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3.xml" ContentType="application/vnd.openxmlformats-officedocument.drawingml.chart+xml"/>
  <Override PartName="/xl/drawings/drawing2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30.xml" ContentType="application/vnd.openxmlformats-officedocument.drawing+xml"/>
  <Override PartName="/xl/charts/chart8.xml" ContentType="application/vnd.openxmlformats-officedocument.drawingml.chart+xml"/>
  <Override PartName="/xl/drawings/drawing3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13.xml" ContentType="application/vnd.openxmlformats-officedocument.drawingml.chart+xml"/>
  <Override PartName="/xl/drawings/drawing51.xml" ContentType="application/vnd.openxmlformats-officedocument.drawing+xml"/>
  <Override PartName="/xl/charts/chart14.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harts/chart15.xml" ContentType="application/vnd.openxmlformats-officedocument.drawingml.chart+xml"/>
  <Override PartName="/xl/drawings/drawing55.xml" ContentType="application/vnd.openxmlformats-officedocument.drawing+xml"/>
  <Override PartName="/xl/charts/chart16.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60.xml" ContentType="application/vnd.openxmlformats-officedocument.drawing+xml"/>
  <Override PartName="/xl/comments1.xml" ContentType="application/vnd.openxmlformats-officedocument.spreadsheetml.comments+xml"/>
  <Override PartName="/xl/charts/chart23.xml" ContentType="application/vnd.openxmlformats-officedocument.drawingml.chart+xml"/>
  <Override PartName="/xl/drawings/drawing61.xml" ContentType="application/vnd.openxmlformats-officedocument.drawing+xml"/>
  <Override PartName="/xl/comments2.xml" ContentType="application/vnd.openxmlformats-officedocument.spreadsheetml.comments+xml"/>
  <Override PartName="/xl/charts/chart24.xml" ContentType="application/vnd.openxmlformats-officedocument.drawingml.chart+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defaultThemeVersion="124226"/>
  <mc:AlternateContent xmlns:mc="http://schemas.openxmlformats.org/markup-compatibility/2006">
    <mc:Choice Requires="x15">
      <x15ac:absPath xmlns:x15ac="http://schemas.microsoft.com/office/spreadsheetml/2010/11/ac" url="C:\Users\carol\Documents\PAD\Docs internes\Programme d'accompagnement\Contenu\Programme d'accompagnement\Recrutement des bons partenaires\"/>
    </mc:Choice>
  </mc:AlternateContent>
  <xr:revisionPtr revIDLastSave="0" documentId="8_{DEE42595-1670-4825-AB57-35B9E5E4606D}" xr6:coauthVersionLast="45" xr6:coauthVersionMax="45" xr10:uidLastSave="{00000000-0000-0000-0000-000000000000}"/>
  <bookViews>
    <workbookView xWindow="-110" yWindow="-110" windowWidth="19420" windowHeight="10420" tabRatio="841" firstSheet="1" activeTab="4" xr2:uid="{00000000-000D-0000-FFFF-FFFF00000000}"/>
  </bookViews>
  <sheets>
    <sheet name="METHODOLOGY" sheetId="163" state="hidden" r:id="rId1"/>
    <sheet name="SUMMARY" sheetId="103" r:id="rId2"/>
    <sheet name="CHRONO " sheetId="183" r:id="rId3"/>
    <sheet name="INPROGRESS" sheetId="1" r:id="rId4"/>
    <sheet name="ATELIER DE RECRUTEMENT" sheetId="169" r:id="rId5"/>
    <sheet name="KPIs PLAN RECRUTEMENT" sheetId="170" r:id="rId6"/>
    <sheet name="PLAN RECRUTEMENT" sheetId="153" r:id="rId7"/>
    <sheet name="BUDGET RECRUTEMENT" sheetId="107" r:id="rId8"/>
    <sheet name="COÛTS RECRUTEMENT" sheetId="174" r:id="rId9"/>
    <sheet name="BILAN RECRUTEMENT" sheetId="175" r:id="rId10"/>
    <sheet name="SECTORMARKET" sheetId="176" r:id="rId11"/>
    <sheet name="DOMESTICMARKET1" sheetId="45" r:id="rId12"/>
    <sheet name="FOREIGNMARKET" sheetId="48" r:id="rId13"/>
    <sheet name="TYPOPARTNER" sheetId="66" r:id="rId14"/>
    <sheet name="PROFILPARTNER" sheetId="68" r:id="rId15"/>
    <sheet name="RECRUITMENTPLAN 3 ANS" sheetId="71" r:id="rId16"/>
    <sheet name="PROCESS" sheetId="9" r:id="rId17"/>
    <sheet name="DEMARRAGE" sheetId="177" r:id="rId18"/>
    <sheet name="PROPOSITION VALEUR" sheetId="178" r:id="rId19"/>
    <sheet name="KIT DU RECRUTEUR" sheetId="11" r:id="rId20"/>
    <sheet name="SUIVI DU RECRUTEMENT" sheetId="152" r:id="rId21"/>
    <sheet name="DOSSIER CANDIDATURE" sheetId="182" r:id="rId22"/>
    <sheet name="CRITERES RECRUTEMENT" sheetId="180" r:id="rId23"/>
    <sheet name="03-BUSINESSCARD-OFR2" sheetId="130" state="hidden" r:id="rId24"/>
    <sheet name="03-MARKETREADY-OFR2" sheetId="131" state="hidden" r:id="rId25"/>
    <sheet name="03-POSITIONING-OFR2" sheetId="132" state="hidden" r:id="rId26"/>
    <sheet name="03-CRITICITY-OFR2" sheetId="133" state="hidden" r:id="rId27"/>
    <sheet name="03-COMPETITION-OFR2" sheetId="134" state="hidden" r:id="rId28"/>
    <sheet name="03-CHANNELREADY-OFR2" sheetId="135" state="hidden" r:id="rId29"/>
    <sheet name="03-BUSINESSCARD-OFR3" sheetId="136" state="hidden" r:id="rId30"/>
    <sheet name="03-MARKETREADY-OFR3" sheetId="137" state="hidden" r:id="rId31"/>
    <sheet name="03-POSITIONING-OFR3" sheetId="138" state="hidden" r:id="rId32"/>
    <sheet name="03-CRITICITY-OFR3" sheetId="139" state="hidden" r:id="rId33"/>
    <sheet name="03-COMPETITION-OFR3" sheetId="140" state="hidden" r:id="rId34"/>
    <sheet name="03-CHANNELREADY-OFR3" sheetId="141" state="hidden" r:id="rId35"/>
    <sheet name="04-SECTORMARKET-OFR2" sheetId="143" state="hidden" r:id="rId36"/>
    <sheet name="04-DOMESTICMARKET-OFR2" sheetId="144" state="hidden" r:id="rId37"/>
    <sheet name="04-FOREIGNMARKET-OFR2" sheetId="145" state="hidden" r:id="rId38"/>
    <sheet name="04-SECTORMARKET-OFR3" sheetId="146" state="hidden" r:id="rId39"/>
    <sheet name="04-DOMESTICMARKET-OFR3" sheetId="147" state="hidden" r:id="rId40"/>
    <sheet name="04-FOREIGNMARKET-OFR3" sheetId="148" state="hidden" r:id="rId41"/>
    <sheet name="06-TYPOPARTNER-OFR2" sheetId="80" state="hidden" r:id="rId42"/>
    <sheet name="06-RESPONSABPARTNER-OFR2" sheetId="84" state="hidden" r:id="rId43"/>
    <sheet name="06-PROFILPARTNER-OFR2" sheetId="161" state="hidden" r:id="rId44"/>
    <sheet name="07-RECRUITMENTPLAN-OFR2" sheetId="149" state="hidden" r:id="rId45"/>
    <sheet name="06-TYPOPARTNER-OFR3" sheetId="81" state="hidden" r:id="rId46"/>
    <sheet name="06-RESPONSABPARTNER-OFR3" sheetId="85" state="hidden" r:id="rId47"/>
    <sheet name="06-PROFILPARTNER-OFR3" sheetId="162" state="hidden" r:id="rId48"/>
    <sheet name="07-RECRUITMENTPLAN-OFR3" sheetId="150" state="hidden" r:id="rId49"/>
    <sheet name="02-SALESPLAN-OFR2" sheetId="122" state="hidden" r:id="rId50"/>
    <sheet name="02-BUSINESS4PARTNER-OFR2" sheetId="123" state="hidden" r:id="rId51"/>
    <sheet name="02-CHANNELCAPACITY-SAAS-OFR2" sheetId="124" state="hidden" r:id="rId52"/>
    <sheet name="02-CHANNELCAPACITY-LIC-OFR2" sheetId="125" state="hidden" r:id="rId53"/>
    <sheet name="02-SALESPLAN-OFR3" sheetId="126" state="hidden" r:id="rId54"/>
    <sheet name="02-BUSINESS4PARTNER-OFR3" sheetId="127" state="hidden" r:id="rId55"/>
    <sheet name="02-CHANNELCAPACITY-SAAS-OFR3" sheetId="128" state="hidden" r:id="rId56"/>
    <sheet name="02-CHANNELCAPACITY-LIC-OFR3" sheetId="129" state="hidden" r:id="rId57"/>
    <sheet name="08-VALUEAD4PARTNER-OFR2" sheetId="157" state="hidden" r:id="rId58"/>
    <sheet name="08-VALUEAD4PARTNER-OFR3" sheetId="158" state="hidden" r:id="rId59"/>
    <sheet name="09-PROFITPARTNER-OFR2" sheetId="159" state="hidden" r:id="rId60"/>
    <sheet name="09-PROFITPARTNER-OFR3" sheetId="160" state="hidden" r:id="rId61"/>
    <sheet name="10-LEADSCOVERAGE-OFR2" sheetId="120" state="hidden" r:id="rId62"/>
    <sheet name="10-LEADSCOVERAGE-OFR3" sheetId="121" state="hidden" r:id="rId63"/>
    <sheet name="11-SWOT" sheetId="32" r:id="rId64"/>
    <sheet name="12-TODO" sheetId="13" r:id="rId65"/>
    <sheet name="00-ACTORS" sheetId="5" r:id="rId66"/>
    <sheet name="00-PARAMETERS" sheetId="19" r:id="rId67"/>
    <sheet name="Parametre" sheetId="4"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_AE16500" localSheetId="4">#REF!</definedName>
    <definedName name="_AE16500" localSheetId="9">#REF!</definedName>
    <definedName name="_AE16500" localSheetId="8">#REF!</definedName>
    <definedName name="_AE16500" localSheetId="22">#REF!</definedName>
    <definedName name="_AE16500" localSheetId="21">#REF!</definedName>
    <definedName name="_AE16500" localSheetId="5">#REF!</definedName>
    <definedName name="_AE16500">#REF!</definedName>
    <definedName name="_xlnm._FilterDatabase" localSheetId="64" hidden="1">'12-TODO'!$A$9:$Q$15</definedName>
    <definedName name="A1N2" localSheetId="4">[1]SOLIC!#REF!</definedName>
    <definedName name="A1N2" localSheetId="9">[1]SOLIC!#REF!</definedName>
    <definedName name="A1N2" localSheetId="8">[1]SOLIC!#REF!</definedName>
    <definedName name="A1N2" localSheetId="22">[1]SOLIC!#REF!</definedName>
    <definedName name="A1N2" localSheetId="21">[1]SOLIC!#REF!</definedName>
    <definedName name="A1N2" localSheetId="5">[1]SOLIC!#REF!</definedName>
    <definedName name="A1N2">[1]SOLIC!#REF!</definedName>
    <definedName name="A2N2" localSheetId="4">[1]SOLIC!#REF!</definedName>
    <definedName name="A2N2" localSheetId="8">[1]SOLIC!#REF!</definedName>
    <definedName name="A2N2" localSheetId="21">[1]SOLIC!#REF!</definedName>
    <definedName name="A2N2" localSheetId="5">[1]SOLIC!#REF!</definedName>
    <definedName name="A2N2">[1]SOLIC!#REF!</definedName>
    <definedName name="A3N2" localSheetId="4">[1]SOLIC!#REF!</definedName>
    <definedName name="A3N2" localSheetId="8">[1]SOLIC!#REF!</definedName>
    <definedName name="A3N2" localSheetId="21">[1]SOLIC!#REF!</definedName>
    <definedName name="A3N2" localSheetId="5">[1]SOLIC!#REF!</definedName>
    <definedName name="A3N2">[1]SOLIC!#REF!</definedName>
    <definedName name="A4N2" localSheetId="4">[1]SOLIC!#REF!</definedName>
    <definedName name="A4N2" localSheetId="8">[1]SOLIC!#REF!</definedName>
    <definedName name="A4N2" localSheetId="21">[1]SOLIC!#REF!</definedName>
    <definedName name="A4N2" localSheetId="5">[1]SOLIC!#REF!</definedName>
    <definedName name="A4N2">[1]SOLIC!#REF!</definedName>
    <definedName name="A5N1" localSheetId="4">[1]SOLIC!#REF!</definedName>
    <definedName name="A5N1" localSheetId="8">[1]SOLIC!#REF!</definedName>
    <definedName name="A5N1" localSheetId="21">[1]SOLIC!#REF!</definedName>
    <definedName name="A5N1" localSheetId="5">[1]SOLIC!#REF!</definedName>
    <definedName name="A5N1">[1]SOLIC!#REF!</definedName>
    <definedName name="A5N2" localSheetId="4">[1]SOLIC!#REF!</definedName>
    <definedName name="A5N2" localSheetId="8">[1]SOLIC!#REF!</definedName>
    <definedName name="A5N2" localSheetId="21">[1]SOLIC!#REF!</definedName>
    <definedName name="A5N2" localSheetId="5">[1]SOLIC!#REF!</definedName>
    <definedName name="A5N2">[1]SOLIC!#REF!</definedName>
    <definedName name="A6N1" localSheetId="4">[1]SOLIC!#REF!</definedName>
    <definedName name="A6N1" localSheetId="8">[1]SOLIC!#REF!</definedName>
    <definedName name="A6N1" localSheetId="21">[1]SOLIC!#REF!</definedName>
    <definedName name="A6N1" localSheetId="5">[1]SOLIC!#REF!</definedName>
    <definedName name="A6N1">[1]SOLIC!#REF!</definedName>
    <definedName name="A6N2" localSheetId="4">[1]SOLIC!#REF!</definedName>
    <definedName name="A6N2" localSheetId="8">[1]SOLIC!#REF!</definedName>
    <definedName name="A6N2" localSheetId="21">[1]SOLIC!#REF!</definedName>
    <definedName name="A6N2" localSheetId="5">[1]SOLIC!#REF!</definedName>
    <definedName name="A6N2">[1]SOLIC!#REF!</definedName>
    <definedName name="A7N1" localSheetId="4">[1]SOLIC!#REF!</definedName>
    <definedName name="A7N1" localSheetId="8">[1]SOLIC!#REF!</definedName>
    <definedName name="A7N1" localSheetId="21">[1]SOLIC!#REF!</definedName>
    <definedName name="A7N1" localSheetId="5">[1]SOLIC!#REF!</definedName>
    <definedName name="A7N1">[1]SOLIC!#REF!</definedName>
    <definedName name="A7N2" localSheetId="4">[1]SOLIC!#REF!</definedName>
    <definedName name="A7N2" localSheetId="8">[1]SOLIC!#REF!</definedName>
    <definedName name="A7N2" localSheetId="21">[1]SOLIC!#REF!</definedName>
    <definedName name="A7N2" localSheetId="5">[1]SOLIC!#REF!</definedName>
    <definedName name="A7N2">[1]SOLIC!#REF!</definedName>
    <definedName name="aa" localSheetId="4">#REF!</definedName>
    <definedName name="aa" localSheetId="8">#REF!</definedName>
    <definedName name="aa" localSheetId="21">#REF!</definedName>
    <definedName name="aa" localSheetId="5">#REF!</definedName>
    <definedName name="aa">#REF!</definedName>
    <definedName name="AbrevClient" localSheetId="9">[2]Parametre!$C$20</definedName>
    <definedName name="AbrevClient" localSheetId="2">[3]Parametre!$C$20</definedName>
    <definedName name="AbrevClient" localSheetId="17">[4]Parametre!$C$20</definedName>
    <definedName name="AbrevClient" localSheetId="21">[4]Parametre!$C$20</definedName>
    <definedName name="AbrevClient" localSheetId="18">[4]Parametre!$C$20</definedName>
    <definedName name="AbrevClient" localSheetId="10">[4]Parametre!$C$20</definedName>
    <definedName name="AbrevClient">Parametre!$C$20</definedName>
    <definedName name="AbrvRubriq" localSheetId="9">[5]Parametre!$C$23:$C$32</definedName>
    <definedName name="AbrvRubriq">[6]Parametre!$C$23:$C$32</definedName>
    <definedName name="acteur">[7]Références!$E$3:$E$15</definedName>
    <definedName name="acteurs">[8]Références!$E$3:$E$10</definedName>
    <definedName name="AnReference" localSheetId="9">'[2]00-PARAMETRE'!$E$8</definedName>
    <definedName name="AnReference" localSheetId="2">'[3]00-PARAMETERS'!$E$8</definedName>
    <definedName name="AnReference" localSheetId="17">'[4]00-PARAMETERS'!$E$8</definedName>
    <definedName name="AnReference" localSheetId="21">'[4]00-PARAMETERS'!$E$8</definedName>
    <definedName name="AnReference" localSheetId="18">'[4]00-PARAMETERS'!$E$8</definedName>
    <definedName name="AnReference" localSheetId="10">'[4]00-PARAMETERS'!$E$8</definedName>
    <definedName name="AnReference">'00-PARAMETERS'!$E$8</definedName>
    <definedName name="AvancementTheme" localSheetId="9">[5]Parametre!$B$3:$B$7</definedName>
    <definedName name="AvancementTheme" localSheetId="2">[3]Parametre!$B$3:$B$7</definedName>
    <definedName name="AvancementTheme" localSheetId="17">[4]Parametre!$B$3:$B$7</definedName>
    <definedName name="AvancementTheme" localSheetId="21">[4]Parametre!$B$3:$B$7</definedName>
    <definedName name="AvancementTheme" localSheetId="18">[4]Parametre!$B$3:$B$7</definedName>
    <definedName name="AvancementTheme" localSheetId="10">[4]Parametre!$B$3:$B$7</definedName>
    <definedName name="AvancementTheme">Parametre!$B$3:$B$7</definedName>
    <definedName name="AvancToDO" localSheetId="9">[5]Parametre!$B$10:$B$12</definedName>
    <definedName name="AvancToDO">[6]Parametre!$B$10:$B$12</definedName>
    <definedName name="Base">'[9]COMPARATIF (CHARGES)'!$B$1:$B$65536</definedName>
    <definedName name="Base_MJ">'[9]COMPARATIF (CHARGES)'!$B$1:$B$65536</definedName>
    <definedName name="bbbbb" localSheetId="4">#REF!</definedName>
    <definedName name="bbbbb" localSheetId="9">#REF!</definedName>
    <definedName name="bbbbb" localSheetId="8">#REF!</definedName>
    <definedName name="bbbbb" localSheetId="21">#REF!</definedName>
    <definedName name="bbbbb" localSheetId="5">#REF!</definedName>
    <definedName name="bbbbb">#REF!</definedName>
    <definedName name="CA" localSheetId="4">[1]SOLIC!#REF!</definedName>
    <definedName name="CA" localSheetId="8">[1]SOLIC!#REF!</definedName>
    <definedName name="CA" localSheetId="21">[1]SOLIC!#REF!</definedName>
    <definedName name="CA" localSheetId="5">[1]SOLIC!#REF!</definedName>
    <definedName name="CA">[1]SOLIC!#REF!</definedName>
    <definedName name="CAcible" localSheetId="4">#REF!</definedName>
    <definedName name="CAcible" localSheetId="8">#REF!</definedName>
    <definedName name="CAcible" localSheetId="22">#REF!</definedName>
    <definedName name="CAcible" localSheetId="21">#REF!</definedName>
    <definedName name="CAcible" localSheetId="5">#REF!</definedName>
    <definedName name="CAcible">#REF!</definedName>
    <definedName name="Carto">[10]Data!$B$4:$B$7</definedName>
    <definedName name="catégorie">[8]Références!$H$3:$H$9</definedName>
    <definedName name="cc" localSheetId="4">[1]SOLIC!#REF!</definedName>
    <definedName name="cc" localSheetId="9">[1]SOLIC!#REF!</definedName>
    <definedName name="cc" localSheetId="8">[1]SOLIC!#REF!</definedName>
    <definedName name="cc" localSheetId="22">[1]SOLIC!#REF!</definedName>
    <definedName name="cc" localSheetId="21">[1]SOLIC!#REF!</definedName>
    <definedName name="cc" localSheetId="5">[1]SOLIC!#REF!</definedName>
    <definedName name="cc">[1]SOLIC!#REF!</definedName>
    <definedName name="ccc" localSheetId="4">#REF!</definedName>
    <definedName name="ccc" localSheetId="9">#REF!</definedName>
    <definedName name="ccc" localSheetId="8">#REF!</definedName>
    <definedName name="ccc" localSheetId="21">#REF!</definedName>
    <definedName name="ccc" localSheetId="5">#REF!</definedName>
    <definedName name="ccc">#REF!</definedName>
    <definedName name="cccc" localSheetId="4">#REF!</definedName>
    <definedName name="cccc" localSheetId="8">#REF!</definedName>
    <definedName name="cccc" localSheetId="21">#REF!</definedName>
    <definedName name="cccc" localSheetId="5">#REF!</definedName>
    <definedName name="cccc">#REF!</definedName>
    <definedName name="cccccccccccccccccccc" localSheetId="4">#REF!</definedName>
    <definedName name="cccccccccccccccccccc" localSheetId="8">#REF!</definedName>
    <definedName name="cccccccccccccccccccc" localSheetId="21">#REF!</definedName>
    <definedName name="cccccccccccccccccccc" localSheetId="5">#REF!</definedName>
    <definedName name="cccccccccccccccccccc">#REF!</definedName>
    <definedName name="ChanlReadyAxe1" localSheetId="9">'[2]00-PARAMETRE'!$E$16</definedName>
    <definedName name="ChanlReadyAxe1" localSheetId="2">'[3]00-PARAMETERS'!$E$16</definedName>
    <definedName name="ChanlReadyAxe1" localSheetId="17">'[4]00-PARAMETERS'!$E$16</definedName>
    <definedName name="ChanlReadyAxe1" localSheetId="21">'[4]00-PARAMETERS'!$E$16</definedName>
    <definedName name="ChanlReadyAxe1" localSheetId="18">'[4]00-PARAMETERS'!$E$16</definedName>
    <definedName name="ChanlReadyAxe1" localSheetId="10">'[4]00-PARAMETERS'!$E$16</definedName>
    <definedName name="ChanlReadyAxe1">'00-PARAMETERS'!$E$16</definedName>
    <definedName name="ChanlReadyAxe2" localSheetId="9">'[2]00-PARAMETRE'!$E$17</definedName>
    <definedName name="ChanlReadyAxe2" localSheetId="2">'[3]00-PARAMETERS'!$E$17</definedName>
    <definedName name="ChanlReadyAxe2" localSheetId="17">'[4]00-PARAMETERS'!$E$17</definedName>
    <definedName name="ChanlReadyAxe2" localSheetId="21">'[4]00-PARAMETERS'!$E$17</definedName>
    <definedName name="ChanlReadyAxe2" localSheetId="18">'[4]00-PARAMETERS'!$E$17</definedName>
    <definedName name="ChanlReadyAxe2" localSheetId="10">'[4]00-PARAMETERS'!$E$17</definedName>
    <definedName name="ChanlReadyAxe2">'00-PARAMETERS'!$E$17</definedName>
    <definedName name="CHARGES" localSheetId="4">#REF!</definedName>
    <definedName name="CHARGES" localSheetId="9">#REF!</definedName>
    <definedName name="CHARGES" localSheetId="8">#REF!</definedName>
    <definedName name="CHARGES" localSheetId="22">#REF!</definedName>
    <definedName name="CHARGES" localSheetId="21">#REF!</definedName>
    <definedName name="CHARGES" localSheetId="5">#REF!</definedName>
    <definedName name="CHARGES">#REF!</definedName>
    <definedName name="Charges_dev" localSheetId="4">#REF!</definedName>
    <definedName name="Charges_dev" localSheetId="8">#REF!</definedName>
    <definedName name="Charges_dev" localSheetId="21">#REF!</definedName>
    <definedName name="Charges_dev" localSheetId="5">#REF!</definedName>
    <definedName name="Charges_dev">#REF!</definedName>
    <definedName name="Chgdev" localSheetId="4">#REF!</definedName>
    <definedName name="Chgdev" localSheetId="8">#REF!</definedName>
    <definedName name="Chgdev" localSheetId="21">#REF!</definedName>
    <definedName name="Chgdev" localSheetId="5">#REF!</definedName>
    <definedName name="Chgdev">#REF!</definedName>
    <definedName name="Cimail" localSheetId="4">#REF!</definedName>
    <definedName name="Cimail" localSheetId="8">#REF!</definedName>
    <definedName name="Cimail" localSheetId="21">#REF!</definedName>
    <definedName name="Cimail" localSheetId="5">#REF!</definedName>
    <definedName name="Cimail">#REF!</definedName>
    <definedName name="Co" localSheetId="4">#REF!</definedName>
    <definedName name="Co" localSheetId="8">#REF!</definedName>
    <definedName name="Co" localSheetId="21">#REF!</definedName>
    <definedName name="Co" localSheetId="5">#REF!</definedName>
    <definedName name="Co">#REF!</definedName>
    <definedName name="COUT" localSheetId="4">#REF!</definedName>
    <definedName name="COUT" localSheetId="8">#REF!</definedName>
    <definedName name="COUT" localSheetId="21">#REF!</definedName>
    <definedName name="COUT" localSheetId="5">#REF!</definedName>
    <definedName name="COUT">#REF!</definedName>
    <definedName name="dddddddddd" localSheetId="4">#REF!</definedName>
    <definedName name="dddddddddd" localSheetId="9">#REF!</definedName>
    <definedName name="dddddddddd" localSheetId="8">#REF!</definedName>
    <definedName name="dddddddddd" localSheetId="21">#REF!</definedName>
    <definedName name="dddddddddd" localSheetId="5">#REF!</definedName>
    <definedName name="dddddddddd">#REF!</definedName>
    <definedName name="DEB_PROJ">[11]MACRO_PLANNING!$F$2</definedName>
    <definedName name="DEB_PROJ_1" localSheetId="4">#REF!</definedName>
    <definedName name="DEB_PROJ_1" localSheetId="9">#REF!</definedName>
    <definedName name="DEB_PROJ_1" localSheetId="8">#REF!</definedName>
    <definedName name="DEB_PROJ_1" localSheetId="22">#REF!</definedName>
    <definedName name="DEB_PROJ_1" localSheetId="21">#REF!</definedName>
    <definedName name="DEB_PROJ_1" localSheetId="5">#REF!</definedName>
    <definedName name="DEB_PROJ_1">#REF!</definedName>
    <definedName name="Demat" localSheetId="4">#REF!</definedName>
    <definedName name="Demat" localSheetId="8">#REF!</definedName>
    <definedName name="Demat" localSheetId="21">#REF!</definedName>
    <definedName name="Demat" localSheetId="5">#REF!</definedName>
    <definedName name="Demat">#REF!</definedName>
    <definedName name="DernOnglet">'12-TODO'!$O$2</definedName>
    <definedName name="dfdf" localSheetId="4">#REF!</definedName>
    <definedName name="dfdf" localSheetId="8">#REF!</definedName>
    <definedName name="dfdf" localSheetId="21">#REF!</definedName>
    <definedName name="dfdf" localSheetId="5">#REF!</definedName>
    <definedName name="dfdf">#REF!</definedName>
    <definedName name="DKPI_01BI" localSheetId="9">'[2]01-BILAN'!$A$80</definedName>
    <definedName name="DKPI_01BI" localSheetId="2">'[3]01-ASSESMENT'!$A$78</definedName>
    <definedName name="DKPI_01BI" localSheetId="17">'[4]01-ASSESMENT'!$A$78</definedName>
    <definedName name="DKPI_01BI" localSheetId="21">'[4]01-ASSESMENT'!$A$78</definedName>
    <definedName name="DKPI_01BI" localSheetId="18">'[4]01-ASSESMENT'!$A$78</definedName>
    <definedName name="DKPI_01BI" localSheetId="10">'[4]01-ASSESMENT'!$A$78</definedName>
    <definedName name="DKPI_01BI">#REF!</definedName>
    <definedName name="DKPI_01SW" localSheetId="9">'[5]12-SWOT'!$A$56</definedName>
    <definedName name="DKPI_01SW" localSheetId="2">'[3]01-SWOT'!$A$56</definedName>
    <definedName name="DKPI_01SW" localSheetId="17">'[4]01-SWOT'!$A$56</definedName>
    <definedName name="DKPI_01SW" localSheetId="21">'[4]01-SWOT'!$A$56</definedName>
    <definedName name="DKPI_01SW" localSheetId="18">'[4]01-SWOT'!$A$56</definedName>
    <definedName name="DKPI_01SW" localSheetId="10">'[4]01-SWOT'!$A$56</definedName>
    <definedName name="DKPI_01SW">PROCESS!#REF!</definedName>
    <definedName name="DKPI_02AT" localSheetId="4">'ATELIER DE RECRUTEMENT'!#REF!</definedName>
    <definedName name="DKPI_02AT" localSheetId="9">'[2]02-ATTENTE'!$A$64</definedName>
    <definedName name="DKPI_02AT" localSheetId="2">'[3]02-EXPECTATIONS'!$A$64</definedName>
    <definedName name="DKPI_02AT" localSheetId="8">'COÛTS RECRUTEMENT'!#REF!</definedName>
    <definedName name="DKPI_02AT" localSheetId="17">'[4]02-EXPECTATIONS'!$A$64</definedName>
    <definedName name="DKPI_02AT" localSheetId="21">'[4]02-EXPECTATIONS'!$A$64</definedName>
    <definedName name="DKPI_02AT" localSheetId="5">'KPIs PLAN RECRUTEMENT'!#REF!</definedName>
    <definedName name="DKPI_02AT" localSheetId="18">'[4]02-EXPECTATIONS'!$A$64</definedName>
    <definedName name="DKPI_02AT" localSheetId="10">'[4]02-EXPECTATIONS'!$A$64</definedName>
    <definedName name="DKPI_02AT">#REF!</definedName>
    <definedName name="DKPI_02DL1" localSheetId="9">'[2]02-NBCLIBP-LIC-OFR1'!$A$64</definedName>
    <definedName name="DKPI_02DL1" localSheetId="2">'[3]02-CHANNELCAPACITY-LIC-OFR1'!$A$58</definedName>
    <definedName name="DKPI_02DL1" localSheetId="17">'[4]02-CHANNELCAPACITY-LIC-OFR1'!$A$58</definedName>
    <definedName name="DKPI_02DL1" localSheetId="21">'[4]02-CHANNELCAPACITY-LIC-OFR1'!$A$58</definedName>
    <definedName name="DKPI_02DL1" localSheetId="18">'[4]02-CHANNELCAPACITY-LIC-OFR1'!$A$58</definedName>
    <definedName name="DKPI_02DL1" localSheetId="10">'[4]02-CHANNELCAPACITY-LIC-OFR1'!$A$58</definedName>
    <definedName name="DKPI_02DL1">#REF!</definedName>
    <definedName name="DKPI_02DL2" localSheetId="9">'[2]02-NBCLIBP-LIC-OFR2'!$A$64</definedName>
    <definedName name="DKPI_02DL2" localSheetId="2">'[3]02-CHANNELCAPACITY-LIC-OFR2'!$A$58</definedName>
    <definedName name="DKPI_02DL2" localSheetId="17">'[4]02-CHANNELCAPACITY-LIC-OFR2'!$A$58</definedName>
    <definedName name="DKPI_02DL2" localSheetId="21">'[4]02-CHANNELCAPACITY-LIC-OFR2'!$A$58</definedName>
    <definedName name="DKPI_02DL2" localSheetId="18">'[4]02-CHANNELCAPACITY-LIC-OFR2'!$A$58</definedName>
    <definedName name="DKPI_02DL2" localSheetId="10">'[4]02-CHANNELCAPACITY-LIC-OFR2'!$A$58</definedName>
    <definedName name="DKPI_02DL2">'02-CHANNELCAPACITY-LIC-OFR2'!$A$58</definedName>
    <definedName name="DKPI_02DL3" localSheetId="9">'[2]02-NBCLIBP-LIC-OFR3'!$A$64</definedName>
    <definedName name="DKPI_02DL3" localSheetId="2">'[3]02-CHANNELCAPACITY-LIC-OFR3'!$A$58</definedName>
    <definedName name="DKPI_02DL3" localSheetId="17">'[4]02-CHANNELCAPACITY-LIC-OFR3'!$A$58</definedName>
    <definedName name="DKPI_02DL3" localSheetId="21">'[4]02-CHANNELCAPACITY-LIC-OFR3'!$A$58</definedName>
    <definedName name="DKPI_02DL3" localSheetId="18">'[4]02-CHANNELCAPACITY-LIC-OFR3'!$A$58</definedName>
    <definedName name="DKPI_02DL3" localSheetId="10">'[4]02-CHANNELCAPACITY-LIC-OFR3'!$A$58</definedName>
    <definedName name="DKPI_02DL3">'02-CHANNELCAPACITY-LIC-OFR3'!$A$58</definedName>
    <definedName name="DKPI_02DS1" localSheetId="9">'[2]02-NBCLIBP-SAAS-OFR1'!$A$64</definedName>
    <definedName name="DKPI_02DS1" localSheetId="2">'[3]02-CHANNELCAPACITY-SAAS-OFR1'!$A$55</definedName>
    <definedName name="DKPI_02DS1" localSheetId="17">'[4]02-CHANNELCAPACITY-SAAS-OFR1'!$A$55</definedName>
    <definedName name="DKPI_02DS1" localSheetId="21">'[4]02-CHANNELCAPACITY-SAAS-OFR1'!$A$55</definedName>
    <definedName name="DKPI_02DS1" localSheetId="18">'[4]02-CHANNELCAPACITY-SAAS-OFR1'!$A$55</definedName>
    <definedName name="DKPI_02DS1" localSheetId="10">'[4]02-CHANNELCAPACITY-SAAS-OFR1'!$A$55</definedName>
    <definedName name="DKPI_02DS1">#REF!</definedName>
    <definedName name="DKPI_02DS2" localSheetId="9">'[2]02-NBCLIBP-SAAS-OFR2'!$A$64</definedName>
    <definedName name="DKPI_02DS2" localSheetId="2">'[3]02-CHANNELCAPACITY-SAAS-OFR2'!$A$55</definedName>
    <definedName name="DKPI_02DS2" localSheetId="17">'[4]02-CHANNELCAPACITY-SAAS-OFR2'!$A$55</definedName>
    <definedName name="DKPI_02DS2" localSheetId="21">'[4]02-CHANNELCAPACITY-SAAS-OFR2'!$A$55</definedName>
    <definedName name="DKPI_02DS2" localSheetId="18">'[4]02-CHANNELCAPACITY-SAAS-OFR2'!$A$55</definedName>
    <definedName name="DKPI_02DS2" localSheetId="10">'[4]02-CHANNELCAPACITY-SAAS-OFR2'!$A$55</definedName>
    <definedName name="DKPI_02DS2">'02-CHANNELCAPACITY-SAAS-OFR2'!$A$55</definedName>
    <definedName name="DKPI_02DS3" localSheetId="9">'[2]02-NBCLIBP-SAAS-OFR3'!$A$64</definedName>
    <definedName name="DKPI_02DS3" localSheetId="2">'[3]02-CHANNELCAPACITY-SAAS-OFR3'!$A$55</definedName>
    <definedName name="DKPI_02DS3" localSheetId="17">'[4]02-CHANNELCAPACITY-SAAS-OFR3'!$A$55</definedName>
    <definedName name="DKPI_02DS3" localSheetId="21">'[4]02-CHANNELCAPACITY-SAAS-OFR3'!$A$55</definedName>
    <definedName name="DKPI_02DS3" localSheetId="18">'[4]02-CHANNELCAPACITY-SAAS-OFR3'!$A$55</definedName>
    <definedName name="DKPI_02DS3" localSheetId="10">'[4]02-CHANNELCAPACITY-SAAS-OFR3'!$A$55</definedName>
    <definedName name="DKPI_02DS3">'02-CHANNELCAPACITY-SAAS-OFR3'!$A$55</definedName>
    <definedName name="DKPI_02MV1" localSheetId="9">'[2]02-MODELVENTE-OFR1'!$A$102</definedName>
    <definedName name="DKPI_02MV1" localSheetId="2">'[3]02-SALESPLAN-OFR1'!$A$106</definedName>
    <definedName name="DKPI_02MV1" localSheetId="17">'[4]02-SALESPLAN-OFR1'!$A$106</definedName>
    <definedName name="DKPI_02MV1" localSheetId="21">'[4]02-SALESPLAN-OFR1'!$A$106</definedName>
    <definedName name="DKPI_02MV1" localSheetId="18">'[4]02-SALESPLAN-OFR1'!$A$106</definedName>
    <definedName name="DKPI_02MV1" localSheetId="10">'[4]02-SALESPLAN-OFR1'!$A$106</definedName>
    <definedName name="DKPI_02MV1">#REF!</definedName>
    <definedName name="DKPI_02MV2" localSheetId="9">'[2]02-MODELVENTE-OFR2'!$A$102</definedName>
    <definedName name="DKPI_02MV2" localSheetId="2">'[3]02-SALESPLAN-OFR2'!$A$105</definedName>
    <definedName name="DKPI_02MV2" localSheetId="17">'[4]02-SALESPLAN-OFR2'!$A$105</definedName>
    <definedName name="DKPI_02MV2" localSheetId="21">'[4]02-SALESPLAN-OFR2'!$A$105</definedName>
    <definedName name="DKPI_02MV2" localSheetId="18">'[4]02-SALESPLAN-OFR2'!$A$105</definedName>
    <definedName name="DKPI_02MV2" localSheetId="10">'[4]02-SALESPLAN-OFR2'!$A$105</definedName>
    <definedName name="DKPI_02MV2">'02-SALESPLAN-OFR2'!$A$105</definedName>
    <definedName name="DKPI_02MV3" localSheetId="9">'[2]02-MODELVENTE-OFR3'!$A$102</definedName>
    <definedName name="DKPI_02MV3" localSheetId="2">'[3]02-SALESPLAN-OFR3'!$A$106</definedName>
    <definedName name="DKPI_02MV3" localSheetId="17">'[4]02-SALESPLAN-OFR3'!$A$106</definedName>
    <definedName name="DKPI_02MV3" localSheetId="21">'[4]02-SALESPLAN-OFR3'!$A$106</definedName>
    <definedName name="DKPI_02MV3" localSheetId="18">'[4]02-SALESPLAN-OFR3'!$A$106</definedName>
    <definedName name="DKPI_02MV3" localSheetId="10">'[4]02-SALESPLAN-OFR3'!$A$106</definedName>
    <definedName name="DKPI_02MV3">'02-SALESPLAN-OFR3'!$A$106</definedName>
    <definedName name="DKPI_02OP1" localSheetId="9">'[2]02-OPPORTUNBP-OFR1'!$A$104</definedName>
    <definedName name="DKPI_02OP1" localSheetId="2">'[3]02-BUSINESS4PARTNER-OFR1'!$A$97</definedName>
    <definedName name="DKPI_02OP1" localSheetId="17">'[4]02-BUSINESS4PARTNER-OFR1'!$A$97</definedName>
    <definedName name="DKPI_02OP1" localSheetId="21">'[4]02-BUSINESS4PARTNER-OFR1'!$A$97</definedName>
    <definedName name="DKPI_02OP1" localSheetId="18">'[4]02-BUSINESS4PARTNER-OFR1'!$A$97</definedName>
    <definedName name="DKPI_02OP1" localSheetId="10">'[4]02-BUSINESS4PARTNER-OFR1'!$A$97</definedName>
    <definedName name="DKPI_02OP1">#REF!</definedName>
    <definedName name="DKPI_02OP2" localSheetId="9">'[2]02-OPPORTUNBP-OFR2'!$A$104</definedName>
    <definedName name="DKPI_02OP2" localSheetId="2">'[3]02-BUSINESS4PARTNER-OFR2'!$A$97</definedName>
    <definedName name="DKPI_02OP2" localSheetId="17">'[4]02-BUSINESS4PARTNER-OFR2'!$A$97</definedName>
    <definedName name="DKPI_02OP2" localSheetId="21">'[4]02-BUSINESS4PARTNER-OFR2'!$A$97</definedName>
    <definedName name="DKPI_02OP2" localSheetId="18">'[4]02-BUSINESS4PARTNER-OFR2'!$A$97</definedName>
    <definedName name="DKPI_02OP2" localSheetId="10">'[4]02-BUSINESS4PARTNER-OFR2'!$A$97</definedName>
    <definedName name="DKPI_02OP2">'02-BUSINESS4PARTNER-OFR2'!$A$97</definedName>
    <definedName name="DKPI_02OP3" localSheetId="9">'[2]02-OPPORTUNBP-OFR3'!$A$104</definedName>
    <definedName name="DKPI_02OP3" localSheetId="2">'[3]02-BUSINESS4PARTNER-OFR3'!$A$97</definedName>
    <definedName name="DKPI_02OP3" localSheetId="17">'[4]02-BUSINESS4PARTNER-OFR3'!$A$97</definedName>
    <definedName name="DKPI_02OP3" localSheetId="21">'[4]02-BUSINESS4PARTNER-OFR3'!$A$97</definedName>
    <definedName name="DKPI_02OP3" localSheetId="18">'[4]02-BUSINESS4PARTNER-OFR3'!$A$97</definedName>
    <definedName name="DKPI_02OP3" localSheetId="10">'[4]02-BUSINESS4PARTNER-OFR3'!$A$97</definedName>
    <definedName name="DKPI_02OP3">'02-BUSINESS4PARTNER-OFR3'!$A$97</definedName>
    <definedName name="DKPI_02VI" localSheetId="4">'KIT DU RECRUTEUR'!#REF!</definedName>
    <definedName name="DKPI_02VI" localSheetId="9">'[2]02-VISION'!$A$73</definedName>
    <definedName name="DKPI_02VI" localSheetId="2">'[3]02-VISION'!$A$78</definedName>
    <definedName name="DKPI_02VI" localSheetId="8">'KIT DU RECRUTEUR'!#REF!</definedName>
    <definedName name="DKPI_02VI" localSheetId="17">'[4]02-VISION'!$A$78</definedName>
    <definedName name="DKPI_02VI" localSheetId="21">'[4]02-VISION'!$A$78</definedName>
    <definedName name="DKPI_02VI" localSheetId="5">'KIT DU RECRUTEUR'!#REF!</definedName>
    <definedName name="DKPI_02VI" localSheetId="18">'[4]02-VISION'!$A$78</definedName>
    <definedName name="DKPI_02VI" localSheetId="10">'[4]02-VISION'!$A$78</definedName>
    <definedName name="DKPI_02VI">'KIT DU RECRUTEUR'!#REF!</definedName>
    <definedName name="DKPI_03BI1" localSheetId="4">#REF!</definedName>
    <definedName name="DKPI_03BI1" localSheetId="9">'[2]03-BUSSINCARD-OFR1'!$A$98</definedName>
    <definedName name="DKPI_03BI1" localSheetId="2">'[3]03-BUSINESSCARD-OFR1'!$A$104</definedName>
    <definedName name="DKPI_03BI1" localSheetId="8">#REF!</definedName>
    <definedName name="DKPI_03BI1" localSheetId="17">'[4]03-BUSINESSCARD-OFR1'!$A$104</definedName>
    <definedName name="DKPI_03BI1" localSheetId="21">'[4]03-BUSINESSCARD-OFR1'!$A$104</definedName>
    <definedName name="DKPI_03BI1" localSheetId="5">#REF!</definedName>
    <definedName name="DKPI_03BI1" localSheetId="18">'[4]03-BUSINESSCARD-OFR1'!$A$104</definedName>
    <definedName name="DKPI_03BI1" localSheetId="10">'[4]03-BUSINESSCARD-OFR1'!$A$104</definedName>
    <definedName name="DKPI_03BI1">#REF!</definedName>
    <definedName name="DKPI_03BI2" localSheetId="9">'[2]03-BUSSINCARD-OFR2'!$A$87</definedName>
    <definedName name="DKPI_03BI2" localSheetId="2">'[3]03-BUSINESSCARD-OFR2'!$A$101</definedName>
    <definedName name="DKPI_03BI2" localSheetId="17">'[4]03-BUSINESSCARD-OFR2'!$A$101</definedName>
    <definedName name="DKPI_03BI2" localSheetId="21">'[4]03-BUSINESSCARD-OFR2'!$A$101</definedName>
    <definedName name="DKPI_03BI2" localSheetId="18">'[4]03-BUSINESSCARD-OFR2'!$A$101</definedName>
    <definedName name="DKPI_03BI2" localSheetId="10">'[4]03-BUSINESSCARD-OFR2'!$A$101</definedName>
    <definedName name="DKPI_03BI2">'03-BUSINESSCARD-OFR2'!$A$101</definedName>
    <definedName name="DKPI_03BI3" localSheetId="9">'[2]03-BUSSINCARD-OFR3'!$A$87</definedName>
    <definedName name="DKPI_03BI3" localSheetId="2">'[3]03-BUSINESSCARD-OFR3'!$A$101</definedName>
    <definedName name="DKPI_03BI3" localSheetId="17">'[4]03-BUSINESSCARD-OFR3'!$A$101</definedName>
    <definedName name="DKPI_03BI3" localSheetId="21">'[4]03-BUSINESSCARD-OFR3'!$A$101</definedName>
    <definedName name="DKPI_03BI3" localSheetId="18">'[4]03-BUSINESSCARD-OFR3'!$A$101</definedName>
    <definedName name="DKPI_03BI3" localSheetId="10">'[4]03-BUSINESSCARD-OFR3'!$A$101</definedName>
    <definedName name="DKPI_03BI3">'03-BUSINESSCARD-OFR3'!$A$101</definedName>
    <definedName name="DKPI_03CK1" localSheetId="9">'[2]03-CHANELREADY-OFR1'!$A$67</definedName>
    <definedName name="DKPI_03CK1" localSheetId="2">'[3]03-CHANNELREADY-OFR1'!$A$67</definedName>
    <definedName name="DKPI_03CK1" localSheetId="17">'[4]03-CHANNELREADY-OFR1'!$A$67</definedName>
    <definedName name="DKPI_03CK1" localSheetId="21">'[4]03-CHANNELREADY-OFR1'!$A$67</definedName>
    <definedName name="DKPI_03CK1" localSheetId="18">'[4]03-CHANNELREADY-OFR1'!$A$67</definedName>
    <definedName name="DKPI_03CK1" localSheetId="10">'[4]03-CHANNELREADY-OFR1'!$A$67</definedName>
    <definedName name="DKPI_03CK1">#REF!</definedName>
    <definedName name="DKPI_03CK2" localSheetId="9">'[2]03-CHANELREADY-OFR2'!$A$66</definedName>
    <definedName name="DKPI_03CK2" localSheetId="2">'[3]03-CHANNELREADY-OFR2'!$A$67</definedName>
    <definedName name="DKPI_03CK2" localSheetId="17">'[4]03-CHANNELREADY-OFR2'!$A$67</definedName>
    <definedName name="DKPI_03CK2" localSheetId="21">'[4]03-CHANNELREADY-OFR2'!$A$67</definedName>
    <definedName name="DKPI_03CK2" localSheetId="18">'[4]03-CHANNELREADY-OFR2'!$A$67</definedName>
    <definedName name="DKPI_03CK2" localSheetId="10">'[4]03-CHANNELREADY-OFR2'!$A$67</definedName>
    <definedName name="DKPI_03CK2">'03-CHANNELREADY-OFR2'!$A$67</definedName>
    <definedName name="DKPI_03CK3" localSheetId="9">'[2]03-CHANELREADY-OFR3'!$A$66</definedName>
    <definedName name="DKPI_03CK3" localSheetId="2">'[3]03-CHANNELREADY-OFR3'!$A$67</definedName>
    <definedName name="DKPI_03CK3" localSheetId="17">'[4]03-CHANNELREADY-OFR3'!$A$67</definedName>
    <definedName name="DKPI_03CK3" localSheetId="21">'[4]03-CHANNELREADY-OFR3'!$A$67</definedName>
    <definedName name="DKPI_03CK3" localSheetId="18">'[4]03-CHANNELREADY-OFR3'!$A$67</definedName>
    <definedName name="DKPI_03CK3" localSheetId="10">'[4]03-CHANNELREADY-OFR3'!$A$67</definedName>
    <definedName name="DKPI_03CK3">'03-CHANNELREADY-OFR3'!$A$67</definedName>
    <definedName name="DKPI_03CP1" localSheetId="9">'[2]03-CONCURENC-OFR1'!$A$55</definedName>
    <definedName name="DKPI_03CP1" localSheetId="2">'[3]03-COMPETITION-OFR1'!$A$63</definedName>
    <definedName name="DKPI_03CP1" localSheetId="17">'[4]03-COMPETITION-OFR1'!$A$63</definedName>
    <definedName name="DKPI_03CP1" localSheetId="21">'[4]03-COMPETITION-OFR1'!$A$63</definedName>
    <definedName name="DKPI_03CP1" localSheetId="18">'[4]03-COMPETITION-OFR1'!$A$63</definedName>
    <definedName name="DKPI_03CP1" localSheetId="10">'[4]03-COMPETITION-OFR1'!$A$63</definedName>
    <definedName name="DKPI_03CP1">#REF!</definedName>
    <definedName name="DKPI_03CP2" localSheetId="9">'[2]03-CONCURENC-OFR2'!$A$55</definedName>
    <definedName name="DKPI_03CP2" localSheetId="2">'[3]03-COMPETITION-OFR2'!$A$63</definedName>
    <definedName name="DKPI_03CP2" localSheetId="17">'[4]03-COMPETITION-OFR2'!$A$63</definedName>
    <definedName name="DKPI_03CP2" localSheetId="21">'[4]03-COMPETITION-OFR2'!$A$63</definedName>
    <definedName name="DKPI_03CP2" localSheetId="18">'[4]03-COMPETITION-OFR2'!$A$63</definedName>
    <definedName name="DKPI_03CP2" localSheetId="10">'[4]03-COMPETITION-OFR2'!$A$63</definedName>
    <definedName name="DKPI_03CP2">'03-COMPETITION-OFR2'!$A$63</definedName>
    <definedName name="DKPI_03CP3" localSheetId="9">'[2]03-CONCURENC-OFR3'!$A$55</definedName>
    <definedName name="DKPI_03CP3" localSheetId="2">'[3]03-COMPETITION-OFR3'!$A$63</definedName>
    <definedName name="DKPI_03CP3" localSheetId="17">'[4]03-COMPETITION-OFR3'!$A$63</definedName>
    <definedName name="DKPI_03CP3" localSheetId="21">'[4]03-COMPETITION-OFR3'!$A$63</definedName>
    <definedName name="DKPI_03CP3" localSheetId="18">'[4]03-COMPETITION-OFR3'!$A$63</definedName>
    <definedName name="DKPI_03CP3" localSheetId="10">'[4]03-COMPETITION-OFR3'!$A$63</definedName>
    <definedName name="DKPI_03CP3">'03-COMPETITION-OFR3'!$A$63</definedName>
    <definedName name="DKPI_03CR1" localSheetId="9">'[2]03-CRITICIT-OFR1'!$A$35</definedName>
    <definedName name="DKPI_03CR1" localSheetId="2">'[3]03-CRITICITY-OFR1'!$A$42</definedName>
    <definedName name="DKPI_03CR1" localSheetId="17">'[4]03-CRITICITY-OFR1'!$A$42</definedName>
    <definedName name="DKPI_03CR1" localSheetId="21">'[4]03-CRITICITY-OFR1'!$A$42</definedName>
    <definedName name="DKPI_03CR1" localSheetId="18">'[4]03-CRITICITY-OFR1'!$A$42</definedName>
    <definedName name="DKPI_03CR1" localSheetId="10">'[4]03-CRITICITY-OFR1'!$A$42</definedName>
    <definedName name="DKPI_03CR1">#REF!</definedName>
    <definedName name="DKPI_03CR2" localSheetId="9">'[2]03-CRITICIT-OFR2'!$A$35</definedName>
    <definedName name="DKPI_03CR2" localSheetId="2">'[3]03-CRITICITY-OFR2'!$A$35</definedName>
    <definedName name="DKPI_03CR2" localSheetId="17">'[4]03-CRITICITY-OFR2'!$A$35</definedName>
    <definedName name="DKPI_03CR2" localSheetId="21">'[4]03-CRITICITY-OFR2'!$A$35</definedName>
    <definedName name="DKPI_03CR2" localSheetId="18">'[4]03-CRITICITY-OFR2'!$A$35</definedName>
    <definedName name="DKPI_03CR2" localSheetId="10">'[4]03-CRITICITY-OFR2'!$A$35</definedName>
    <definedName name="DKPI_03CR2">'03-CRITICITY-OFR2'!$A$35</definedName>
    <definedName name="DKPI_03CR3" localSheetId="9">'[2]03-CRITICIT-OFR3'!$A$35</definedName>
    <definedName name="DKPI_03CR3" localSheetId="2">'[3]03-CRITICITY-OFR3'!$A$35</definedName>
    <definedName name="DKPI_03CR3" localSheetId="17">'[4]03-CRITICITY-OFR3'!$A$35</definedName>
    <definedName name="DKPI_03CR3" localSheetId="21">'[4]03-CRITICITY-OFR3'!$A$35</definedName>
    <definedName name="DKPI_03CR3" localSheetId="18">'[4]03-CRITICITY-OFR3'!$A$35</definedName>
    <definedName name="DKPI_03CR3" localSheetId="10">'[4]03-CRITICITY-OFR3'!$A$35</definedName>
    <definedName name="DKPI_03CR3">'03-CRITICITY-OFR3'!$A$35</definedName>
    <definedName name="DKPI_03IP" localSheetId="2">'[3]03-INTERLOCUTORS'!$A$29</definedName>
    <definedName name="DKPI_03IP" localSheetId="17">'[4]03-INTERLOCUTORS'!$A$29</definedName>
    <definedName name="DKPI_03IP" localSheetId="21">'[4]03-INTERLOCUTORS'!$A$29</definedName>
    <definedName name="DKPI_03IP" localSheetId="18">'[4]03-INTERLOCUTORS'!$A$29</definedName>
    <definedName name="DKPI_03IP" localSheetId="10">'[4]03-INTERLOCUTORS'!$A$29</definedName>
    <definedName name="DKPI_03IP">#REF!</definedName>
    <definedName name="DKPI_03IP1">'[2]03-INTERLOCUT'!$A$29</definedName>
    <definedName name="DKPI_03MK1" localSheetId="9">'[2]03-MARKETREADY-OFR1'!$A$71</definedName>
    <definedName name="DKPI_03MK1" localSheetId="2">'[3]03-MARKETREADY-OFR1'!$A$76</definedName>
    <definedName name="DKPI_03MK1" localSheetId="17">'[4]03-MARKETREADY-OFR1'!$A$76</definedName>
    <definedName name="DKPI_03MK1" localSheetId="21">'[4]03-MARKETREADY-OFR1'!$A$76</definedName>
    <definedName name="DKPI_03MK1" localSheetId="18">'[4]03-MARKETREADY-OFR1'!$A$76</definedName>
    <definedName name="DKPI_03MK1" localSheetId="10">'[4]03-MARKETREADY-OFR1'!$A$76</definedName>
    <definedName name="DKPI_03MK1">#REF!</definedName>
    <definedName name="DKPI_03MK2" localSheetId="9">'[2]03-MARKETREADY-OFR2'!$A$71</definedName>
    <definedName name="DKPI_03MK2" localSheetId="2">'[3]03-MARKETREADY-OFR2'!$A$74</definedName>
    <definedName name="DKPI_03MK2" localSheetId="17">'[4]03-MARKETREADY-OFR2'!$A$74</definedName>
    <definedName name="DKPI_03MK2" localSheetId="21">'[4]03-MARKETREADY-OFR2'!$A$74</definedName>
    <definedName name="DKPI_03MK2" localSheetId="18">'[4]03-MARKETREADY-OFR2'!$A$74</definedName>
    <definedName name="DKPI_03MK2" localSheetId="10">'[4]03-MARKETREADY-OFR2'!$A$74</definedName>
    <definedName name="DKPI_03MK2">'03-MARKETREADY-OFR2'!$A$74</definedName>
    <definedName name="DKPI_03MK3" localSheetId="9">'[2]03-MARKETREADY-OFR3'!$A$71</definedName>
    <definedName name="DKPI_03MK3" localSheetId="2">'[3]03-MARKETREADY-OFR3'!$A$74</definedName>
    <definedName name="DKPI_03MK3" localSheetId="17">'[4]03-MARKETREADY-OFR3'!$A$74</definedName>
    <definedName name="DKPI_03MK3" localSheetId="21">'[4]03-MARKETREADY-OFR3'!$A$74</definedName>
    <definedName name="DKPI_03MK3" localSheetId="18">'[4]03-MARKETREADY-OFR3'!$A$74</definedName>
    <definedName name="DKPI_03MK3" localSheetId="10">'[4]03-MARKETREADY-OFR3'!$A$74</definedName>
    <definedName name="DKPI_03MK3">'03-MARKETREADY-OFR3'!$A$74</definedName>
    <definedName name="DKPI_03PO1" localSheetId="2">'[3]03-POSITIONING-OFR1'!$A$36</definedName>
    <definedName name="DKPI_03PO1" localSheetId="17">'[4]03-POSITIONING-OFR1'!$A$36</definedName>
    <definedName name="DKPI_03PO1" localSheetId="21">'[4]03-POSITIONING-OFR1'!$A$36</definedName>
    <definedName name="DKPI_03PO1" localSheetId="18">'[4]03-POSITIONING-OFR1'!$A$36</definedName>
    <definedName name="DKPI_03PO1" localSheetId="10">'[4]03-POSITIONING-OFR1'!$A$36</definedName>
    <definedName name="DKPI_03PO1">#REF!</definedName>
    <definedName name="DKPI_03PO2" localSheetId="2">'[3]03-POSITIONING-OFR2'!$A$36</definedName>
    <definedName name="DKPI_03PO2" localSheetId="17">'[4]03-POSITIONING-OFR2'!$A$36</definedName>
    <definedName name="DKPI_03PO2" localSheetId="21">'[4]03-POSITIONING-OFR2'!$A$36</definedName>
    <definedName name="DKPI_03PO2" localSheetId="18">'[4]03-POSITIONING-OFR2'!$A$36</definedName>
    <definedName name="DKPI_03PO2" localSheetId="10">'[4]03-POSITIONING-OFR2'!$A$36</definedName>
    <definedName name="DKPI_03PO2">'03-POSITIONING-OFR2'!$A$36</definedName>
    <definedName name="DKPI_03PO3" localSheetId="2">'[3]03-POSITIONING-OFR3'!$A$36</definedName>
    <definedName name="DKPI_03PO3" localSheetId="17">'[4]03-POSITIONING-OFR3'!$A$36</definedName>
    <definedName name="DKPI_03PO3" localSheetId="21">'[4]03-POSITIONING-OFR3'!$A$36</definedName>
    <definedName name="DKPI_03PO3" localSheetId="18">'[4]03-POSITIONING-OFR3'!$A$36</definedName>
    <definedName name="DKPI_03PO3" localSheetId="10">'[4]03-POSITIONING-OFR3'!$A$36</definedName>
    <definedName name="DKPI_03PO3">'03-POSITIONING-OFR3'!$A$36</definedName>
    <definedName name="DKPI_04GF1" localSheetId="9">'[2]04-DOMESTICMRKT-OFR1'!$A$29</definedName>
    <definedName name="DKPI_04GF1" localSheetId="2">'[3]04-DOMESTICMARKET-OFR1'!$A$31</definedName>
    <definedName name="DKPI_04GF1" localSheetId="17">'[4]04-DOMESTICMARKET-OFR1'!$A$31</definedName>
    <definedName name="DKPI_04GF1" localSheetId="21">'[4]04-DOMESTICMARKET-OFR1'!$A$31</definedName>
    <definedName name="DKPI_04GF1" localSheetId="18">'[4]04-DOMESTICMARKET-OFR1'!$A$31</definedName>
    <definedName name="DKPI_04GF1" localSheetId="10">'[4]04-DOMESTICMARKET-OFR1'!$A$31</definedName>
    <definedName name="DKPI_04GF1">DOMESTICMARKET1!$A$24</definedName>
    <definedName name="DKPI_04GF2" localSheetId="9">'[2]04-DOMESTICMRKT-OFR2'!$A$27</definedName>
    <definedName name="DKPI_04GF2" localSheetId="2">'[3]04-DOMESTICMARKET-OFR2'!$A$29</definedName>
    <definedName name="DKPI_04GF2" localSheetId="17">'[4]04-DOMESTICMARKET-OFR2'!$A$29</definedName>
    <definedName name="DKPI_04GF2" localSheetId="21">'[4]04-DOMESTICMARKET-OFR2'!$A$29</definedName>
    <definedName name="DKPI_04GF2" localSheetId="18">'[4]04-DOMESTICMARKET-OFR2'!$A$29</definedName>
    <definedName name="DKPI_04GF2" localSheetId="10">'[4]04-DOMESTICMARKET-OFR2'!$A$29</definedName>
    <definedName name="DKPI_04GF2">'04-DOMESTICMARKET-OFR2'!$A$29</definedName>
    <definedName name="DKPI_04GF3" localSheetId="9">'[2]04-DOMESTICMRKT-OFR3'!$A$27</definedName>
    <definedName name="DKPI_04GF3" localSheetId="2">'[3]04-DOMESTICMARKET-OFR3'!$A$29</definedName>
    <definedName name="DKPI_04GF3" localSheetId="17">'[4]04-DOMESTICMARKET-OFR3'!$A$29</definedName>
    <definedName name="DKPI_04GF3" localSheetId="21">'[4]04-DOMESTICMARKET-OFR3'!$A$29</definedName>
    <definedName name="DKPI_04GF3" localSheetId="18">'[4]04-DOMESTICMARKET-OFR3'!$A$29</definedName>
    <definedName name="DKPI_04GF3" localSheetId="10">'[4]04-DOMESTICMARKET-OFR3'!$A$29</definedName>
    <definedName name="DKPI_04GF3">'04-DOMESTICMARKET-OFR3'!$A$29</definedName>
    <definedName name="DKPI_04GI1" localSheetId="9">'[2]04-FOREIGNMRKT-OFR1'!$A$27</definedName>
    <definedName name="DKPI_04GI1" localSheetId="2">'[3]04-FOREIGNMARKET-OFR1'!$A$29</definedName>
    <definedName name="DKPI_04GI1" localSheetId="17">'[4]04-FOREIGNMARKET-OFR1'!$A$29</definedName>
    <definedName name="DKPI_04GI1" localSheetId="21">'[4]04-FOREIGNMARKET-OFR1'!$A$29</definedName>
    <definedName name="DKPI_04GI1" localSheetId="18">'[4]04-FOREIGNMARKET-OFR1'!$A$29</definedName>
    <definedName name="DKPI_04GI1" localSheetId="10">'[4]04-FOREIGNMARKET-OFR1'!$A$29</definedName>
    <definedName name="DKPI_04GI1">FOREIGNMARKET!$A$25</definedName>
    <definedName name="DKPI_04GI2" localSheetId="9">'[2]04-FOREIGNMRKT-OFR2'!$A$26</definedName>
    <definedName name="DKPI_04GI2" localSheetId="2">'[3]04-FOREIGNMARKET-OFR2'!$A$27</definedName>
    <definedName name="DKPI_04GI2" localSheetId="17">'[4]04-FOREIGNMARKET-OFR2'!$A$27</definedName>
    <definedName name="DKPI_04GI2" localSheetId="21">'[4]04-FOREIGNMARKET-OFR2'!$A$27</definedName>
    <definedName name="DKPI_04GI2" localSheetId="18">'[4]04-FOREIGNMARKET-OFR2'!$A$27</definedName>
    <definedName name="DKPI_04GI2" localSheetId="10">'[4]04-FOREIGNMARKET-OFR2'!$A$27</definedName>
    <definedName name="DKPI_04GI2">'04-FOREIGNMARKET-OFR2'!$A$27</definedName>
    <definedName name="DKPI_04GI3" localSheetId="9">'[2]04-FOREIGNMRKT-OFR3'!$A$26</definedName>
    <definedName name="DKPI_04GI3" localSheetId="2">'[3]04-FOREIGNMARKET-OFR3'!$A$27</definedName>
    <definedName name="DKPI_04GI3" localSheetId="17">'[4]04-FOREIGNMARKET-OFR3'!$A$27</definedName>
    <definedName name="DKPI_04GI3" localSheetId="21">'[4]04-FOREIGNMARKET-OFR3'!$A$27</definedName>
    <definedName name="DKPI_04GI3" localSheetId="18">'[4]04-FOREIGNMARKET-OFR3'!$A$27</definedName>
    <definedName name="DKPI_04GI3" localSheetId="10">'[4]04-FOREIGNMARKET-OFR3'!$A$27</definedName>
    <definedName name="DKPI_04GI3">'04-FOREIGNMARKET-OFR3'!$A$27</definedName>
    <definedName name="DKPI_04ME" localSheetId="9">'[2]04-MRKTCARACT'!$A$60</definedName>
    <definedName name="DKPI_04ME" localSheetId="2">'[3]04-MARKETSPECIFICITIES'!$A$71</definedName>
    <definedName name="DKPI_04ME" localSheetId="17">'[4]04-MARKETSPECIFICITIES'!$A$71</definedName>
    <definedName name="DKPI_04ME" localSheetId="21">'[4]04-MARKETSPECIFICITIES'!$A$71</definedName>
    <definedName name="DKPI_04ME" localSheetId="18">'[4]04-MARKETSPECIFICITIES'!$A$71</definedName>
    <definedName name="DKPI_04ME" localSheetId="10">'[4]04-MARKETSPECIFICITIES'!$A$71</definedName>
    <definedName name="DKPI_04ME">#REF!</definedName>
    <definedName name="DKPI_04SC1" localSheetId="9">'[2]04-SECTORMRKT-OFR1'!$A$29</definedName>
    <definedName name="DKPI_04SC1" localSheetId="2">'[3]04-SECTORMARKET-OFR1'!$A$31</definedName>
    <definedName name="DKPI_04SC1" localSheetId="17">'[4]04-SECTORMARKET-OFR1'!$A$31</definedName>
    <definedName name="DKPI_04SC1" localSheetId="21">'[4]04-SECTORMARKET-OFR1'!$A$31</definedName>
    <definedName name="DKPI_04SC1" localSheetId="18">'[4]04-SECTORMARKET-OFR1'!$A$31</definedName>
    <definedName name="DKPI_04SC1" localSheetId="10">SECTORMARKET!$A$31</definedName>
    <definedName name="DKPI_04SC1">#REF!</definedName>
    <definedName name="DKPI_04SC2" localSheetId="9">'[2]04-SECTORMRKT-OFR2'!$A$26</definedName>
    <definedName name="DKPI_04SC2" localSheetId="2">'[3]04-SECTORMARKET-OFR2'!$A$31</definedName>
    <definedName name="DKPI_04SC2" localSheetId="17">'[4]04-SECTORMARKET-OFR2'!$A$31</definedName>
    <definedName name="DKPI_04SC2" localSheetId="21">'[4]04-SECTORMARKET-OFR2'!$A$31</definedName>
    <definedName name="DKPI_04SC2" localSheetId="18">'[4]04-SECTORMARKET-OFR2'!$A$31</definedName>
    <definedName name="DKPI_04SC2" localSheetId="10">'[4]04-SECTORMARKET-OFR2'!$A$31</definedName>
    <definedName name="DKPI_04SC2">'04-SECTORMARKET-OFR2'!$A$31</definedName>
    <definedName name="DKPI_04SC3" localSheetId="9">'[2]04-SECTORMRKT-OFR3'!$A$26</definedName>
    <definedName name="DKPI_04SC3" localSheetId="2">'[3]04-SECTORMARKET-OFR3'!$A$31</definedName>
    <definedName name="DKPI_04SC3" localSheetId="17">'[4]04-SECTORMARKET-OFR3'!$A$31</definedName>
    <definedName name="DKPI_04SC3" localSheetId="21">'[4]04-SECTORMARKET-OFR3'!$A$31</definedName>
    <definedName name="DKPI_04SC3" localSheetId="18">'[4]04-SECTORMARKET-OFR3'!$A$31</definedName>
    <definedName name="DKPI_04SC3" localSheetId="10">'[4]04-SECTORMARKET-OFR3'!$A$31</definedName>
    <definedName name="DKPI_04SC3">'04-SECTORMARKET-OFR3'!$A$31</definedName>
    <definedName name="DKPI_05GM" localSheetId="9">'[2]05-GOTOMARKET'!$A$33</definedName>
    <definedName name="DKPI_05GM" localSheetId="2">'[3]05-GOTOMARKET'!$A$33</definedName>
    <definedName name="DKPI_05GM" localSheetId="17">'[4]05-GOTOMARKET'!$A$33</definedName>
    <definedName name="DKPI_05GM" localSheetId="21">'[4]05-GOTOMARKET'!$A$33</definedName>
    <definedName name="DKPI_05GM" localSheetId="18">'[4]05-GOTOMARKET'!$A$33</definedName>
    <definedName name="DKPI_05GM" localSheetId="10">'[4]05-GOTOMARKET'!$A$33</definedName>
    <definedName name="DKPI_05GM">#REF!</definedName>
    <definedName name="DKPI_05SC" localSheetId="9">'[2]05-SOURCECONFLIT'!$A$35</definedName>
    <definedName name="DKPI_05SC" localSheetId="2">'[3]05-SOURCECONFLICT'!$A$35</definedName>
    <definedName name="DKPI_05SC" localSheetId="17">'[4]05-SOURCECONFLICT'!$A$35</definedName>
    <definedName name="DKPI_05SC" localSheetId="21">'[4]05-SOURCECONFLICT'!$A$35</definedName>
    <definedName name="DKPI_05SC" localSheetId="18">'[4]05-SOURCECONFLICT'!$A$35</definedName>
    <definedName name="DKPI_05SC" localSheetId="10">'[4]05-SOURCECONFLICT'!$A$35</definedName>
    <definedName name="DKPI_05SC">#REF!</definedName>
    <definedName name="DKPI_06PP1" localSheetId="9">'[2]06-PROFILPARTN-OFR1'!$A$35</definedName>
    <definedName name="DKPI_06PP1" localSheetId="2">'[3]06-PROFILPARTNER-OFR1'!$A$35</definedName>
    <definedName name="DKPI_06PP1" localSheetId="17">'[4]06-PROFILPARTNER-OFR1'!$A$35</definedName>
    <definedName name="DKPI_06PP1" localSheetId="21">'[4]06-PROFILPARTNER-OFR1'!$A$35</definedName>
    <definedName name="DKPI_06PP1" localSheetId="18">'[4]06-PROFILPARTNER-OFR1'!$A$35</definedName>
    <definedName name="DKPI_06PP1" localSheetId="10">'[4]06-PROFILPARTNER-OFR1'!$A$35</definedName>
    <definedName name="DKPI_06PP1">PROFILPARTNER!$A$35</definedName>
    <definedName name="DKPI_06PP2" localSheetId="9">'[2]06-PROFILPARTN-OFR2'!$A$35</definedName>
    <definedName name="DKPI_06PP2" localSheetId="2">'[3]06-PROFILPARTNER-OFR2'!$A$35</definedName>
    <definedName name="DKPI_06PP2" localSheetId="17">'[4]06-PROFILPARTNER-OFR2'!$A$35</definedName>
    <definedName name="DKPI_06PP2" localSheetId="21">'[4]06-PROFILPARTNER-OFR2'!$A$35</definedName>
    <definedName name="DKPI_06PP2" localSheetId="18">'[4]06-PROFILPARTNER-OFR2'!$A$35</definedName>
    <definedName name="DKPI_06PP2" localSheetId="10">'[4]06-PROFILPARTNER-OFR2'!$A$35</definedName>
    <definedName name="DKPI_06PP2">'06-PROFILPARTNER-OFR2'!$A$35</definedName>
    <definedName name="DKPI_06PP3" localSheetId="9">'[2]06-PROFILPARTN-OFR3'!$A$35</definedName>
    <definedName name="DKPI_06PP3" localSheetId="2">'[3]06-PROFILPARTNER-OFR3'!$A$35</definedName>
    <definedName name="DKPI_06PP3" localSheetId="17">'[4]06-PROFILPARTNER-OFR3'!$A$35</definedName>
    <definedName name="DKPI_06PP3" localSheetId="21">'[4]06-PROFILPARTNER-OFR3'!$A$35</definedName>
    <definedName name="DKPI_06PP3" localSheetId="18">'[4]06-PROFILPARTNER-OFR3'!$A$35</definedName>
    <definedName name="DKPI_06PP3" localSheetId="10">'[4]06-PROFILPARTNER-OFR3'!$A$35</definedName>
    <definedName name="DKPI_06PP3">'06-PROFILPARTNER-OFR3'!$A$35</definedName>
    <definedName name="DKPI_06RP1" localSheetId="9">'[2]06-RESPONSABPARTN-OFR1'!$A$39</definedName>
    <definedName name="DKPI_06RP1" localSheetId="2">'[3]06-RESPONSABPARTNER-OFR1'!$A$39</definedName>
    <definedName name="DKPI_06RP1" localSheetId="17">'[4]06-RESPONSABPARTNER-OFR1'!$A$39</definedName>
    <definedName name="DKPI_06RP1" localSheetId="21">'[4]06-RESPONSABPARTNER-OFR1'!$A$39</definedName>
    <definedName name="DKPI_06RP1" localSheetId="18">'[4]06-RESPONSABPARTNER-OFR1'!$A$39</definedName>
    <definedName name="DKPI_06RP1" localSheetId="10">'[4]06-RESPONSABPARTNER-OFR1'!$A$39</definedName>
    <definedName name="DKPI_06RP1">#REF!</definedName>
    <definedName name="DKPI_06RP2" localSheetId="9">'[2]06-RESPONSABPARTN-OFR2'!$A$39</definedName>
    <definedName name="DKPI_06RP2" localSheetId="2">'[3]06-RESPONSABPARTNER-OFR2'!$A$39</definedName>
    <definedName name="DKPI_06RP2" localSheetId="17">'[4]06-RESPONSABPARTNER-OFR2'!$A$39</definedName>
    <definedName name="DKPI_06RP2" localSheetId="21">'[4]06-RESPONSABPARTNER-OFR2'!$A$39</definedName>
    <definedName name="DKPI_06RP2" localSheetId="18">'[4]06-RESPONSABPARTNER-OFR2'!$A$39</definedName>
    <definedName name="DKPI_06RP2" localSheetId="10">'[4]06-RESPONSABPARTNER-OFR2'!$A$39</definedName>
    <definedName name="DKPI_06RP2">'06-RESPONSABPARTNER-OFR2'!$A$39</definedName>
    <definedName name="DKPI_06RP3" localSheetId="9">'[2]06-RESPONSABPARTN-OFR3'!$A$39</definedName>
    <definedName name="DKPI_06RP3" localSheetId="2">'[3]06-RESPONSABPARTNER-OFR3'!$A$39</definedName>
    <definedName name="DKPI_06RP3" localSheetId="17">'[4]06-RESPONSABPARTNER-OFR3'!$A$39</definedName>
    <definedName name="DKPI_06RP3" localSheetId="21">'[4]06-RESPONSABPARTNER-OFR3'!$A$39</definedName>
    <definedName name="DKPI_06RP3" localSheetId="18">'[4]06-RESPONSABPARTNER-OFR3'!$A$39</definedName>
    <definedName name="DKPI_06RP3" localSheetId="10">'[4]06-RESPONSABPARTNER-OFR3'!$A$39</definedName>
    <definedName name="DKPI_06RP3">'06-RESPONSABPARTNER-OFR3'!$A$39</definedName>
    <definedName name="DKPI_06TP1" localSheetId="9">'[2]06-TYPOPARTN-OFR1'!$A$38</definedName>
    <definedName name="DKPI_06TP1" localSheetId="2">'[3]06-TYPOPARTNER-OFR1'!$A$38</definedName>
    <definedName name="DKPI_06TP1" localSheetId="17">'[4]06-TYPOPARTNER-OFR1'!$A$38</definedName>
    <definedName name="DKPI_06TP1" localSheetId="21">'[4]06-TYPOPARTNER-OFR1'!$A$38</definedName>
    <definedName name="DKPI_06TP1" localSheetId="18">'[4]06-TYPOPARTNER-OFR1'!$A$38</definedName>
    <definedName name="DKPI_06TP1" localSheetId="10">'[4]06-TYPOPARTNER-OFR1'!$A$38</definedName>
    <definedName name="DKPI_06TP1">TYPOPARTNER!$A$38</definedName>
    <definedName name="DKPI_06TP2" localSheetId="9">'[2]06-TYPOPARTN-OFR2'!$A$38</definedName>
    <definedName name="DKPI_06TP2" localSheetId="2">'[3]06-TYPOPARTNER-OFR2'!$A$38</definedName>
    <definedName name="DKPI_06TP2" localSheetId="17">'[4]06-TYPOPARTNER-OFR2'!$A$38</definedName>
    <definedName name="DKPI_06TP2" localSheetId="21">'[4]06-TYPOPARTNER-OFR2'!$A$38</definedName>
    <definedName name="DKPI_06TP2" localSheetId="18">'[4]06-TYPOPARTNER-OFR2'!$A$38</definedName>
    <definedName name="DKPI_06TP2" localSheetId="10">'[4]06-TYPOPARTNER-OFR2'!$A$38</definedName>
    <definedName name="DKPI_06TP2">'06-TYPOPARTNER-OFR2'!$A$38</definedName>
    <definedName name="DKPI_06TP3" localSheetId="9">'[2]06-TYPOPARTN-OFR3'!$A$38</definedName>
    <definedName name="DKPI_06TP3" localSheetId="2">'[3]06-TYPOPARTNER-OFR3'!$A$38</definedName>
    <definedName name="DKPI_06TP3" localSheetId="17">'[4]06-TYPOPARTNER-OFR3'!$A$38</definedName>
    <definedName name="DKPI_06TP3" localSheetId="21">'[4]06-TYPOPARTNER-OFR3'!$A$38</definedName>
    <definedName name="DKPI_06TP3" localSheetId="18">'[4]06-TYPOPARTNER-OFR3'!$A$38</definedName>
    <definedName name="DKPI_06TP3" localSheetId="10">'[4]06-TYPOPARTNER-OFR3'!$A$38</definedName>
    <definedName name="DKPI_06TP3">'06-TYPOPARTNER-OFR3'!$A$38</definedName>
    <definedName name="DKPI_07DC1" localSheetId="9">'[2]07-DIMENSCHANELPARTN-OFR1'!$A$38</definedName>
    <definedName name="DKPI_07DC1" localSheetId="2">'[3]07-RECRUITMENTPLAN-OFR1'!$A$38</definedName>
    <definedName name="DKPI_07DC1" localSheetId="17">'[4]07-RECRUITMENTPLAN-OFR1'!$A$38</definedName>
    <definedName name="DKPI_07DC1" localSheetId="21">'[4]07-RECRUITMENTPLAN-OFR1'!$A$38</definedName>
    <definedName name="DKPI_07DC1" localSheetId="18">'[4]07-RECRUITMENTPLAN-OFR1'!$A$38</definedName>
    <definedName name="DKPI_07DC1" localSheetId="10">'[4]07-RECRUITMENTPLAN-OFR1'!$A$38</definedName>
    <definedName name="DKPI_07DC1">'RECRUITMENTPLAN 3 ANS'!$A$38</definedName>
    <definedName name="DKPI_07DC2" localSheetId="9">'[2]07-DIMENSCHANELPARTN-OFR2'!$A$38</definedName>
    <definedName name="DKPI_07DC2" localSheetId="2">'[3]07-RECRUITMENTPLAN-OFR2'!$A$38</definedName>
    <definedName name="DKPI_07DC2" localSheetId="17">'[4]07-RECRUITMENTPLAN-OFR2'!$A$38</definedName>
    <definedName name="DKPI_07DC2" localSheetId="21">'[4]07-RECRUITMENTPLAN-OFR2'!$A$38</definedName>
    <definedName name="DKPI_07DC2" localSheetId="18">'[4]07-RECRUITMENTPLAN-OFR2'!$A$38</definedName>
    <definedName name="DKPI_07DC2" localSheetId="10">'[4]07-RECRUITMENTPLAN-OFR2'!$A$38</definedName>
    <definedName name="DKPI_07DC2">'07-RECRUITMENTPLAN-OFR2'!$A$38</definedName>
    <definedName name="DKPI_07DC3" localSheetId="9">'[2]07-DIMENSCHANELPARTN-OFR3'!$A$38</definedName>
    <definedName name="DKPI_07DC3" localSheetId="2">'[3]07-RECRUITMENTPLAN-OFR3'!$A$38</definedName>
    <definedName name="DKPI_07DC3" localSheetId="17">'[4]07-RECRUITMENTPLAN-OFR3'!$A$38</definedName>
    <definedName name="DKPI_07DC3" localSheetId="21">'[4]07-RECRUITMENTPLAN-OFR3'!$A$38</definedName>
    <definedName name="DKPI_07DC3" localSheetId="18">'[4]07-RECRUITMENTPLAN-OFR3'!$A$38</definedName>
    <definedName name="DKPI_07DC3" localSheetId="10">'[4]07-RECRUITMENTPLAN-OFR3'!$A$38</definedName>
    <definedName name="DKPI_07DC3">'07-RECRUITMENTPLAN-OFR3'!$A$38</definedName>
    <definedName name="DKPI_08SP" localSheetId="9">'[2]08-STRATGPRIX'!$A$65</definedName>
    <definedName name="DKPI_08SP" localSheetId="2">'[3]08-PRICINGSTRATEGY'!$A$65</definedName>
    <definedName name="DKPI_08SP" localSheetId="17">'[4]08-PRICINGSTRATEGY'!$A$65</definedName>
    <definedName name="DKPI_08SP" localSheetId="21">'[4]08-PRICINGSTRATEGY'!$A$65</definedName>
    <definedName name="DKPI_08SP" localSheetId="18">'[4]08-PRICINGSTRATEGY'!$A$65</definedName>
    <definedName name="DKPI_08SP" localSheetId="10">'[4]08-PRICINGSTRATEGY'!$A$65</definedName>
    <definedName name="DKPI_08SP">#REF!</definedName>
    <definedName name="DKPI_08SR" localSheetId="9">'[2]08-STRATGREMISE'!$A$29</definedName>
    <definedName name="DKPI_08SR" localSheetId="2">'[3]08-DISCOUNTSTRATEGY'!$A$29</definedName>
    <definedName name="DKPI_08SR" localSheetId="17">'[4]08-DISCOUNTSTRATEGY'!$A$29</definedName>
    <definedName name="DKPI_08SR" localSheetId="21">'[4]08-DISCOUNTSTRATEGY'!$A$29</definedName>
    <definedName name="DKPI_08SR" localSheetId="18">'[4]08-DISCOUNTSTRATEGY'!$A$29</definedName>
    <definedName name="DKPI_08SR" localSheetId="10">'[4]08-DISCOUNTSTRATEGY'!$A$29</definedName>
    <definedName name="DKPI_08SR">#REF!</definedName>
    <definedName name="DKPI_08VA">'[2]08-ValueAd4Partners'!$A$57</definedName>
    <definedName name="DKPI_08VA1" localSheetId="2">'[3]08-VALUEAD4PARTNER-OFR1'!$A$55</definedName>
    <definedName name="DKPI_08VA1" localSheetId="17">'[4]08-VALUEAD4PARTNER-OFR1'!$A$55</definedName>
    <definedName name="DKPI_08VA1" localSheetId="21">'[4]08-VALUEAD4PARTNER-OFR1'!$A$55</definedName>
    <definedName name="DKPI_08VA1" localSheetId="18">'[4]08-VALUEAD4PARTNER-OFR1'!$A$55</definedName>
    <definedName name="DKPI_08VA1" localSheetId="10">'[4]08-VALUEAD4PARTNER-OFR1'!$A$55</definedName>
    <definedName name="DKPI_08VA1">#REF!</definedName>
    <definedName name="DKPI_08VA2" localSheetId="2">'[3]08-VALUEAD4PARTNER-OFR2'!$A$55</definedName>
    <definedName name="DKPI_08VA2" localSheetId="17">'[4]08-VALUEAD4PARTNER-OFR2'!$A$55</definedName>
    <definedName name="DKPI_08VA2" localSheetId="21">'[4]08-VALUEAD4PARTNER-OFR2'!$A$55</definedName>
    <definedName name="DKPI_08VA2" localSheetId="18">'[4]08-VALUEAD4PARTNER-OFR2'!$A$55</definedName>
    <definedName name="DKPI_08VA2" localSheetId="10">'[4]08-VALUEAD4PARTNER-OFR2'!$A$55</definedName>
    <definedName name="DKPI_08VA2">'08-VALUEAD4PARTNER-OFR2'!$A$55</definedName>
    <definedName name="DKPI_08VA3" localSheetId="2">'[3]08-VALUEAD4PARTNER-OFR3'!$A$55</definedName>
    <definedName name="DKPI_08VA3" localSheetId="17">'[4]08-VALUEAD4PARTNER-OFR3'!$A$55</definedName>
    <definedName name="DKPI_08VA3" localSheetId="21">'[4]08-VALUEAD4PARTNER-OFR3'!$A$55</definedName>
    <definedName name="DKPI_08VA3" localSheetId="18">'[4]08-VALUEAD4PARTNER-OFR3'!$A$55</definedName>
    <definedName name="DKPI_08VA3" localSheetId="10">'[4]08-VALUEAD4PARTNER-OFR3'!$A$55</definedName>
    <definedName name="DKPI_08VA3">'08-VALUEAD4PARTNER-OFR3'!$A$55</definedName>
    <definedName name="DKPI_09PP" localSheetId="9">'[2]09-PROFITPARTENR'!$A$123</definedName>
    <definedName name="DKPI_09PP">#REF!</definedName>
    <definedName name="DKPI_09PP1" localSheetId="2">'[3]09-PROFITPARTNER-OFR1'!$A$152</definedName>
    <definedName name="DKPI_09PP1" localSheetId="17">'[4]09-PROFITPARTNER-OFR1'!$A$152</definedName>
    <definedName name="DKPI_09PP1" localSheetId="21">'[4]09-PROFITPARTNER-OFR1'!$A$152</definedName>
    <definedName name="DKPI_09PP1" localSheetId="18">'[4]09-PROFITPARTNER-OFR1'!$A$152</definedName>
    <definedName name="DKPI_09PP1" localSheetId="10">'[4]09-PROFITPARTNER-OFR1'!$A$152</definedName>
    <definedName name="DKPI_09PP1">#REF!</definedName>
    <definedName name="DKPI_09PP2" localSheetId="2">'[3]09-PROFITPARTNER-OFR2'!$A$131</definedName>
    <definedName name="DKPI_09PP2" localSheetId="17">'[4]09-PROFITPARTNER-OFR2'!$A$131</definedName>
    <definedName name="DKPI_09PP2" localSheetId="21">'[4]09-PROFITPARTNER-OFR2'!$A$131</definedName>
    <definedName name="DKPI_09PP2" localSheetId="18">'[4]09-PROFITPARTNER-OFR2'!$A$131</definedName>
    <definedName name="DKPI_09PP2" localSheetId="10">'[4]09-PROFITPARTNER-OFR2'!$A$131</definedName>
    <definedName name="DKPI_09PP2">'09-PROFITPARTNER-OFR2'!$A$131</definedName>
    <definedName name="DKPI_09PP3" localSheetId="2">'[3]09-PROFITPARTNER-OFR3'!$A$131</definedName>
    <definedName name="DKPI_09PP3" localSheetId="17">'[4]09-PROFITPARTNER-OFR3'!$A$131</definedName>
    <definedName name="DKPI_09PP3" localSheetId="21">'[4]09-PROFITPARTNER-OFR3'!$A$131</definedName>
    <definedName name="DKPI_09PP3" localSheetId="18">'[4]09-PROFITPARTNER-OFR3'!$A$131</definedName>
    <definedName name="DKPI_09PP3" localSheetId="10">'[4]09-PROFITPARTNER-OFR3'!$A$131</definedName>
    <definedName name="DKPI_09PP3">'09-PROFITPARTNER-OFR3'!$A$131</definedName>
    <definedName name="DKPI_10BP" localSheetId="9">'[2]10-BUDGETPROGRAM'!$A$60</definedName>
    <definedName name="DKPI_10BP" localSheetId="2">'[3]10-BUDGETPROGRAM'!$A$67</definedName>
    <definedName name="DKPI_10BP" localSheetId="17">'[4]10-BUDGETPROGRAM'!$A$67</definedName>
    <definedName name="DKPI_10BP" localSheetId="21">'[4]10-BUDGETPROGRAM'!$A$67</definedName>
    <definedName name="DKPI_10BP" localSheetId="18">'[4]10-BUDGETPROGRAM'!$A$67</definedName>
    <definedName name="DKPI_10BP" localSheetId="10">'[4]10-BUDGETPROGRAM'!$A$67</definedName>
    <definedName name="DKPI_10BP">'BUDGET RECRUTEMENT'!#REF!</definedName>
    <definedName name="DKPI_10FS" localSheetId="2">'[3]10-FASTSTART'!$A$86</definedName>
    <definedName name="DKPI_10FS" localSheetId="8">'PLAN RECRUTEMENT'!#REF!</definedName>
    <definedName name="DKPI_10FS" localSheetId="17">DEMARRAGE!$A$86</definedName>
    <definedName name="DKPI_10FS" localSheetId="21">'[4]10-FASTSTART'!$A$86</definedName>
    <definedName name="DKPI_10FS" localSheetId="18">'[4]10-FASTSTART'!$A$86</definedName>
    <definedName name="DKPI_10FS" localSheetId="10">'[4]10-FASTSTART'!$A$86</definedName>
    <definedName name="DKPI_10FS">'PLAN RECRUTEMENT'!#REF!</definedName>
    <definedName name="DKPI_10PP" localSheetId="9">'[2]10-PROGRAMPARTNER'!$A$121</definedName>
    <definedName name="DKPI_10PP" localSheetId="2">'[3]10-PROGRAMPARTNER'!$A$121</definedName>
    <definedName name="DKPI_10PP" localSheetId="17">'[4]10-PROGRAMPARTNER'!$A$121</definedName>
    <definedName name="DKPI_10PP" localSheetId="21">'[4]10-PROGRAMPARTNER'!$A$121</definedName>
    <definedName name="DKPI_10PP" localSheetId="18">'[4]10-PROGRAMPARTNER'!$A$121</definedName>
    <definedName name="DKPI_10PP" localSheetId="10">'[4]10-PROGRAMPARTNER'!$A$121</definedName>
    <definedName name="DKPI_10PP">#REF!</definedName>
    <definedName name="DKPI_10SK" localSheetId="2">'[3]10-PARTNERSALESKIT'!$A$75</definedName>
    <definedName name="DKPI_10SK" localSheetId="8">'SUIVI DU RECRUTEMENT'!#REF!</definedName>
    <definedName name="DKPI_10SK" localSheetId="17">'[4]10-PARTNERSALESKIT'!$A$75</definedName>
    <definedName name="DKPI_10SK" localSheetId="21">'[4]10-PARTNERSALESKIT'!$A$75</definedName>
    <definedName name="DKPI_10SK" localSheetId="18">'[4]10-PARTNERSALESKIT'!$A$75</definedName>
    <definedName name="DKPI_10SK" localSheetId="10">'[4]10-PARTNERSALESKIT'!$A$75</definedName>
    <definedName name="DKPI_10SK">'SUIVI DU RECRUTEMENT'!#REF!</definedName>
    <definedName name="DKPI_10TL1" localSheetId="9">'[2]10-TAUXLEAD-OFR1'!$A$25</definedName>
    <definedName name="DKPI_10TL1" localSheetId="2">'[3]10-LEADSCOVERAGE-OFR1'!$A$26</definedName>
    <definedName name="DKPI_10TL1" localSheetId="17">'[4]10-LEADSCOVERAGE-OFR1'!$A$26</definedName>
    <definedName name="DKPI_10TL1" localSheetId="21">'[4]10-LEADSCOVERAGE-OFR1'!$A$26</definedName>
    <definedName name="DKPI_10TL1" localSheetId="18">'[4]10-LEADSCOVERAGE-OFR1'!$A$26</definedName>
    <definedName name="DKPI_10TL1" localSheetId="10">'[4]10-LEADSCOVERAGE-OFR1'!$A$26</definedName>
    <definedName name="DKPI_10TL1">#REF!</definedName>
    <definedName name="DKPI_10TL2" localSheetId="2">'[3]10-LEADSCOVERAGE-OFR2'!$A$26</definedName>
    <definedName name="DKPI_10TL2" localSheetId="17">'[4]10-LEADSCOVERAGE-OFR2'!$A$26</definedName>
    <definedName name="DKPI_10TL2" localSheetId="21">'[4]10-LEADSCOVERAGE-OFR2'!$A$26</definedName>
    <definedName name="DKPI_10TL2" localSheetId="18">'[4]10-LEADSCOVERAGE-OFR2'!$A$26</definedName>
    <definedName name="DKPI_10TL2" localSheetId="10">'[4]10-LEADSCOVERAGE-OFR2'!$A$26</definedName>
    <definedName name="DKPI_10TL2">'10-LEADSCOVERAGE-OFR2'!$A$26</definedName>
    <definedName name="DKPI_10TL3" localSheetId="2">'[3]10-LEADSCOVERAGE-OFR3'!$A$26</definedName>
    <definedName name="DKPI_10TL3" localSheetId="17">'[4]10-LEADSCOVERAGE-OFR3'!$A$26</definedName>
    <definedName name="DKPI_10TL3" localSheetId="21">'[4]10-LEADSCOVERAGE-OFR3'!$A$26</definedName>
    <definedName name="DKPI_10TL3" localSheetId="18">'[4]10-LEADSCOVERAGE-OFR3'!$A$26</definedName>
    <definedName name="DKPI_10TL3" localSheetId="10">'[4]10-LEADSCOVERAGE-OFR3'!$A$26</definedName>
    <definedName name="DKPI_10TL3">'10-LEADSCOVERAGE-OFR3'!$A$26</definedName>
    <definedName name="DKPI_11FC" localSheetId="9">'[2]11-FACTEURCRITIQ'!$A$72</definedName>
    <definedName name="DKPI_11FC" localSheetId="2">'[3]11-CRITICALFACTORS'!$A$74</definedName>
    <definedName name="DKPI_11FC" localSheetId="17">'[4]11-CRITICALFACTORS'!$A$74</definedName>
    <definedName name="DKPI_11FC" localSheetId="21">'[4]11-CRITICALFACTORS'!$A$74</definedName>
    <definedName name="DKPI_11FC" localSheetId="18">'[4]11-CRITICALFACTORS'!$A$74</definedName>
    <definedName name="DKPI_11FC" localSheetId="10">'[4]11-CRITICALFACTORS'!$A$74</definedName>
    <definedName name="DKPI_11FC">#REF!</definedName>
    <definedName name="DKPI_11SW" localSheetId="9">'[2]11-SWOT'!#REF!</definedName>
    <definedName name="DKPI_11SW" localSheetId="2">'[3]11-SWOT'!$A$64</definedName>
    <definedName name="DKPI_11SW" localSheetId="17">'[4]11-SWOT'!$A$64</definedName>
    <definedName name="DKPI_11SW" localSheetId="21">'[4]11-SWOT'!$A$64</definedName>
    <definedName name="DKPI_11SW" localSheetId="18">'[4]11-SWOT'!$A$64</definedName>
    <definedName name="DKPI_11SW" localSheetId="10">'[4]11-SWOT'!$A$64</definedName>
    <definedName name="DKPI_11SW">'11-SWOT'!$A$64</definedName>
    <definedName name="DPDV_01BI" localSheetId="9">'[2]01-BILAN'!$A$73</definedName>
    <definedName name="DPDV_01BI" localSheetId="2">'[3]01-ASSESMENT'!$A$71</definedName>
    <definedName name="DPDV_01BI" localSheetId="17">'[4]01-ASSESMENT'!$A$71</definedName>
    <definedName name="DPDV_01BI" localSheetId="21">'[4]01-ASSESMENT'!$A$71</definedName>
    <definedName name="DPDV_01BI" localSheetId="18">'[4]01-ASSESMENT'!$A$71</definedName>
    <definedName name="DPDV_01BI" localSheetId="10">'[4]01-ASSESMENT'!$A$71</definedName>
    <definedName name="DPDV_01BI">#REF!</definedName>
    <definedName name="DPDV_01SW" localSheetId="9">'[5]12-SWOT'!$A$49</definedName>
    <definedName name="DPDV_01SW" localSheetId="2">'[3]01-SWOT'!$A$49</definedName>
    <definedName name="DPDV_01SW" localSheetId="17">'[4]01-SWOT'!$A$49</definedName>
    <definedName name="DPDV_01SW" localSheetId="21">'[4]01-SWOT'!$A$49</definedName>
    <definedName name="DPDV_01SW" localSheetId="18">'[4]01-SWOT'!$A$49</definedName>
    <definedName name="DPDV_01SW" localSheetId="10">'[4]01-SWOT'!$A$49</definedName>
    <definedName name="DPDV_01SW">PROCESS!#REF!</definedName>
    <definedName name="DPDV_02AT" localSheetId="4">'ATELIER DE RECRUTEMENT'!#REF!</definedName>
    <definedName name="DPDV_02AT" localSheetId="9">'[2]02-ATTENTE'!$A$54</definedName>
    <definedName name="DPDV_02AT" localSheetId="2">'[3]02-EXPECTATIONS'!$A$54</definedName>
    <definedName name="DPDV_02AT" localSheetId="8">'COÛTS RECRUTEMENT'!#REF!</definedName>
    <definedName name="DPDV_02AT" localSheetId="17">'[4]02-EXPECTATIONS'!$A$54</definedName>
    <definedName name="DPDV_02AT" localSheetId="21">'[4]02-EXPECTATIONS'!$A$54</definedName>
    <definedName name="DPDV_02AT" localSheetId="5">'KPIs PLAN RECRUTEMENT'!#REF!</definedName>
    <definedName name="DPDV_02AT" localSheetId="18">'[4]02-EXPECTATIONS'!$A$54</definedName>
    <definedName name="DPDV_02AT" localSheetId="10">'[4]02-EXPECTATIONS'!$A$54</definedName>
    <definedName name="DPDV_02AT">#REF!</definedName>
    <definedName name="DPDV_02DL1" localSheetId="9">'[2]02-NBCLIBP-LIC-OFR1'!$A$57</definedName>
    <definedName name="DPDV_02DL1" localSheetId="2">'[3]02-CHANNELCAPACITY-LIC-OFR1'!$A$51</definedName>
    <definedName name="DPDV_02DL1" localSheetId="17">'[4]02-CHANNELCAPACITY-LIC-OFR1'!$A$51</definedName>
    <definedName name="DPDV_02DL1" localSheetId="21">'[4]02-CHANNELCAPACITY-LIC-OFR1'!$A$51</definedName>
    <definedName name="DPDV_02DL1" localSheetId="18">'[4]02-CHANNELCAPACITY-LIC-OFR1'!$A$51</definedName>
    <definedName name="DPDV_02DL1" localSheetId="10">'[4]02-CHANNELCAPACITY-LIC-OFR1'!$A$51</definedName>
    <definedName name="DPDV_02DL1">#REF!</definedName>
    <definedName name="DPDV_02DL2" localSheetId="9">'[2]02-NBCLIBP-LIC-OFR2'!$A$57</definedName>
    <definedName name="DPDV_02DL2" localSheetId="2">'[3]02-CHANNELCAPACITY-LIC-OFR2'!$A$51</definedName>
    <definedName name="DPDV_02DL2" localSheetId="17">'[4]02-CHANNELCAPACITY-LIC-OFR2'!$A$51</definedName>
    <definedName name="DPDV_02DL2" localSheetId="21">'[4]02-CHANNELCAPACITY-LIC-OFR2'!$A$51</definedName>
    <definedName name="DPDV_02DL2" localSheetId="18">'[4]02-CHANNELCAPACITY-LIC-OFR2'!$A$51</definedName>
    <definedName name="DPDV_02DL2" localSheetId="10">'[4]02-CHANNELCAPACITY-LIC-OFR2'!$A$51</definedName>
    <definedName name="DPDV_02DL2">'02-CHANNELCAPACITY-LIC-OFR2'!$A$51</definedName>
    <definedName name="DPDV_02DL3" localSheetId="9">'[2]02-NBCLIBP-LIC-OFR3'!$A$57</definedName>
    <definedName name="DPDV_02DL3" localSheetId="2">'[3]02-CHANNELCAPACITY-LIC-OFR3'!$A$51</definedName>
    <definedName name="DPDV_02DL3" localSheetId="17">'[4]02-CHANNELCAPACITY-LIC-OFR3'!$A$51</definedName>
    <definedName name="DPDV_02DL3" localSheetId="21">'[4]02-CHANNELCAPACITY-LIC-OFR3'!$A$51</definedName>
    <definedName name="DPDV_02DL3" localSheetId="18">'[4]02-CHANNELCAPACITY-LIC-OFR3'!$A$51</definedName>
    <definedName name="DPDV_02DL3" localSheetId="10">'[4]02-CHANNELCAPACITY-LIC-OFR3'!$A$51</definedName>
    <definedName name="DPDV_02DL3">'02-CHANNELCAPACITY-LIC-OFR3'!$A$51</definedName>
    <definedName name="DPDV_02DS1" localSheetId="9">'[2]02-NBCLIBP-SAAS-OFR1'!$A$57</definedName>
    <definedName name="DPDV_02DS1" localSheetId="2">'[3]02-CHANNELCAPACITY-SAAS-OFR1'!$A$48</definedName>
    <definedName name="DPDV_02DS1" localSheetId="17">'[4]02-CHANNELCAPACITY-SAAS-OFR1'!$A$48</definedName>
    <definedName name="DPDV_02DS1" localSheetId="21">'[4]02-CHANNELCAPACITY-SAAS-OFR1'!$A$48</definedName>
    <definedName name="DPDV_02DS1" localSheetId="18">'[4]02-CHANNELCAPACITY-SAAS-OFR1'!$A$48</definedName>
    <definedName name="DPDV_02DS1" localSheetId="10">'[4]02-CHANNELCAPACITY-SAAS-OFR1'!$A$48</definedName>
    <definedName name="DPDV_02DS1">#REF!</definedName>
    <definedName name="DPDV_02DS2" localSheetId="9">'[2]02-NBCLIBP-SAAS-OFR2'!$A$57</definedName>
    <definedName name="DPDV_02DS2" localSheetId="2">'[3]02-CHANNELCAPACITY-SAAS-OFR2'!$A$48</definedName>
    <definedName name="DPDV_02DS2" localSheetId="17">'[4]02-CHANNELCAPACITY-SAAS-OFR2'!$A$48</definedName>
    <definedName name="DPDV_02DS2" localSheetId="21">'[4]02-CHANNELCAPACITY-SAAS-OFR2'!$A$48</definedName>
    <definedName name="DPDV_02DS2" localSheetId="18">'[4]02-CHANNELCAPACITY-SAAS-OFR2'!$A$48</definedName>
    <definedName name="DPDV_02DS2" localSheetId="10">'[4]02-CHANNELCAPACITY-SAAS-OFR2'!$A$48</definedName>
    <definedName name="DPDV_02DS2">'02-CHANNELCAPACITY-SAAS-OFR2'!$A$48</definedName>
    <definedName name="DPDV_02DS3" localSheetId="9">'[2]02-NBCLIBP-SAAS-OFR3'!$A$57</definedName>
    <definedName name="DPDV_02DS3" localSheetId="2">'[3]02-CHANNELCAPACITY-SAAS-OFR3'!$A$48</definedName>
    <definedName name="DPDV_02DS3" localSheetId="17">'[4]02-CHANNELCAPACITY-SAAS-OFR3'!$A$48</definedName>
    <definedName name="DPDV_02DS3" localSheetId="21">'[4]02-CHANNELCAPACITY-SAAS-OFR3'!$A$48</definedName>
    <definedName name="DPDV_02DS3" localSheetId="18">'[4]02-CHANNELCAPACITY-SAAS-OFR3'!$A$48</definedName>
    <definedName name="DPDV_02DS3" localSheetId="10">'[4]02-CHANNELCAPACITY-SAAS-OFR3'!$A$48</definedName>
    <definedName name="DPDV_02DS3">'02-CHANNELCAPACITY-SAAS-OFR3'!$A$48</definedName>
    <definedName name="DPDV_02MV1" localSheetId="9">'[2]02-MODELVENTE-OFR1'!$A$95</definedName>
    <definedName name="DPDV_02MV1" localSheetId="2">'[3]02-SALESPLAN-OFR1'!$A$99</definedName>
    <definedName name="DPDV_02MV1" localSheetId="17">'[4]02-SALESPLAN-OFR1'!$A$99</definedName>
    <definedName name="DPDV_02MV1" localSheetId="21">'[4]02-SALESPLAN-OFR1'!$A$99</definedName>
    <definedName name="DPDV_02MV1" localSheetId="18">'[4]02-SALESPLAN-OFR1'!$A$99</definedName>
    <definedName name="DPDV_02MV1" localSheetId="10">'[4]02-SALESPLAN-OFR1'!$A$99</definedName>
    <definedName name="DPDV_02MV1">#REF!</definedName>
    <definedName name="DPDV_02MV2" localSheetId="9">'[2]02-MODELVENTE-OFR2'!$A$95</definedName>
    <definedName name="DPDV_02MV2" localSheetId="2">'[3]02-SALESPLAN-OFR2'!$A$98</definedName>
    <definedName name="DPDV_02MV2" localSheetId="17">'[4]02-SALESPLAN-OFR2'!$A$98</definedName>
    <definedName name="DPDV_02MV2" localSheetId="21">'[4]02-SALESPLAN-OFR2'!$A$98</definedName>
    <definedName name="DPDV_02MV2" localSheetId="18">'[4]02-SALESPLAN-OFR2'!$A$98</definedName>
    <definedName name="DPDV_02MV2" localSheetId="10">'[4]02-SALESPLAN-OFR2'!$A$98</definedName>
    <definedName name="DPDV_02MV2">'02-SALESPLAN-OFR2'!$A$98</definedName>
    <definedName name="DPDV_02MV3" localSheetId="9">'[2]02-MODELVENTE-OFR3'!$A$95</definedName>
    <definedName name="DPDV_02MV3" localSheetId="2">'[3]02-SALESPLAN-OFR3'!$A$99</definedName>
    <definedName name="DPDV_02MV3" localSheetId="17">'[4]02-SALESPLAN-OFR3'!$A$99</definedName>
    <definedName name="DPDV_02MV3" localSheetId="21">'[4]02-SALESPLAN-OFR3'!$A$99</definedName>
    <definedName name="DPDV_02MV3" localSheetId="18">'[4]02-SALESPLAN-OFR3'!$A$99</definedName>
    <definedName name="DPDV_02MV3" localSheetId="10">'[4]02-SALESPLAN-OFR3'!$A$99</definedName>
    <definedName name="DPDV_02MV3">'02-SALESPLAN-OFR3'!$A$99</definedName>
    <definedName name="DPDV_02OP1" localSheetId="9">'[2]02-OPPORTUNBP-OFR1'!$A$97</definedName>
    <definedName name="DPDV_02OP1" localSheetId="2">'[3]02-BUSINESS4PARTNER-OFR1'!$A$90</definedName>
    <definedName name="DPDV_02OP1" localSheetId="17">'[4]02-BUSINESS4PARTNER-OFR1'!$A$90</definedName>
    <definedName name="DPDV_02OP1" localSheetId="21">'[4]02-BUSINESS4PARTNER-OFR1'!$A$90</definedName>
    <definedName name="DPDV_02OP1" localSheetId="18">'[4]02-BUSINESS4PARTNER-OFR1'!$A$90</definedName>
    <definedName name="DPDV_02OP1" localSheetId="10">'[4]02-BUSINESS4PARTNER-OFR1'!$A$90</definedName>
    <definedName name="DPDV_02OP1">#REF!</definedName>
    <definedName name="DPDV_02OP2" localSheetId="9">'[2]02-OPPORTUNBP-OFR2'!$A$97</definedName>
    <definedName name="DPDV_02OP2" localSheetId="2">'[3]02-BUSINESS4PARTNER-OFR2'!$A$90</definedName>
    <definedName name="DPDV_02OP2" localSheetId="17">'[4]02-BUSINESS4PARTNER-OFR2'!$A$90</definedName>
    <definedName name="DPDV_02OP2" localSheetId="21">'[4]02-BUSINESS4PARTNER-OFR2'!$A$90</definedName>
    <definedName name="DPDV_02OP2" localSheetId="18">'[4]02-BUSINESS4PARTNER-OFR2'!$A$90</definedName>
    <definedName name="DPDV_02OP2" localSheetId="10">'[4]02-BUSINESS4PARTNER-OFR2'!$A$90</definedName>
    <definedName name="DPDV_02OP2">'02-BUSINESS4PARTNER-OFR2'!$A$90</definedName>
    <definedName name="DPDV_02OP3" localSheetId="9">'[2]02-OPPORTUNBP-OFR3'!$A$97</definedName>
    <definedName name="DPDV_02OP3" localSheetId="2">'[3]02-BUSINESS4PARTNER-OFR3'!$A$90</definedName>
    <definedName name="DPDV_02OP3" localSheetId="17">'[4]02-BUSINESS4PARTNER-OFR3'!$A$90</definedName>
    <definedName name="DPDV_02OP3" localSheetId="21">'[4]02-BUSINESS4PARTNER-OFR3'!$A$90</definedName>
    <definedName name="DPDV_02OP3" localSheetId="18">'[4]02-BUSINESS4PARTNER-OFR3'!$A$90</definedName>
    <definedName name="DPDV_02OP3" localSheetId="10">'[4]02-BUSINESS4PARTNER-OFR3'!$A$90</definedName>
    <definedName name="DPDV_02OP3">'02-BUSINESS4PARTNER-OFR3'!$A$90</definedName>
    <definedName name="DPDV_02ST" localSheetId="2">'[3]02-CHANNELSTRATEGY'!$A$91</definedName>
    <definedName name="DPDV_02ST" localSheetId="17">'[4]02-CHANNELSTRATEGY'!$A$91</definedName>
    <definedName name="DPDV_02ST" localSheetId="21">'[4]02-CHANNELSTRATEGY'!$A$91</definedName>
    <definedName name="DPDV_02ST" localSheetId="18">'[4]02-CHANNELSTRATEGY'!$A$91</definedName>
    <definedName name="DPDV_02ST" localSheetId="10">'[4]02-CHANNELSTRATEGY'!$A$91</definedName>
    <definedName name="DPDV_02ST">#REF!</definedName>
    <definedName name="DPDV_02VI" localSheetId="4">'KIT DU RECRUTEUR'!#REF!</definedName>
    <definedName name="DPDV_02VI" localSheetId="9">'[2]02-VISION'!$A$66</definedName>
    <definedName name="DPDV_02VI" localSheetId="2">'[3]02-VISION'!$A$71</definedName>
    <definedName name="DPDV_02VI" localSheetId="8">'KIT DU RECRUTEUR'!#REF!</definedName>
    <definedName name="DPDV_02VI" localSheetId="17">'[4]02-VISION'!$A$71</definedName>
    <definedName name="DPDV_02VI" localSheetId="21">'[4]02-VISION'!$A$71</definedName>
    <definedName name="DPDV_02VI" localSheetId="5">'KIT DU RECRUTEUR'!#REF!</definedName>
    <definedName name="DPDV_02VI" localSheetId="18">'[4]02-VISION'!$A$71</definedName>
    <definedName name="DPDV_02VI" localSheetId="10">'[4]02-VISION'!$A$71</definedName>
    <definedName name="DPDV_02VI">'KIT DU RECRUTEUR'!#REF!</definedName>
    <definedName name="DPDV_03BI1" localSheetId="4">#REF!</definedName>
    <definedName name="DPDV_03BI1" localSheetId="9">'[2]03-BUSSINCARD-OFR1'!$A$91</definedName>
    <definedName name="DPDV_03BI1" localSheetId="2">'[3]03-BUSINESSCARD-OFR1'!$A$97</definedName>
    <definedName name="DPDV_03BI1" localSheetId="8">#REF!</definedName>
    <definedName name="DPDV_03BI1" localSheetId="17">'[4]03-BUSINESSCARD-OFR1'!$A$97</definedName>
    <definedName name="DPDV_03BI1" localSheetId="21">'[4]03-BUSINESSCARD-OFR1'!$A$97</definedName>
    <definedName name="DPDV_03BI1" localSheetId="5">#REF!</definedName>
    <definedName name="DPDV_03BI1" localSheetId="18">'[4]03-BUSINESSCARD-OFR1'!$A$97</definedName>
    <definedName name="DPDV_03BI1" localSheetId="10">'[4]03-BUSINESSCARD-OFR1'!$A$97</definedName>
    <definedName name="DPDV_03BI1">#REF!</definedName>
    <definedName name="DPDV_03BI2" localSheetId="9">'[2]03-BUSSINCARD-OFR2'!$A$80</definedName>
    <definedName name="DPDV_03BI2" localSheetId="2">'[3]03-BUSINESSCARD-OFR2'!$A$94</definedName>
    <definedName name="DPDV_03BI2" localSheetId="17">'[4]03-BUSINESSCARD-OFR2'!$A$94</definedName>
    <definedName name="DPDV_03BI2" localSheetId="21">'[4]03-BUSINESSCARD-OFR2'!$A$94</definedName>
    <definedName name="DPDV_03BI2" localSheetId="18">'[4]03-BUSINESSCARD-OFR2'!$A$94</definedName>
    <definedName name="DPDV_03BI2" localSheetId="10">'[4]03-BUSINESSCARD-OFR2'!$A$94</definedName>
    <definedName name="DPDV_03BI2">'03-BUSINESSCARD-OFR2'!$A$94</definedName>
    <definedName name="DPDV_03BI3" localSheetId="9">'[2]03-BUSSINCARD-OFR3'!$A$80</definedName>
    <definedName name="DPDV_03BI3" localSheetId="2">'[3]03-BUSINESSCARD-OFR3'!$A$94</definedName>
    <definedName name="DPDV_03BI3" localSheetId="17">'[4]03-BUSINESSCARD-OFR3'!$A$94</definedName>
    <definedName name="DPDV_03BI3" localSheetId="21">'[4]03-BUSINESSCARD-OFR3'!$A$94</definedName>
    <definedName name="DPDV_03BI3" localSheetId="18">'[4]03-BUSINESSCARD-OFR3'!$A$94</definedName>
    <definedName name="DPDV_03BI3" localSheetId="10">'[4]03-BUSINESSCARD-OFR3'!$A$94</definedName>
    <definedName name="DPDV_03BI3">'03-BUSINESSCARD-OFR3'!$A$94</definedName>
    <definedName name="DPDV_03CK1" localSheetId="9">'[2]03-CHANELREADY-OFR1'!$A$59</definedName>
    <definedName name="DPDV_03CK1" localSheetId="2">'[3]03-CHANNELREADY-OFR1'!$A$59</definedName>
    <definedName name="DPDV_03CK1" localSheetId="17">'[4]03-CHANNELREADY-OFR1'!$A$59</definedName>
    <definedName name="DPDV_03CK1" localSheetId="21">'[4]03-CHANNELREADY-OFR1'!$A$59</definedName>
    <definedName name="DPDV_03CK1" localSheetId="18">'[4]03-CHANNELREADY-OFR1'!$A$59</definedName>
    <definedName name="DPDV_03CK1" localSheetId="10">'[4]03-CHANNELREADY-OFR1'!$A$59</definedName>
    <definedName name="DPDV_03CK1">#REF!</definedName>
    <definedName name="DPDV_03CK2" localSheetId="9">'[2]03-CHANELREADY-OFR2'!$A$58</definedName>
    <definedName name="DPDV_03CK2" localSheetId="2">'[3]03-CHANNELREADY-OFR2'!$A$59</definedName>
    <definedName name="DPDV_03CK2" localSheetId="17">'[4]03-CHANNELREADY-OFR2'!$A$59</definedName>
    <definedName name="DPDV_03CK2" localSheetId="21">'[4]03-CHANNELREADY-OFR2'!$A$59</definedName>
    <definedName name="DPDV_03CK2" localSheetId="18">'[4]03-CHANNELREADY-OFR2'!$A$59</definedName>
    <definedName name="DPDV_03CK2" localSheetId="10">'[4]03-CHANNELREADY-OFR2'!$A$59</definedName>
    <definedName name="DPDV_03CK2">'03-CHANNELREADY-OFR2'!$A$59</definedName>
    <definedName name="DPDV_03CK3" localSheetId="9">'[2]03-CHANELREADY-OFR3'!$A$58</definedName>
    <definedName name="DPDV_03CK3" localSheetId="2">'[3]03-CHANNELREADY-OFR3'!$A$59</definedName>
    <definedName name="DPDV_03CK3" localSheetId="17">'[4]03-CHANNELREADY-OFR3'!$A$59</definedName>
    <definedName name="DPDV_03CK3" localSheetId="21">'[4]03-CHANNELREADY-OFR3'!$A$59</definedName>
    <definedName name="DPDV_03CK3" localSheetId="18">'[4]03-CHANNELREADY-OFR3'!$A$59</definedName>
    <definedName name="DPDV_03CK3" localSheetId="10">'[4]03-CHANNELREADY-OFR3'!$A$59</definedName>
    <definedName name="DPDV_03CK3">'03-CHANNELREADY-OFR3'!$A$59</definedName>
    <definedName name="DPDV_03CP1" localSheetId="9">'[2]03-CONCURENC-OFR1'!$A$48</definedName>
    <definedName name="DPDV_03CP1" localSheetId="2">'[3]03-COMPETITION-OFR1'!$A$56</definedName>
    <definedName name="DPDV_03CP1" localSheetId="17">'[4]03-COMPETITION-OFR1'!$A$56</definedName>
    <definedName name="DPDV_03CP1" localSheetId="21">'[4]03-COMPETITION-OFR1'!$A$56</definedName>
    <definedName name="DPDV_03CP1" localSheetId="18">'[4]03-COMPETITION-OFR1'!$A$56</definedName>
    <definedName name="DPDV_03CP1" localSheetId="10">'[4]03-COMPETITION-OFR1'!$A$56</definedName>
    <definedName name="DPDV_03CP1">#REF!</definedName>
    <definedName name="DPDV_03CP2" localSheetId="9">'[2]03-CONCURENC-OFR2'!$A$48</definedName>
    <definedName name="DPDV_03CP2" localSheetId="2">'[3]03-COMPETITION-OFR2'!$A$56</definedName>
    <definedName name="DPDV_03CP2" localSheetId="17">'[4]03-COMPETITION-OFR2'!$A$56</definedName>
    <definedName name="DPDV_03CP2" localSheetId="21">'[4]03-COMPETITION-OFR2'!$A$56</definedName>
    <definedName name="DPDV_03CP2" localSheetId="18">'[4]03-COMPETITION-OFR2'!$A$56</definedName>
    <definedName name="DPDV_03CP2" localSheetId="10">'[4]03-COMPETITION-OFR2'!$A$56</definedName>
    <definedName name="DPDV_03CP2">'03-COMPETITION-OFR2'!$A$56</definedName>
    <definedName name="DPDV_03CP3" localSheetId="9">'[2]03-CONCURENC-OFR3'!$A$48</definedName>
    <definedName name="DPDV_03CP3" localSheetId="2">'[3]03-COMPETITION-OFR3'!$A$56</definedName>
    <definedName name="DPDV_03CP3" localSheetId="17">'[4]03-COMPETITION-OFR3'!$A$56</definedName>
    <definedName name="DPDV_03CP3" localSheetId="21">'[4]03-COMPETITION-OFR3'!$A$56</definedName>
    <definedName name="DPDV_03CP3" localSheetId="18">'[4]03-COMPETITION-OFR3'!$A$56</definedName>
    <definedName name="DPDV_03CP3" localSheetId="10">'[4]03-COMPETITION-OFR3'!$A$56</definedName>
    <definedName name="DPDV_03CP3">'03-COMPETITION-OFR3'!$A$56</definedName>
    <definedName name="DPDV_03CR1" localSheetId="9">'[2]03-CRITICIT-OFR1'!$A$25</definedName>
    <definedName name="DPDV_03CR1" localSheetId="2">'[3]03-CRITICITY-OFR1'!$A$32</definedName>
    <definedName name="DPDV_03CR1" localSheetId="17">'[4]03-CRITICITY-OFR1'!$A$32</definedName>
    <definedName name="DPDV_03CR1" localSheetId="21">'[4]03-CRITICITY-OFR1'!$A$32</definedName>
    <definedName name="DPDV_03CR1" localSheetId="18">'[4]03-CRITICITY-OFR1'!$A$32</definedName>
    <definedName name="DPDV_03CR1" localSheetId="10">'[4]03-CRITICITY-OFR1'!$A$32</definedName>
    <definedName name="DPDV_03CR1">#REF!</definedName>
    <definedName name="DPDV_03CR2" localSheetId="9">'[2]03-CRITICIT-OFR2'!$A$25</definedName>
    <definedName name="DPDV_03CR2" localSheetId="2">'[3]03-CRITICITY-OFR2'!$A$25</definedName>
    <definedName name="DPDV_03CR2" localSheetId="17">'[4]03-CRITICITY-OFR2'!$A$25</definedName>
    <definedName name="DPDV_03CR2" localSheetId="21">'[4]03-CRITICITY-OFR2'!$A$25</definedName>
    <definedName name="DPDV_03CR2" localSheetId="18">'[4]03-CRITICITY-OFR2'!$A$25</definedName>
    <definedName name="DPDV_03CR2" localSheetId="10">'[4]03-CRITICITY-OFR2'!$A$25</definedName>
    <definedName name="DPDV_03CR2">'03-CRITICITY-OFR2'!$A$25</definedName>
    <definedName name="DPDV_03CR3" localSheetId="9">'[2]03-CRITICIT-OFR3'!$A$25</definedName>
    <definedName name="DPDV_03CR3" localSheetId="2">'[3]03-CRITICITY-OFR3'!$A$25</definedName>
    <definedName name="DPDV_03CR3" localSheetId="17">'[4]03-CRITICITY-OFR3'!$A$25</definedName>
    <definedName name="DPDV_03CR3" localSheetId="21">'[4]03-CRITICITY-OFR3'!$A$25</definedName>
    <definedName name="DPDV_03CR3" localSheetId="18">'[4]03-CRITICITY-OFR3'!$A$25</definedName>
    <definedName name="DPDV_03CR3" localSheetId="10">'[4]03-CRITICITY-OFR3'!$A$25</definedName>
    <definedName name="DPDV_03CR3">'03-CRITICITY-OFR3'!$A$25</definedName>
    <definedName name="DPDV_03IP" localSheetId="2">'[3]03-INTERLOCUTORS'!$A$23</definedName>
    <definedName name="DPDV_03IP" localSheetId="17">'[4]03-INTERLOCUTORS'!$A$23</definedName>
    <definedName name="DPDV_03IP" localSheetId="21">'[4]03-INTERLOCUTORS'!$A$23</definedName>
    <definedName name="DPDV_03IP" localSheetId="18">'[4]03-INTERLOCUTORS'!$A$23</definedName>
    <definedName name="DPDV_03IP" localSheetId="10">'[4]03-INTERLOCUTORS'!$A$23</definedName>
    <definedName name="DPDV_03IP">#REF!</definedName>
    <definedName name="DPDV_03IP1">'[2]03-INTERLOCUT'!$A$23</definedName>
    <definedName name="DPDV_03MK1" localSheetId="9">'[2]03-MARKETREADY-OFR1'!$A$64</definedName>
    <definedName name="DPDV_03MK1" localSheetId="2">'[3]03-MARKETREADY-OFR1'!$A$69</definedName>
    <definedName name="DPDV_03MK1" localSheetId="17">'[4]03-MARKETREADY-OFR1'!$A$69</definedName>
    <definedName name="DPDV_03MK1" localSheetId="21">'[4]03-MARKETREADY-OFR1'!$A$69</definedName>
    <definedName name="DPDV_03MK1" localSheetId="18">'[4]03-MARKETREADY-OFR1'!$A$69</definedName>
    <definedName name="DPDV_03MK1" localSheetId="10">'[4]03-MARKETREADY-OFR1'!$A$69</definedName>
    <definedName name="DPDV_03MK1">#REF!</definedName>
    <definedName name="DPDV_03MK2" localSheetId="9">'[2]03-MARKETREADY-OFR2'!$A$64</definedName>
    <definedName name="DPDV_03MK2" localSheetId="2">'[3]03-MARKETREADY-OFR2'!$A$67</definedName>
    <definedName name="DPDV_03MK2" localSheetId="17">'[4]03-MARKETREADY-OFR2'!$A$67</definedName>
    <definedName name="DPDV_03MK2" localSheetId="21">'[4]03-MARKETREADY-OFR2'!$A$67</definedName>
    <definedName name="DPDV_03MK2" localSheetId="18">'[4]03-MARKETREADY-OFR2'!$A$67</definedName>
    <definedName name="DPDV_03MK2" localSheetId="10">'[4]03-MARKETREADY-OFR2'!$A$67</definedName>
    <definedName name="DPDV_03MK2">'03-MARKETREADY-OFR2'!$A$67</definedName>
    <definedName name="DPDV_03MK3" localSheetId="9">'[2]03-MARKETREADY-OFR3'!$A$64</definedName>
    <definedName name="DPDV_03MK3" localSheetId="2">'[3]03-MARKETREADY-OFR3'!$A$67</definedName>
    <definedName name="DPDV_03MK3" localSheetId="17">'[4]03-MARKETREADY-OFR3'!$A$67</definedName>
    <definedName name="DPDV_03MK3" localSheetId="21">'[4]03-MARKETREADY-OFR3'!$A$67</definedName>
    <definedName name="DPDV_03MK3" localSheetId="18">'[4]03-MARKETREADY-OFR3'!$A$67</definedName>
    <definedName name="DPDV_03MK3" localSheetId="10">'[4]03-MARKETREADY-OFR3'!$A$67</definedName>
    <definedName name="DPDV_03MK3">'03-MARKETREADY-OFR3'!$A$67</definedName>
    <definedName name="DPDV_03PO1" localSheetId="2">'[3]03-POSITIONING-OFR1'!$A$26</definedName>
    <definedName name="DPDV_03PO1" localSheetId="17">'[4]03-POSITIONING-OFR1'!$A$26</definedName>
    <definedName name="DPDV_03PO1" localSheetId="21">'[4]03-POSITIONING-OFR1'!$A$26</definedName>
    <definedName name="DPDV_03PO1" localSheetId="18">'[4]03-POSITIONING-OFR1'!$A$26</definedName>
    <definedName name="DPDV_03PO1" localSheetId="10">'[4]03-POSITIONING-OFR1'!$A$26</definedName>
    <definedName name="DPDV_03PO1">#REF!</definedName>
    <definedName name="DPDV_03PO2" localSheetId="2">'[3]03-POSITIONING-OFR2'!$A$26</definedName>
    <definedName name="DPDV_03PO2" localSheetId="17">'[4]03-POSITIONING-OFR2'!$A$26</definedName>
    <definedName name="DPDV_03PO2" localSheetId="21">'[4]03-POSITIONING-OFR2'!$A$26</definedName>
    <definedName name="DPDV_03PO2" localSheetId="18">'[4]03-POSITIONING-OFR2'!$A$26</definedName>
    <definedName name="DPDV_03PO2" localSheetId="10">'[4]03-POSITIONING-OFR2'!$A$26</definedName>
    <definedName name="DPDV_03PO2">'03-POSITIONING-OFR2'!$A$26</definedName>
    <definedName name="DPDV_03PO3" localSheetId="2">'[3]03-POSITIONING-OFR3'!$A$26</definedName>
    <definedName name="DPDV_03PO3" localSheetId="17">'[4]03-POSITIONING-OFR3'!$A$26</definedName>
    <definedName name="DPDV_03PO3" localSheetId="21">'[4]03-POSITIONING-OFR3'!$A$26</definedName>
    <definedName name="DPDV_03PO3" localSheetId="18">'[4]03-POSITIONING-OFR3'!$A$26</definedName>
    <definedName name="DPDV_03PO3" localSheetId="10">'[4]03-POSITIONING-OFR3'!$A$26</definedName>
    <definedName name="DPDV_03PO3">'03-POSITIONING-OFR3'!$A$26</definedName>
    <definedName name="DPDV_04GF1" localSheetId="9">'[2]04-DOMESTICMRKT-OFR1'!$A$23</definedName>
    <definedName name="DPDV_04GF1" localSheetId="2">'[3]04-DOMESTICMARKET-OFR1'!$A$25</definedName>
    <definedName name="DPDV_04GF1" localSheetId="17">'[4]04-DOMESTICMARKET-OFR1'!$A$25</definedName>
    <definedName name="DPDV_04GF1" localSheetId="21">'[4]04-DOMESTICMARKET-OFR1'!$A$25</definedName>
    <definedName name="DPDV_04GF1" localSheetId="18">'[4]04-DOMESTICMARKET-OFR1'!$A$25</definedName>
    <definedName name="DPDV_04GF1" localSheetId="10">'[4]04-DOMESTICMARKET-OFR1'!$A$25</definedName>
    <definedName name="DPDV_04GF1">DOMESTICMARKET1!$A$18</definedName>
    <definedName name="DPDV_04GF2" localSheetId="9">'[2]04-DOMESTICMRKT-OFR2'!$A$21</definedName>
    <definedName name="DPDV_04GF2" localSheetId="2">'[3]04-DOMESTICMARKET-OFR2'!$A$23</definedName>
    <definedName name="DPDV_04GF2" localSheetId="17">'[4]04-DOMESTICMARKET-OFR2'!$A$23</definedName>
    <definedName name="DPDV_04GF2" localSheetId="21">'[4]04-DOMESTICMARKET-OFR2'!$A$23</definedName>
    <definedName name="DPDV_04GF2" localSheetId="18">'[4]04-DOMESTICMARKET-OFR2'!$A$23</definedName>
    <definedName name="DPDV_04GF2" localSheetId="10">'[4]04-DOMESTICMARKET-OFR2'!$A$23</definedName>
    <definedName name="DPDV_04GF2">'04-DOMESTICMARKET-OFR2'!$A$23</definedName>
    <definedName name="DPDV_04GF3" localSheetId="9">'[2]04-DOMESTICMRKT-OFR3'!$A$21</definedName>
    <definedName name="DPDV_04GF3" localSheetId="2">'[3]04-DOMESTICMARKET-OFR3'!$A$23</definedName>
    <definedName name="DPDV_04GF3" localSheetId="17">'[4]04-DOMESTICMARKET-OFR3'!$A$23</definedName>
    <definedName name="DPDV_04GF3" localSheetId="21">'[4]04-DOMESTICMARKET-OFR3'!$A$23</definedName>
    <definedName name="DPDV_04GF3" localSheetId="18">'[4]04-DOMESTICMARKET-OFR3'!$A$23</definedName>
    <definedName name="DPDV_04GF3" localSheetId="10">'[4]04-DOMESTICMARKET-OFR3'!$A$23</definedName>
    <definedName name="DPDV_04GF3">'04-DOMESTICMARKET-OFR3'!$A$23</definedName>
    <definedName name="DPDV_04GI1" localSheetId="9">'[2]04-FOREIGNMRKT-OFR1'!$A$21</definedName>
    <definedName name="DPDV_04GI1" localSheetId="2">'[3]04-FOREIGNMARKET-OFR1'!$A$23</definedName>
    <definedName name="DPDV_04GI1" localSheetId="17">'[4]04-FOREIGNMARKET-OFR1'!$A$23</definedName>
    <definedName name="DPDV_04GI1" localSheetId="21">'[4]04-FOREIGNMARKET-OFR1'!$A$23</definedName>
    <definedName name="DPDV_04GI1" localSheetId="18">'[4]04-FOREIGNMARKET-OFR1'!$A$23</definedName>
    <definedName name="DPDV_04GI1" localSheetId="10">'[4]04-FOREIGNMARKET-OFR1'!$A$23</definedName>
    <definedName name="DPDV_04GI1">FOREIGNMARKET!$A$19</definedName>
    <definedName name="DPDV_04GI2" localSheetId="9">'[2]04-FOREIGNMRKT-OFR2'!$A$20</definedName>
    <definedName name="DPDV_04GI2" localSheetId="2">'[3]04-FOREIGNMARKET-OFR2'!$A$21</definedName>
    <definedName name="DPDV_04GI2" localSheetId="17">'[4]04-FOREIGNMARKET-OFR2'!$A$21</definedName>
    <definedName name="DPDV_04GI2" localSheetId="21">'[4]04-FOREIGNMARKET-OFR2'!$A$21</definedName>
    <definedName name="DPDV_04GI2" localSheetId="18">'[4]04-FOREIGNMARKET-OFR2'!$A$21</definedName>
    <definedName name="DPDV_04GI2" localSheetId="10">'[4]04-FOREIGNMARKET-OFR2'!$A$21</definedName>
    <definedName name="DPDV_04GI2">'04-FOREIGNMARKET-OFR2'!$A$21</definedName>
    <definedName name="DPDV_04GI3" localSheetId="9">'[2]04-FOREIGNMRKT-OFR3'!$A$20</definedName>
    <definedName name="DPDV_04GI3" localSheetId="2">'[3]04-FOREIGNMARKET-OFR3'!$A$21</definedName>
    <definedName name="DPDV_04GI3" localSheetId="17">'[4]04-FOREIGNMARKET-OFR3'!$A$21</definedName>
    <definedName name="DPDV_04GI3" localSheetId="21">'[4]04-FOREIGNMARKET-OFR3'!$A$21</definedName>
    <definedName name="DPDV_04GI3" localSheetId="18">'[4]04-FOREIGNMARKET-OFR3'!$A$21</definedName>
    <definedName name="DPDV_04GI3" localSheetId="10">'[4]04-FOREIGNMARKET-OFR3'!$A$21</definedName>
    <definedName name="DPDV_04GI3">'04-FOREIGNMARKET-OFR3'!$A$21</definedName>
    <definedName name="DPDV_04ME" localSheetId="9">'[2]04-MRKTCARACT'!$A$54</definedName>
    <definedName name="DPDV_04ME" localSheetId="2">'[3]04-MARKETSPECIFICITIES'!$A$65</definedName>
    <definedName name="DPDV_04ME" localSheetId="17">'[4]04-MARKETSPECIFICITIES'!$A$65</definedName>
    <definedName name="DPDV_04ME" localSheetId="21">'[4]04-MARKETSPECIFICITIES'!$A$65</definedName>
    <definedName name="DPDV_04ME" localSheetId="18">'[4]04-MARKETSPECIFICITIES'!$A$65</definedName>
    <definedName name="DPDV_04ME" localSheetId="10">'[4]04-MARKETSPECIFICITIES'!$A$65</definedName>
    <definedName name="DPDV_04ME">#REF!</definedName>
    <definedName name="DPDV_04SC1" localSheetId="9">'[2]04-SECTORMRKT-OFR1'!$A$23</definedName>
    <definedName name="DPDV_04SC1" localSheetId="2">'[3]04-SECTORMARKET-OFR1'!$A$25</definedName>
    <definedName name="DPDV_04SC1" localSheetId="17">'[4]04-SECTORMARKET-OFR1'!$A$25</definedName>
    <definedName name="DPDV_04SC1" localSheetId="21">'[4]04-SECTORMARKET-OFR1'!$A$25</definedName>
    <definedName name="DPDV_04SC1" localSheetId="18">'[4]04-SECTORMARKET-OFR1'!$A$25</definedName>
    <definedName name="DPDV_04SC1" localSheetId="10">SECTORMARKET!$A$25</definedName>
    <definedName name="DPDV_04SC1">#REF!</definedName>
    <definedName name="DPDV_04SC2" localSheetId="9">'[2]04-SECTORMRKT-OFR2'!$A$20</definedName>
    <definedName name="DPDV_04SC2" localSheetId="2">'[3]04-SECTORMARKET-OFR2'!$A$25</definedName>
    <definedName name="DPDV_04SC2" localSheetId="17">'[4]04-SECTORMARKET-OFR2'!$A$25</definedName>
    <definedName name="DPDV_04SC2" localSheetId="21">'[4]04-SECTORMARKET-OFR2'!$A$25</definedName>
    <definedName name="DPDV_04SC2" localSheetId="18">'[4]04-SECTORMARKET-OFR2'!$A$25</definedName>
    <definedName name="DPDV_04SC2" localSheetId="10">'[4]04-SECTORMARKET-OFR2'!$A$25</definedName>
    <definedName name="DPDV_04SC2">'04-SECTORMARKET-OFR2'!$A$25</definedName>
    <definedName name="DPDV_04SC3" localSheetId="9">'[2]04-SECTORMRKT-OFR3'!$A$20</definedName>
    <definedName name="DPDV_04SC3" localSheetId="2">'[3]04-SECTORMARKET-OFR3'!$A$25</definedName>
    <definedName name="DPDV_04SC3" localSheetId="17">'[4]04-SECTORMARKET-OFR3'!$A$25</definedName>
    <definedName name="DPDV_04SC3" localSheetId="21">'[4]04-SECTORMARKET-OFR3'!$A$25</definedName>
    <definedName name="DPDV_04SC3" localSheetId="18">'[4]04-SECTORMARKET-OFR3'!$A$25</definedName>
    <definedName name="DPDV_04SC3" localSheetId="10">'[4]04-SECTORMARKET-OFR3'!$A$25</definedName>
    <definedName name="DPDV_04SC3">'04-SECTORMARKET-OFR3'!$A$25</definedName>
    <definedName name="DPDV_05GM" localSheetId="9">'[2]05-GOTOMARKET'!$A$27</definedName>
    <definedName name="DPDV_05GM" localSheetId="2">'[3]05-GOTOMARKET'!$A$27</definedName>
    <definedName name="DPDV_05GM" localSheetId="17">'[4]05-GOTOMARKET'!$A$27</definedName>
    <definedName name="DPDV_05GM" localSheetId="21">'[4]05-GOTOMARKET'!$A$27</definedName>
    <definedName name="DPDV_05GM" localSheetId="18">'[4]05-GOTOMARKET'!$A$27</definedName>
    <definedName name="DPDV_05GM" localSheetId="10">'[4]05-GOTOMARKET'!$A$27</definedName>
    <definedName name="DPDV_05GM">#REF!</definedName>
    <definedName name="DPDV_05SC" localSheetId="9">'[2]05-SOURCECONFLIT'!$A$29</definedName>
    <definedName name="DPDV_05SC" localSheetId="2">'[3]05-SOURCECONFLICT'!$A$29</definedName>
    <definedName name="DPDV_05SC" localSheetId="17">'[4]05-SOURCECONFLICT'!$A$29</definedName>
    <definedName name="DPDV_05SC" localSheetId="21">'[4]05-SOURCECONFLICT'!$A$29</definedName>
    <definedName name="DPDV_05SC" localSheetId="18">'[4]05-SOURCECONFLICT'!$A$29</definedName>
    <definedName name="DPDV_05SC" localSheetId="10">'[4]05-SOURCECONFLICT'!$A$29</definedName>
    <definedName name="DPDV_05SC">#REF!</definedName>
    <definedName name="DPDV_06PP1" localSheetId="9">'[2]06-PROFILPARTN-OFR1'!$A$29</definedName>
    <definedName name="DPDV_06PP1" localSheetId="2">'[3]06-PROFILPARTNER-OFR1'!$A$29</definedName>
    <definedName name="DPDV_06PP1" localSheetId="17">'[4]06-PROFILPARTNER-OFR1'!$A$29</definedName>
    <definedName name="DPDV_06PP1" localSheetId="21">'[4]06-PROFILPARTNER-OFR1'!$A$29</definedName>
    <definedName name="DPDV_06PP1" localSheetId="18">'[4]06-PROFILPARTNER-OFR1'!$A$29</definedName>
    <definedName name="DPDV_06PP1" localSheetId="10">'[4]06-PROFILPARTNER-OFR1'!$A$29</definedName>
    <definedName name="DPDV_06PP1">PROFILPARTNER!$A$29</definedName>
    <definedName name="DPDV_06PP2" localSheetId="9">'[2]06-PROFILPARTN-OFR2'!$A$29</definedName>
    <definedName name="DPDV_06PP2" localSheetId="2">'[3]06-PROFILPARTNER-OFR2'!$A$29</definedName>
    <definedName name="DPDV_06PP2" localSheetId="17">'[4]06-PROFILPARTNER-OFR2'!$A$29</definedName>
    <definedName name="DPDV_06PP2" localSheetId="21">'[4]06-PROFILPARTNER-OFR2'!$A$29</definedName>
    <definedName name="DPDV_06PP2" localSheetId="18">'[4]06-PROFILPARTNER-OFR2'!$A$29</definedName>
    <definedName name="DPDV_06PP2" localSheetId="10">'[4]06-PROFILPARTNER-OFR2'!$A$29</definedName>
    <definedName name="DPDV_06PP2">'06-PROFILPARTNER-OFR2'!$A$29</definedName>
    <definedName name="DPDV_06PP3" localSheetId="9">'[2]06-PROFILPARTN-OFR3'!$A$29</definedName>
    <definedName name="DPDV_06PP3" localSheetId="2">'[3]06-PROFILPARTNER-OFR3'!$A$29</definedName>
    <definedName name="DPDV_06PP3" localSheetId="17">'[4]06-PROFILPARTNER-OFR3'!$A$29</definedName>
    <definedName name="DPDV_06PP3" localSheetId="21">'[4]06-PROFILPARTNER-OFR3'!$A$29</definedName>
    <definedName name="DPDV_06PP3" localSheetId="18">'[4]06-PROFILPARTNER-OFR3'!$A$29</definedName>
    <definedName name="DPDV_06PP3" localSheetId="10">'[4]06-PROFILPARTNER-OFR3'!$A$29</definedName>
    <definedName name="DPDV_06PP3">'06-PROFILPARTNER-OFR3'!$A$29</definedName>
    <definedName name="DPDV_06RP1" localSheetId="9">'[2]06-RESPONSABPARTN-OFR1'!$A$33</definedName>
    <definedName name="DPDV_06RP1" localSheetId="2">'[3]06-RESPONSABPARTNER-OFR1'!$A$33</definedName>
    <definedName name="DPDV_06RP1" localSheetId="17">'[4]06-RESPONSABPARTNER-OFR1'!$A$33</definedName>
    <definedName name="DPDV_06RP1" localSheetId="21">'[4]06-RESPONSABPARTNER-OFR1'!$A$33</definedName>
    <definedName name="DPDV_06RP1" localSheetId="18">'[4]06-RESPONSABPARTNER-OFR1'!$A$33</definedName>
    <definedName name="DPDV_06RP1" localSheetId="10">'[4]06-RESPONSABPARTNER-OFR1'!$A$33</definedName>
    <definedName name="DPDV_06RP1">#REF!</definedName>
    <definedName name="DPDV_06RP2" localSheetId="9">'[2]06-RESPONSABPARTN-OFR2'!$A$33</definedName>
    <definedName name="DPDV_06RP2" localSheetId="2">'[3]06-RESPONSABPARTNER-OFR2'!$A$33</definedName>
    <definedName name="DPDV_06RP2" localSheetId="17">'[4]06-RESPONSABPARTNER-OFR2'!$A$33</definedName>
    <definedName name="DPDV_06RP2" localSheetId="21">'[4]06-RESPONSABPARTNER-OFR2'!$A$33</definedName>
    <definedName name="DPDV_06RP2" localSheetId="18">'[4]06-RESPONSABPARTNER-OFR2'!$A$33</definedName>
    <definedName name="DPDV_06RP2" localSheetId="10">'[4]06-RESPONSABPARTNER-OFR2'!$A$33</definedName>
    <definedName name="DPDV_06RP2">'06-RESPONSABPARTNER-OFR2'!$A$33</definedName>
    <definedName name="DPDV_06RP3" localSheetId="9">'[2]06-RESPONSABPARTN-OFR3'!$A$33</definedName>
    <definedName name="DPDV_06RP3" localSheetId="2">'[3]06-RESPONSABPARTNER-OFR3'!$A$33</definedName>
    <definedName name="DPDV_06RP3" localSheetId="17">'[4]06-RESPONSABPARTNER-OFR3'!$A$33</definedName>
    <definedName name="DPDV_06RP3" localSheetId="21">'[4]06-RESPONSABPARTNER-OFR3'!$A$33</definedName>
    <definedName name="DPDV_06RP3" localSheetId="18">'[4]06-RESPONSABPARTNER-OFR3'!$A$33</definedName>
    <definedName name="DPDV_06RP3" localSheetId="10">'[4]06-RESPONSABPARTNER-OFR3'!$A$33</definedName>
    <definedName name="DPDV_06RP3">'06-RESPONSABPARTNER-OFR3'!$A$33</definedName>
    <definedName name="DPDV_06TP1" localSheetId="9">'[2]06-TYPOPARTN-OFR1'!$A$31</definedName>
    <definedName name="DPDV_06TP1" localSheetId="2">'[3]06-TYPOPARTNER-OFR1'!$A$31</definedName>
    <definedName name="DPDV_06TP1" localSheetId="17">'[4]06-TYPOPARTNER-OFR1'!$A$31</definedName>
    <definedName name="DPDV_06TP1" localSheetId="21">'[4]06-TYPOPARTNER-OFR1'!$A$31</definedName>
    <definedName name="DPDV_06TP1" localSheetId="18">'[4]06-TYPOPARTNER-OFR1'!$A$31</definedName>
    <definedName name="DPDV_06TP1" localSheetId="10">'[4]06-TYPOPARTNER-OFR1'!$A$31</definedName>
    <definedName name="DPDV_06TP1">TYPOPARTNER!$A$31</definedName>
    <definedName name="DPDV_06TP2" localSheetId="9">'[2]06-TYPOPARTN-OFR2'!$A$31</definedName>
    <definedName name="DPDV_06TP2" localSheetId="2">'[3]06-TYPOPARTNER-OFR2'!$A$31</definedName>
    <definedName name="DPDV_06TP2" localSheetId="17">'[4]06-TYPOPARTNER-OFR2'!$A$31</definedName>
    <definedName name="DPDV_06TP2" localSheetId="21">'[4]06-TYPOPARTNER-OFR2'!$A$31</definedName>
    <definedName name="DPDV_06TP2" localSheetId="18">'[4]06-TYPOPARTNER-OFR2'!$A$31</definedName>
    <definedName name="DPDV_06TP2" localSheetId="10">'[4]06-TYPOPARTNER-OFR2'!$A$31</definedName>
    <definedName name="DPDV_06TP2">'06-TYPOPARTNER-OFR2'!$A$31</definedName>
    <definedName name="DPDV_06TP3" localSheetId="9">'[2]06-TYPOPARTN-OFR3'!$A$31</definedName>
    <definedName name="DPDV_06TP3" localSheetId="2">'[3]06-TYPOPARTNER-OFR3'!$A$31</definedName>
    <definedName name="DPDV_06TP3" localSheetId="17">'[4]06-TYPOPARTNER-OFR3'!$A$31</definedName>
    <definedName name="DPDV_06TP3" localSheetId="21">'[4]06-TYPOPARTNER-OFR3'!$A$31</definedName>
    <definedName name="DPDV_06TP3" localSheetId="18">'[4]06-TYPOPARTNER-OFR3'!$A$31</definedName>
    <definedName name="DPDV_06TP3" localSheetId="10">'[4]06-TYPOPARTNER-OFR3'!$A$31</definedName>
    <definedName name="DPDV_06TP3">'06-TYPOPARTNER-OFR3'!$A$31</definedName>
    <definedName name="DPDV_07DC1" localSheetId="9">'[2]07-DIMENSCHANELPARTN-OFR1'!$A$32</definedName>
    <definedName name="DPDV_07DC1" localSheetId="2">'[3]07-RECRUITMENTPLAN-OFR1'!$A$32</definedName>
    <definedName name="DPDV_07DC1" localSheetId="17">'[4]07-RECRUITMENTPLAN-OFR1'!$A$32</definedName>
    <definedName name="DPDV_07DC1" localSheetId="21">'[4]07-RECRUITMENTPLAN-OFR1'!$A$32</definedName>
    <definedName name="DPDV_07DC1" localSheetId="18">'[4]07-RECRUITMENTPLAN-OFR1'!$A$32</definedName>
    <definedName name="DPDV_07DC1" localSheetId="10">'[4]07-RECRUITMENTPLAN-OFR1'!$A$32</definedName>
    <definedName name="DPDV_07DC1">'RECRUITMENTPLAN 3 ANS'!$A$32</definedName>
    <definedName name="DPDV_07DC2" localSheetId="9">'[2]07-DIMENSCHANELPARTN-OFR2'!$A$32</definedName>
    <definedName name="DPDV_07DC2" localSheetId="2">'[3]07-RECRUITMENTPLAN-OFR2'!$A$32</definedName>
    <definedName name="DPDV_07DC2" localSheetId="17">'[4]07-RECRUITMENTPLAN-OFR2'!$A$32</definedName>
    <definedName name="DPDV_07DC2" localSheetId="21">'[4]07-RECRUITMENTPLAN-OFR2'!$A$32</definedName>
    <definedName name="DPDV_07DC2" localSheetId="18">'[4]07-RECRUITMENTPLAN-OFR2'!$A$32</definedName>
    <definedName name="DPDV_07DC2" localSheetId="10">'[4]07-RECRUITMENTPLAN-OFR2'!$A$32</definedName>
    <definedName name="DPDV_07DC2">'07-RECRUITMENTPLAN-OFR2'!$A$32</definedName>
    <definedName name="DPDV_07DC3" localSheetId="9">'[2]07-DIMENSCHANELPARTN-OFR3'!$A$32</definedName>
    <definedName name="DPDV_07DC3" localSheetId="2">'[3]07-RECRUITMENTPLAN-OFR3'!$A$32</definedName>
    <definedName name="DPDV_07DC3" localSheetId="17">'[4]07-RECRUITMENTPLAN-OFR3'!$A$32</definedName>
    <definedName name="DPDV_07DC3" localSheetId="21">'[4]07-RECRUITMENTPLAN-OFR3'!$A$32</definedName>
    <definedName name="DPDV_07DC3" localSheetId="18">'[4]07-RECRUITMENTPLAN-OFR3'!$A$32</definedName>
    <definedName name="DPDV_07DC3" localSheetId="10">'[4]07-RECRUITMENTPLAN-OFR3'!$A$32</definedName>
    <definedName name="DPDV_07DC3">'07-RECRUITMENTPLAN-OFR3'!$A$32</definedName>
    <definedName name="DPDV_08SP" localSheetId="9">'[2]08-STRATGPRIX'!$A$59</definedName>
    <definedName name="DPDV_08SP" localSheetId="2">'[3]08-PRICINGSTRATEGY'!$A$59</definedName>
    <definedName name="DPDV_08SP" localSheetId="17">'[4]08-PRICINGSTRATEGY'!$A$59</definedName>
    <definedName name="DPDV_08SP" localSheetId="21">'[4]08-PRICINGSTRATEGY'!$A$59</definedName>
    <definedName name="DPDV_08SP" localSheetId="18">'[4]08-PRICINGSTRATEGY'!$A$59</definedName>
    <definedName name="DPDV_08SP" localSheetId="10">'[4]08-PRICINGSTRATEGY'!$A$59</definedName>
    <definedName name="DPDV_08SP">#REF!</definedName>
    <definedName name="DPDV_08SR" localSheetId="9">'[2]08-STRATGREMISE'!$A$23</definedName>
    <definedName name="DPDV_08SR" localSheetId="2">'[3]08-DISCOUNTSTRATEGY'!$A$23</definedName>
    <definedName name="DPDV_08SR" localSheetId="17">'[4]08-DISCOUNTSTRATEGY'!$A$23</definedName>
    <definedName name="DPDV_08SR" localSheetId="21">'[4]08-DISCOUNTSTRATEGY'!$A$23</definedName>
    <definedName name="DPDV_08SR" localSheetId="18">'[4]08-DISCOUNTSTRATEGY'!$A$23</definedName>
    <definedName name="DPDV_08SR" localSheetId="10">'[4]08-DISCOUNTSTRATEGY'!$A$23</definedName>
    <definedName name="DPDV_08SR">#REF!</definedName>
    <definedName name="DPDV_08VA">'[2]08-ValueAd4Partners'!$A$51</definedName>
    <definedName name="DPDV_08VA1" localSheetId="2">'[3]08-VALUEAD4PARTNER-OFR1'!$A$49</definedName>
    <definedName name="DPDV_08VA1" localSheetId="17">'[4]08-VALUEAD4PARTNER-OFR1'!$A$49</definedName>
    <definedName name="DPDV_08VA1" localSheetId="21">'[4]08-VALUEAD4PARTNER-OFR1'!$A$49</definedName>
    <definedName name="DPDV_08VA1" localSheetId="18">'[4]08-VALUEAD4PARTNER-OFR1'!$A$49</definedName>
    <definedName name="DPDV_08VA1" localSheetId="10">'[4]08-VALUEAD4PARTNER-OFR1'!$A$49</definedName>
    <definedName name="DPDV_08VA1">#REF!</definedName>
    <definedName name="DPDV_08VA2" localSheetId="2">'[3]08-VALUEAD4PARTNER-OFR2'!$A$49</definedName>
    <definedName name="DPDV_08VA2" localSheetId="17">'[4]08-VALUEAD4PARTNER-OFR2'!$A$49</definedName>
    <definedName name="DPDV_08VA2" localSheetId="21">'[4]08-VALUEAD4PARTNER-OFR2'!$A$49</definedName>
    <definedName name="DPDV_08VA2" localSheetId="18">'[4]08-VALUEAD4PARTNER-OFR2'!$A$49</definedName>
    <definedName name="DPDV_08VA2" localSheetId="10">'[4]08-VALUEAD4PARTNER-OFR2'!$A$49</definedName>
    <definedName name="DPDV_08VA2">'08-VALUEAD4PARTNER-OFR2'!$A$49</definedName>
    <definedName name="DPDV_08VA3" localSheetId="2">'[3]08-VALUEAD4PARTNER-OFR3'!$A$49</definedName>
    <definedName name="DPDV_08VA3" localSheetId="17">'[4]08-VALUEAD4PARTNER-OFR3'!$A$49</definedName>
    <definedName name="DPDV_08VA3" localSheetId="21">'[4]08-VALUEAD4PARTNER-OFR3'!$A$49</definedName>
    <definedName name="DPDV_08VA3" localSheetId="18">'[4]08-VALUEAD4PARTNER-OFR3'!$A$49</definedName>
    <definedName name="DPDV_08VA3" localSheetId="10">'[4]08-VALUEAD4PARTNER-OFR3'!$A$49</definedName>
    <definedName name="DPDV_08VA3">'08-VALUEAD4PARTNER-OFR3'!$A$49</definedName>
    <definedName name="DPDV_09PP" localSheetId="9">'[2]09-PROFITPARTENR'!$A$117</definedName>
    <definedName name="DPDV_09PP">#REF!</definedName>
    <definedName name="DPDV_09PP1" localSheetId="2">'[3]09-PROFITPARTNER-OFR1'!$A$146</definedName>
    <definedName name="DPDV_09PP1" localSheetId="17">'[4]09-PROFITPARTNER-OFR1'!$A$146</definedName>
    <definedName name="DPDV_09PP1" localSheetId="21">'[4]09-PROFITPARTNER-OFR1'!$A$146</definedName>
    <definedName name="DPDV_09PP1" localSheetId="18">'[4]09-PROFITPARTNER-OFR1'!$A$146</definedName>
    <definedName name="DPDV_09PP1" localSheetId="10">'[4]09-PROFITPARTNER-OFR1'!$A$146</definedName>
    <definedName name="DPDV_09PP1">#REF!</definedName>
    <definedName name="DPDV_09PP2" localSheetId="2">'[3]09-PROFITPARTNER-OFR2'!$A$125</definedName>
    <definedName name="DPDV_09PP2" localSheetId="17">'[4]09-PROFITPARTNER-OFR2'!$A$125</definedName>
    <definedName name="DPDV_09PP2" localSheetId="21">'[4]09-PROFITPARTNER-OFR2'!$A$125</definedName>
    <definedName name="DPDV_09PP2" localSheetId="18">'[4]09-PROFITPARTNER-OFR2'!$A$125</definedName>
    <definedName name="DPDV_09PP2" localSheetId="10">'[4]09-PROFITPARTNER-OFR2'!$A$125</definedName>
    <definedName name="DPDV_09PP2">'09-PROFITPARTNER-OFR2'!$A$125</definedName>
    <definedName name="DPDV_09PP3" localSheetId="2">'[3]09-PROFITPARTNER-OFR3'!$A$125</definedName>
    <definedName name="DPDV_09PP3" localSheetId="17">'[4]09-PROFITPARTNER-OFR3'!$A$125</definedName>
    <definedName name="DPDV_09PP3" localSheetId="21">'[4]09-PROFITPARTNER-OFR3'!$A$125</definedName>
    <definedName name="DPDV_09PP3" localSheetId="18">'[4]09-PROFITPARTNER-OFR3'!$A$125</definedName>
    <definedName name="DPDV_09PP3" localSheetId="10">'[4]09-PROFITPARTNER-OFR3'!$A$125</definedName>
    <definedName name="DPDV_09PP3">'09-PROFITPARTNER-OFR3'!$A$125</definedName>
    <definedName name="DPDV_10BP" localSheetId="9">'[2]10-BUDGETPROGRAM'!$A$54</definedName>
    <definedName name="DPDV_10BP" localSheetId="2">'[3]10-BUDGETPROGRAM'!$A$61</definedName>
    <definedName name="DPDV_10BP" localSheetId="17">'[4]10-BUDGETPROGRAM'!$A$61</definedName>
    <definedName name="DPDV_10BP" localSheetId="21">'[4]10-BUDGETPROGRAM'!$A$61</definedName>
    <definedName name="DPDV_10BP" localSheetId="18">'[4]10-BUDGETPROGRAM'!$A$61</definedName>
    <definedName name="DPDV_10BP" localSheetId="10">'[4]10-BUDGETPROGRAM'!$A$61</definedName>
    <definedName name="DPDV_10BP">'BUDGET RECRUTEMENT'!#REF!</definedName>
    <definedName name="DPDV_10FS" localSheetId="2">'[3]10-FASTSTART'!$A$80</definedName>
    <definedName name="DPDV_10FS" localSheetId="8">'PLAN RECRUTEMENT'!#REF!</definedName>
    <definedName name="DPDV_10FS" localSheetId="17">DEMARRAGE!$A$80</definedName>
    <definedName name="DPDV_10FS" localSheetId="21">'[4]10-FASTSTART'!$A$80</definedName>
    <definedName name="DPDV_10FS" localSheetId="18">'[4]10-FASTSTART'!$A$80</definedName>
    <definedName name="DPDV_10FS" localSheetId="10">'[4]10-FASTSTART'!$A$80</definedName>
    <definedName name="DPDV_10FS">'PLAN RECRUTEMENT'!#REF!</definedName>
    <definedName name="DPDV_10PP" localSheetId="9">'[2]10-PROGRAMPARTNER'!$A$115</definedName>
    <definedName name="DPDV_10PP" localSheetId="2">'[3]10-PROGRAMPARTNER'!$A$115</definedName>
    <definedName name="DPDV_10PP" localSheetId="17">'[4]10-PROGRAMPARTNER'!$A$115</definedName>
    <definedName name="DPDV_10PP" localSheetId="21">'[4]10-PROGRAMPARTNER'!$A$115</definedName>
    <definedName name="DPDV_10PP" localSheetId="18">'[4]10-PROGRAMPARTNER'!$A$115</definedName>
    <definedName name="DPDV_10PP" localSheetId="10">'[4]10-PROGRAMPARTNER'!$A$115</definedName>
    <definedName name="DPDV_10PP">#REF!</definedName>
    <definedName name="DPDV_10SK" localSheetId="2">'[3]10-PARTNERSALESKIT'!$A$69</definedName>
    <definedName name="DPDV_10SK" localSheetId="8">'SUIVI DU RECRUTEMENT'!#REF!</definedName>
    <definedName name="DPDV_10SK" localSheetId="17">'[4]10-PARTNERSALESKIT'!$A$69</definedName>
    <definedName name="DPDV_10SK" localSheetId="21">'[4]10-PARTNERSALESKIT'!$A$69</definedName>
    <definedName name="DPDV_10SK" localSheetId="18">'[4]10-PARTNERSALESKIT'!$A$69</definedName>
    <definedName name="DPDV_10SK" localSheetId="10">'[4]10-PARTNERSALESKIT'!$A$69</definedName>
    <definedName name="DPDV_10SK">'SUIVI DU RECRUTEMENT'!#REF!</definedName>
    <definedName name="DPDV_10TL1" localSheetId="9">'[2]10-TAUXLEAD-OFR1'!$A$19</definedName>
    <definedName name="DPDV_10TL1" localSheetId="2">'[3]10-LEADSCOVERAGE-OFR1'!$A$20</definedName>
    <definedName name="DPDV_10TL1" localSheetId="17">'[4]10-LEADSCOVERAGE-OFR1'!$A$20</definedName>
    <definedName name="DPDV_10TL1" localSheetId="21">'[4]10-LEADSCOVERAGE-OFR1'!$A$20</definedName>
    <definedName name="DPDV_10TL1" localSheetId="18">'[4]10-LEADSCOVERAGE-OFR1'!$A$20</definedName>
    <definedName name="DPDV_10TL1" localSheetId="10">'[4]10-LEADSCOVERAGE-OFR1'!$A$20</definedName>
    <definedName name="DPDV_10TL1">#REF!</definedName>
    <definedName name="DPDV_10TL2" localSheetId="2">'[3]10-LEADSCOVERAGE-OFR2'!$A$20</definedName>
    <definedName name="DPDV_10TL2" localSheetId="17">'[4]10-LEADSCOVERAGE-OFR2'!$A$20</definedName>
    <definedName name="DPDV_10TL2" localSheetId="21">'[4]10-LEADSCOVERAGE-OFR2'!$A$20</definedName>
    <definedName name="DPDV_10TL2" localSheetId="18">'[4]10-LEADSCOVERAGE-OFR2'!$A$20</definedName>
    <definedName name="DPDV_10TL2" localSheetId="10">'[4]10-LEADSCOVERAGE-OFR2'!$A$20</definedName>
    <definedName name="DPDV_10TL2">'10-LEADSCOVERAGE-OFR2'!$A$20</definedName>
    <definedName name="DPDV_10TL3" localSheetId="2">'[3]10-LEADSCOVERAGE-OFR3'!$A$20</definedName>
    <definedName name="DPDV_10TL3" localSheetId="17">'[4]10-LEADSCOVERAGE-OFR3'!$A$20</definedName>
    <definedName name="DPDV_10TL3" localSheetId="21">'[4]10-LEADSCOVERAGE-OFR3'!$A$20</definedName>
    <definedName name="DPDV_10TL3" localSheetId="18">'[4]10-LEADSCOVERAGE-OFR3'!$A$20</definedName>
    <definedName name="DPDV_10TL3" localSheetId="10">'[4]10-LEADSCOVERAGE-OFR3'!$A$20</definedName>
    <definedName name="DPDV_10TL3">'10-LEADSCOVERAGE-OFR3'!$A$20</definedName>
    <definedName name="DPDV_11FC" localSheetId="9">'[2]11-FACTEURCRITIQ'!$A$66</definedName>
    <definedName name="DPDV_11FC" localSheetId="2">'[3]11-CRITICALFACTORS'!$A$68</definedName>
    <definedName name="DPDV_11FC" localSheetId="17">'[4]11-CRITICALFACTORS'!$A$68</definedName>
    <definedName name="DPDV_11FC" localSheetId="21">'[4]11-CRITICALFACTORS'!$A$68</definedName>
    <definedName name="DPDV_11FC" localSheetId="18">'[4]11-CRITICALFACTORS'!$A$68</definedName>
    <definedName name="DPDV_11FC" localSheetId="10">'[4]11-CRITICALFACTORS'!$A$68</definedName>
    <definedName name="DPDV_11FC">#REF!</definedName>
    <definedName name="DPDV_11SW" localSheetId="9">'[2]11-SWOT'!$A$51</definedName>
    <definedName name="DPDV_11SW" localSheetId="2">'[3]11-SWOT'!$A$58</definedName>
    <definedName name="DPDV_11SW" localSheetId="17">'[4]11-SWOT'!$A$58</definedName>
    <definedName name="DPDV_11SW" localSheetId="21">'[4]11-SWOT'!$A$58</definedName>
    <definedName name="DPDV_11SW" localSheetId="18">'[4]11-SWOT'!$A$58</definedName>
    <definedName name="DPDV_11SW" localSheetId="10">'[4]11-SWOT'!$A$58</definedName>
    <definedName name="DPDV_11SW">'11-SWOT'!$A$58</definedName>
    <definedName name="DPDVGI3">'04-FOREIGNMARKET-OFR3'!$A$21</definedName>
    <definedName name="DPKI_02VA3">'08-VALUEAD4PARTNER-OFR3'!$A$55</definedName>
    <definedName name="DPKI_03BK2">'03-MARKETREADY-OFR2'!$A$74</definedName>
    <definedName name="DPKI_08VA2">'08-VALUEAD4PARTNER-OFR2'!$A$55</definedName>
    <definedName name="EURO" localSheetId="4">[11]Prestations!#REF!</definedName>
    <definedName name="EURO" localSheetId="8">[11]Prestations!#REF!</definedName>
    <definedName name="EURO" localSheetId="21">[11]Prestations!#REF!</definedName>
    <definedName name="EURO" localSheetId="5">[11]Prestations!#REF!</definedName>
    <definedName name="EURO">[11]Prestations!#REF!</definedName>
    <definedName name="F" localSheetId="4">#REF!</definedName>
    <definedName name="F" localSheetId="9">#REF!</definedName>
    <definedName name="F" localSheetId="8">#REF!</definedName>
    <definedName name="F" localSheetId="22">#REF!</definedName>
    <definedName name="F" localSheetId="21">#REF!</definedName>
    <definedName name="F" localSheetId="5">#REF!</definedName>
    <definedName name="F">#REF!</definedName>
    <definedName name="F.TTC" localSheetId="4">#REF!</definedName>
    <definedName name="F.TTC" localSheetId="8">#REF!</definedName>
    <definedName name="F.TTC" localSheetId="21">#REF!</definedName>
    <definedName name="F.TTC" localSheetId="5">#REF!</definedName>
    <definedName name="F.TTC">#REF!</definedName>
    <definedName name="HT_dev" localSheetId="4">#REF!</definedName>
    <definedName name="HT_dev" localSheetId="8">#REF!</definedName>
    <definedName name="HT_dev" localSheetId="21">#REF!</definedName>
    <definedName name="HT_dev" localSheetId="5">#REF!</definedName>
    <definedName name="HT_dev">#REF!</definedName>
    <definedName name="kkk" localSheetId="8">[1]SOLIC!#REF!</definedName>
    <definedName name="kkk" localSheetId="21">[1]SOLIC!#REF!</definedName>
    <definedName name="kkk">[1]SOLIC!#REF!</definedName>
    <definedName name="KPI_NBmini" localSheetId="9">[2]Parametre!$A$41</definedName>
    <definedName name="KPI_NBmini" localSheetId="2">[3]Parametre!$A$41</definedName>
    <definedName name="KPI_NBmini" localSheetId="17">[4]Parametre!$A$41</definedName>
    <definedName name="KPI_NBmini" localSheetId="21">[4]Parametre!$A$41</definedName>
    <definedName name="KPI_NBmini" localSheetId="18">[4]Parametre!$A$41</definedName>
    <definedName name="KPI_NBmini" localSheetId="10">[4]Parametre!$A$41</definedName>
    <definedName name="KPI_NBmini">Parametre!$A$41</definedName>
    <definedName name="NbAnVision" localSheetId="2">'[3]00-PARAMETERS'!$E$9</definedName>
    <definedName name="NbAnVision" localSheetId="17">'[4]00-PARAMETERS'!$E$9</definedName>
    <definedName name="NbAnVision" localSheetId="21">'[4]00-PARAMETERS'!$E$9</definedName>
    <definedName name="NbAnVision" localSheetId="18">'[4]00-PARAMETERS'!$E$9</definedName>
    <definedName name="NbAnVision" localSheetId="10">'[4]00-PARAMETERS'!$E$9</definedName>
    <definedName name="NbAnVision">'00-PARAMETERS'!$E$9</definedName>
    <definedName name="NbProduit" localSheetId="2">'[3]00-PARAMETERS'!$E$11</definedName>
    <definedName name="NbProduit" localSheetId="17">'[4]00-PARAMETERS'!$E$11</definedName>
    <definedName name="NbProduit" localSheetId="21">'[4]00-PARAMETERS'!$E$11</definedName>
    <definedName name="NbProduit" localSheetId="18">'[4]00-PARAMETERS'!$E$11</definedName>
    <definedName name="NbProduit" localSheetId="10">'[4]00-PARAMETERS'!$E$11</definedName>
    <definedName name="NbProduit">'00-PARAMETERS'!$E$11</definedName>
    <definedName name="Ninon">Parametre!$B$3:$B$7</definedName>
    <definedName name="NivPrior" localSheetId="9">[5]Parametre!$B$15:$B$17</definedName>
    <definedName name="NivPrior">[6]Parametre!$B$15:$B$17</definedName>
    <definedName name="nnnnnn" localSheetId="4">#REF!</definedName>
    <definedName name="nnnnnn" localSheetId="9">#REF!</definedName>
    <definedName name="nnnnnn" localSheetId="8">#REF!</definedName>
    <definedName name="nnnnnn" localSheetId="21">#REF!</definedName>
    <definedName name="nnnnnn" localSheetId="5">#REF!</definedName>
    <definedName name="nnnnnn">#REF!</definedName>
    <definedName name="NomClient" localSheetId="9">[5]Parametre!$B$20</definedName>
    <definedName name="NomClient" localSheetId="2">[3]Parametre!$B$20</definedName>
    <definedName name="NomClient" localSheetId="17">[4]Parametre!$B$20</definedName>
    <definedName name="NomClient" localSheetId="21">[4]Parametre!$B$20</definedName>
    <definedName name="NomClient" localSheetId="18">[4]Parametre!$B$20</definedName>
    <definedName name="NomClient" localSheetId="10">[4]Parametre!$B$20</definedName>
    <definedName name="NomClient">Parametre!$B$20</definedName>
    <definedName name="NomEcart" localSheetId="4">'[12]Plan actions Trimestriel'!#REF!</definedName>
    <definedName name="NomEcart" localSheetId="8">'[12]Plan actions Trimestriel'!#REF!</definedName>
    <definedName name="NomEcart" localSheetId="21">'[12]Plan actions Trimestriel'!#REF!</definedName>
    <definedName name="NomEcart" localSheetId="5">'[12]Plan actions Trimestriel'!#REF!</definedName>
    <definedName name="NomEcart">'[12]Plan actions Trimestriel'!#REF!</definedName>
    <definedName name="NomProd1" localSheetId="2">'[3]00-PARAMETERS'!$E$12</definedName>
    <definedName name="NomProd1" localSheetId="17">'[4]00-PARAMETERS'!$E$12</definedName>
    <definedName name="NomProd1" localSheetId="21">'[4]00-PARAMETERS'!$E$12</definedName>
    <definedName name="NomProd1" localSheetId="18">'[4]00-PARAMETERS'!$E$12</definedName>
    <definedName name="NomProd1" localSheetId="10">'[4]00-PARAMETERS'!$E$12</definedName>
    <definedName name="NomProd1">'00-PARAMETERS'!$E$12</definedName>
    <definedName name="NomProd2" localSheetId="9">'[2]00-PARAMETRE'!$E$13</definedName>
    <definedName name="NomProd2" localSheetId="2">'[3]00-PARAMETERS'!$E$13</definedName>
    <definedName name="NomProd2" localSheetId="17">'[4]00-PARAMETERS'!$E$13</definedName>
    <definedName name="NomProd2" localSheetId="21">'[4]00-PARAMETERS'!$E$13</definedName>
    <definedName name="NomProd2" localSheetId="18">'[4]00-PARAMETERS'!$E$13</definedName>
    <definedName name="NomProd2" localSheetId="10">'[4]00-PARAMETERS'!$E$13</definedName>
    <definedName name="NomProd2">'00-PARAMETERS'!$E$13</definedName>
    <definedName name="NomProd3" localSheetId="2">'[3]00-PARAMETERS'!$E$14</definedName>
    <definedName name="NomProd3" localSheetId="17">'[4]00-PARAMETERS'!$E$14</definedName>
    <definedName name="NomProd3" localSheetId="21">'[4]00-PARAMETERS'!$E$14</definedName>
    <definedName name="NomProd3" localSheetId="18">'[4]00-PARAMETERS'!$E$14</definedName>
    <definedName name="NomProd3" localSheetId="10">'[4]00-PARAMETERS'!$E$14</definedName>
    <definedName name="NomProd3">'00-PARAMETERS'!$E$14</definedName>
    <definedName name="PDV_NBmini" localSheetId="9">[2]Parametre!$A$38</definedName>
    <definedName name="PDV_NBmini" localSheetId="2">[3]Parametre!$A$38</definedName>
    <definedName name="PDV_NBmini" localSheetId="17">[4]Parametre!$A$38</definedName>
    <definedName name="PDV_NBmini" localSheetId="21">[4]Parametre!$A$38</definedName>
    <definedName name="PDV_NBmini" localSheetId="18">[4]Parametre!$A$38</definedName>
    <definedName name="PDV_NBmini" localSheetId="10">[4]Parametre!$A$38</definedName>
    <definedName name="PDV_NBmini">Parametre!$A$38</definedName>
    <definedName name="POSTE" localSheetId="4">#REF!</definedName>
    <definedName name="POSTE" localSheetId="9">#REF!</definedName>
    <definedName name="POSTE" localSheetId="8">#REF!</definedName>
    <definedName name="POSTE" localSheetId="21">#REF!</definedName>
    <definedName name="POSTE" localSheetId="5">#REF!</definedName>
    <definedName name="POSTE">#REF!</definedName>
    <definedName name="Prévisions_globales" localSheetId="4">#REF!</definedName>
    <definedName name="Prévisions_globales" localSheetId="8">#REF!</definedName>
    <definedName name="Prévisions_globales" localSheetId="21">#REF!</definedName>
    <definedName name="Prévisions_globales" localSheetId="5">#REF!</definedName>
    <definedName name="Prévisions_globales">#REF!</definedName>
    <definedName name="Produits">[10]Data!$A$4:$A$7</definedName>
    <definedName name="Revenu" localSheetId="4">'[7]Planning effectif'!#REF!</definedName>
    <definedName name="Revenu" localSheetId="8">'[7]Planning effectif'!#REF!</definedName>
    <definedName name="Revenu" localSheetId="21">'[7]Planning effectif'!#REF!</definedName>
    <definedName name="Revenu" localSheetId="5">'[7]Planning effectif'!#REF!</definedName>
    <definedName name="Revenu">'[7]Planning effectif'!#REF!</definedName>
    <definedName name="sdsds" localSheetId="4">[1]SOLIC!#REF!</definedName>
    <definedName name="sdsds" localSheetId="8">[1]SOLIC!#REF!</definedName>
    <definedName name="sdsds" localSheetId="21">[1]SOLIC!#REF!</definedName>
    <definedName name="sdsds" localSheetId="5">[1]SOLIC!#REF!</definedName>
    <definedName name="sdsds">[1]SOLIC!#REF!</definedName>
    <definedName name="ss" localSheetId="4">#REF!</definedName>
    <definedName name="ss" localSheetId="9">#REF!</definedName>
    <definedName name="ss" localSheetId="8">#REF!</definedName>
    <definedName name="ss" localSheetId="21">#REF!</definedName>
    <definedName name="ss" localSheetId="5">#REF!</definedName>
    <definedName name="ss">#REF!</definedName>
    <definedName name="Statut">[10]Data!$B$4:$B$7</definedName>
    <definedName name="T" localSheetId="4">#REF!</definedName>
    <definedName name="T" localSheetId="9">#REF!</definedName>
    <definedName name="T" localSheetId="8">#REF!</definedName>
    <definedName name="T" localSheetId="22">#REF!</definedName>
    <definedName name="T" localSheetId="21">#REF!</definedName>
    <definedName name="T" localSheetId="5">#REF!</definedName>
    <definedName name="T">#REF!</definedName>
    <definedName name="Tache" localSheetId="4">#REF!</definedName>
    <definedName name="Tache" localSheetId="8">#REF!</definedName>
    <definedName name="Tache" localSheetId="21">#REF!</definedName>
    <definedName name="Tache" localSheetId="5">#REF!</definedName>
    <definedName name="Tache">#REF!</definedName>
    <definedName name="TÂCHES" localSheetId="4">'[7]Planning effectif'!#REF!</definedName>
    <definedName name="TÂCHES" localSheetId="8">'[7]Planning effectif'!#REF!</definedName>
    <definedName name="TÂCHES" localSheetId="21">'[7]Planning effectif'!#REF!</definedName>
    <definedName name="TÂCHES" localSheetId="5">'[7]Planning effectif'!#REF!</definedName>
    <definedName name="TÂCHES">'[7]Planning effectif'!#REF!</definedName>
    <definedName name="Tarif" localSheetId="4">#REF!</definedName>
    <definedName name="Tarif" localSheetId="9">#REF!</definedName>
    <definedName name="Tarif" localSheetId="8">#REF!</definedName>
    <definedName name="Tarif" localSheetId="22">#REF!</definedName>
    <definedName name="Tarif" localSheetId="21">#REF!</definedName>
    <definedName name="Tarif" localSheetId="5">#REF!</definedName>
    <definedName name="Tarif">#REF!</definedName>
    <definedName name="TARIFHT">'[13]Année 1 - Evaluation MJ'!$C$4</definedName>
    <definedName name="ThemesAbrev" localSheetId="9">[14]Parametre!$C$23:$C$35</definedName>
    <definedName name="ThemesAbrev">Parametre!$C$23:$C$33</definedName>
    <definedName name="TJMHT" localSheetId="4">#REF!</definedName>
    <definedName name="TJMHT" localSheetId="9">#REF!</definedName>
    <definedName name="TJMHT" localSheetId="8">#REF!</definedName>
    <definedName name="TJMHT" localSheetId="22">#REF!</definedName>
    <definedName name="TJMHT" localSheetId="21">#REF!</definedName>
    <definedName name="TJMHT" localSheetId="5">#REF!</definedName>
    <definedName name="TJMHT">#REF!</definedName>
    <definedName name="TrigramActeur" localSheetId="9">'[5]00-ACTEUR'!$A$10:$A$22</definedName>
    <definedName name="TrigramActeur" localSheetId="2">'[3]00-ACTORS'!$A$8:$A$24</definedName>
    <definedName name="TrigramActeur" localSheetId="17">'[4]00-ACTORS'!$A$8:$A$24</definedName>
    <definedName name="TrigramActeur" localSheetId="21">'[4]00-ACTORS'!$A$8:$A$24</definedName>
    <definedName name="TrigramActeur" localSheetId="18">'[4]00-ACTORS'!$A$8:$A$24</definedName>
    <definedName name="TrigramActeur" localSheetId="10">'[4]00-ACTORS'!$A$8:$A$24</definedName>
    <definedName name="TrigramActeur">'00-ACTORS'!$A$8:$A$24</definedName>
    <definedName name="Type_de_partenaire">Parametre!$A$44:$B$53</definedName>
    <definedName name="vvv" localSheetId="4">'[7]Planning effectif'!#REF!</definedName>
    <definedName name="vvv" localSheetId="9">'[7]Planning effectif'!#REF!</definedName>
    <definedName name="vvv" localSheetId="8">'[7]Planning effectif'!#REF!</definedName>
    <definedName name="vvv" localSheetId="22">'[7]Planning effectif'!#REF!</definedName>
    <definedName name="vvv" localSheetId="21">'[7]Planning effectif'!#REF!</definedName>
    <definedName name="vvv" localSheetId="5">'[7]Planning effectif'!#REF!</definedName>
    <definedName name="vvv">'[7]Planning effectif'!#REF!</definedName>
    <definedName name="vvvv" localSheetId="4">#REF!</definedName>
    <definedName name="vvvv" localSheetId="9">#REF!</definedName>
    <definedName name="vvvv" localSheetId="8">#REF!</definedName>
    <definedName name="vvvv" localSheetId="22">#REF!</definedName>
    <definedName name="vvvv" localSheetId="21">#REF!</definedName>
    <definedName name="vvvv" localSheetId="5">#REF!</definedName>
    <definedName name="vvvv">#REF!</definedName>
    <definedName name="xxx" localSheetId="4">#REF!</definedName>
    <definedName name="xxx" localSheetId="8">#REF!</definedName>
    <definedName name="xxx" localSheetId="21">#REF!</definedName>
    <definedName name="xxx" localSheetId="5">#REF!</definedName>
    <definedName name="xxx">#REF!</definedName>
    <definedName name="xxxx" localSheetId="4">#REF!</definedName>
    <definedName name="xxxx" localSheetId="8">#REF!</definedName>
    <definedName name="xxxx" localSheetId="21">#REF!</definedName>
    <definedName name="xxxx" localSheetId="5">#REF!</definedName>
    <definedName name="xxxx">#REF!</definedName>
    <definedName name="xxxxx" localSheetId="4">[1]SOLIC!#REF!</definedName>
    <definedName name="xxxxx" localSheetId="8">[1]SOLIC!#REF!</definedName>
    <definedName name="xxxxx" localSheetId="22">[1]SOLIC!#REF!</definedName>
    <definedName name="xxxxx" localSheetId="21">[1]SOLIC!#REF!</definedName>
    <definedName name="xxxxx" localSheetId="5">[1]SOLIC!#REF!</definedName>
    <definedName name="xxxxx">[1]SOLIC!#REF!</definedName>
    <definedName name="_xlnm.Print_Area" localSheetId="65">'00-ACTORS'!$A$1:$Q$32</definedName>
    <definedName name="_xlnm.Print_Area" localSheetId="50">'02-BUSINESS4PARTNER-OFR2'!$A$1:$Q$126</definedName>
    <definedName name="_xlnm.Print_Area" localSheetId="54">'02-BUSINESS4PARTNER-OFR3'!$A$1:$Q$125</definedName>
    <definedName name="_xlnm.Print_Area" localSheetId="52">'02-CHANNELCAPACITY-LIC-OFR2'!$A$1:$R$106</definedName>
    <definedName name="_xlnm.Print_Area" localSheetId="56">'02-CHANNELCAPACITY-LIC-OFR3'!$A$1:$R$106</definedName>
    <definedName name="_xlnm.Print_Area" localSheetId="51">'02-CHANNELCAPACITY-SAAS-OFR2'!$A$1:$R$97</definedName>
    <definedName name="_xlnm.Print_Area" localSheetId="55">'02-CHANNELCAPACITY-SAAS-OFR3'!$A$1:$R$98</definedName>
    <definedName name="_xlnm.Print_Area" localSheetId="49">'02-SALESPLAN-OFR2'!$A$1:$T$154</definedName>
    <definedName name="_xlnm.Print_Area" localSheetId="53">'02-SALESPLAN-OFR3'!$A$1:$U$156</definedName>
    <definedName name="_xlnm.Print_Area" localSheetId="23">'03-BUSINESSCARD-OFR2'!$A$1:$P$127</definedName>
    <definedName name="_xlnm.Print_Area" localSheetId="29">'03-BUSINESSCARD-OFR3'!$A$1:$P$127</definedName>
    <definedName name="_xlnm.Print_Area" localSheetId="28">'03-CHANNELREADY-OFR2'!$A$1:$P$100</definedName>
    <definedName name="_xlnm.Print_Area" localSheetId="34">'03-CHANNELREADY-OFR3'!$A$1:$P$56</definedName>
    <definedName name="_xlnm.Print_Area" localSheetId="27">'03-COMPETITION-OFR2'!$A$1:$P$67</definedName>
    <definedName name="_xlnm.Print_Area" localSheetId="33">'03-COMPETITION-OFR3'!$A$1:$P$67</definedName>
    <definedName name="_xlnm.Print_Area" localSheetId="26">'03-CRITICITY-OFR2'!$A$1:$U$43</definedName>
    <definedName name="_xlnm.Print_Area" localSheetId="32">'03-CRITICITY-OFR3'!$A$1:$U$44</definedName>
    <definedName name="_xlnm.Print_Area" localSheetId="24">'03-MARKETREADY-OFR2'!$A$1:$S$79</definedName>
    <definedName name="_xlnm.Print_Area" localSheetId="30">'03-MARKETREADY-OFR3'!$A$1:$S$80</definedName>
    <definedName name="_xlnm.Print_Area" localSheetId="25">'03-POSITIONING-OFR2'!$A$1:$U$44</definedName>
    <definedName name="_xlnm.Print_Area" localSheetId="31">'03-POSITIONING-OFR3'!$A$1:$U$44</definedName>
    <definedName name="_xlnm.Print_Area" localSheetId="36">'04-DOMESTICMARKET-OFR2'!$A$1:$AA$47</definedName>
    <definedName name="_xlnm.Print_Area" localSheetId="39">'04-DOMESTICMARKET-OFR3'!$A$1:$AA$46</definedName>
    <definedName name="_xlnm.Print_Area" localSheetId="37">'04-FOREIGNMARKET-OFR2'!$A$1:$AA$44</definedName>
    <definedName name="_xlnm.Print_Area" localSheetId="40">'04-FOREIGNMARKET-OFR3'!$A$1:$AA$44</definedName>
    <definedName name="_xlnm.Print_Area" localSheetId="35">'04-SECTORMARKET-OFR2'!$A$1:$AA$48</definedName>
    <definedName name="_xlnm.Print_Area" localSheetId="38">'04-SECTORMARKET-OFR3'!$A$1:$AA$48</definedName>
    <definedName name="_xlnm.Print_Area" localSheetId="43">'06-PROFILPARTNER-OFR2'!$A$1:$Q$39</definedName>
    <definedName name="_xlnm.Print_Area" localSheetId="47">'06-PROFILPARTNER-OFR3'!$A$1:$Q$39</definedName>
    <definedName name="_xlnm.Print_Area" localSheetId="42">'06-RESPONSABPARTNER-OFR2'!$A$1:$S$56</definedName>
    <definedName name="_xlnm.Print_Area" localSheetId="46">'06-RESPONSABPARTNER-OFR3'!$A$1:$S$56</definedName>
    <definedName name="_xlnm.Print_Area" localSheetId="41">'06-TYPOPARTNER-OFR2'!$A$1:$Q$42</definedName>
    <definedName name="_xlnm.Print_Area" localSheetId="45">'06-TYPOPARTNER-OFR3'!$A$1:$Q$42</definedName>
    <definedName name="_xlnm.Print_Area" localSheetId="44">'07-RECRUITMENTPLAN-OFR2'!$A$1:$P$42</definedName>
    <definedName name="_xlnm.Print_Area" localSheetId="48">'07-RECRUITMENTPLAN-OFR3'!$A$1:$P$42</definedName>
    <definedName name="_xlnm.Print_Area" localSheetId="57">'08-VALUEAD4PARTNER-OFR2'!$A$1:$P$98</definedName>
    <definedName name="_xlnm.Print_Area" localSheetId="58">'08-VALUEAD4PARTNER-OFR3'!$A$1:$P$99</definedName>
    <definedName name="_xlnm.Print_Area" localSheetId="59">'09-PROFITPARTNER-OFR2'!$A$1:$Q$151</definedName>
    <definedName name="_xlnm.Print_Area" localSheetId="60">'09-PROFITPARTNER-OFR3'!$A$1:$P$151</definedName>
    <definedName name="_xlnm.Print_Area" localSheetId="61">'10-LEADSCOVERAGE-OFR2'!$A$1:$Q$40</definedName>
    <definedName name="_xlnm.Print_Area" localSheetId="62">'10-LEADSCOVERAGE-OFR3'!$A$1:$Q$39</definedName>
    <definedName name="_xlnm.Print_Area" localSheetId="63">'11-SWOT'!$A$1:$P$68</definedName>
    <definedName name="_xlnm.Print_Area" localSheetId="64">'12-TODO'!$A$1:$Q$21</definedName>
    <definedName name="_xlnm.Print_Area" localSheetId="4">'ATELIER DE RECRUTEMENT'!$A$1:$T$5</definedName>
    <definedName name="_xlnm.Print_Area" localSheetId="7">'BUDGET RECRUTEMENT'!$A$1:$U$27</definedName>
    <definedName name="_xlnm.Print_Area" localSheetId="2">'CHRONO '!$A$1:$J$33</definedName>
    <definedName name="_xlnm.Print_Area" localSheetId="8">'COÛTS RECRUTEMENT'!$A$1:$S$5</definedName>
    <definedName name="_xlnm.Print_Area" localSheetId="22">'CRITERES RECRUTEMENT'!$B$6:$F$96</definedName>
    <definedName name="_xlnm.Print_Area" localSheetId="17">DEMARRAGE!$A$1:$S$90</definedName>
    <definedName name="_xlnm.Print_Area" localSheetId="11">DOMESTICMARKET1!$A$1:$AA$40</definedName>
    <definedName name="_xlnm.Print_Area" localSheetId="21">'DOSSIER CANDIDATURE'!$A$1:$O$41</definedName>
    <definedName name="_xlnm.Print_Area" localSheetId="12">FOREIGNMARKET!$A$1:$AA$42</definedName>
    <definedName name="_xlnm.Print_Area" localSheetId="3">INPROGRESS!$A$1:$O$69</definedName>
    <definedName name="_xlnm.Print_Area" localSheetId="19">'KIT DU RECRUTEUR'!$A$1:$P$5</definedName>
    <definedName name="_xlnm.Print_Area" localSheetId="5">'KPIs PLAN RECRUTEMENT'!$A$1:$T$5</definedName>
    <definedName name="_xlnm.Print_Area" localSheetId="0">METHODOLOGY!$A$1:$L$38</definedName>
    <definedName name="_xlnm.Print_Area" localSheetId="6">'PLAN RECRUTEMENT'!$A$1:$S$39</definedName>
    <definedName name="_xlnm.Print_Area" localSheetId="16">PROCESS!$A$1:$P$7</definedName>
    <definedName name="_xlnm.Print_Area" localSheetId="14">PROFILPARTNER!$A$1:$Q$39</definedName>
    <definedName name="_xlnm.Print_Area" localSheetId="18">'PROPOSITION VALEUR'!$A$1:$O$42</definedName>
    <definedName name="_xlnm.Print_Area" localSheetId="15">'RECRUITMENTPLAN 3 ANS'!$A$1:$P$42</definedName>
    <definedName name="_xlnm.Print_Area" localSheetId="10">SECTORMARKET!$A$1:$AA$48</definedName>
    <definedName name="_xlnm.Print_Area" localSheetId="20">'SUIVI DU RECRUTEMENT'!$A$1:$Q$5</definedName>
    <definedName name="_xlnm.Print_Area" localSheetId="1">SUMMARY!$A$1:$L$8</definedName>
    <definedName name="_xlnm.Print_Area" localSheetId="13">TYPOPARTNER!$A$1:$Q$42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6" i="1" l="1"/>
  <c r="H25" i="1"/>
  <c r="H24" i="1"/>
  <c r="H10" i="1"/>
  <c r="H9" i="1"/>
  <c r="H46" i="1"/>
  <c r="H45" i="1"/>
  <c r="H44" i="1"/>
  <c r="H43" i="1"/>
  <c r="H42" i="1"/>
  <c r="H23" i="1"/>
  <c r="H28" i="1"/>
  <c r="F28" i="1"/>
  <c r="G28" i="1" s="1"/>
  <c r="H27" i="1"/>
  <c r="F27" i="1" s="1"/>
  <c r="G27" i="1" s="1"/>
  <c r="H29" i="1"/>
  <c r="F29" i="1" s="1"/>
  <c r="G29" i="1" s="1"/>
  <c r="H30" i="1"/>
  <c r="F30" i="1" s="1"/>
  <c r="G30" i="1" s="1"/>
  <c r="K28" i="1"/>
  <c r="J28" i="1"/>
  <c r="I28" i="1"/>
  <c r="K27" i="1"/>
  <c r="J27" i="1"/>
  <c r="I27" i="1"/>
  <c r="K30" i="1"/>
  <c r="J30" i="1"/>
  <c r="I30" i="1"/>
  <c r="K29" i="1"/>
  <c r="J29" i="1"/>
  <c r="I29" i="1"/>
  <c r="H18" i="1"/>
  <c r="F18" i="1"/>
  <c r="G18" i="1" s="1"/>
  <c r="H17" i="1"/>
  <c r="F17" i="1" s="1"/>
  <c r="G17" i="1" s="1"/>
  <c r="H16" i="1"/>
  <c r="F16" i="1" s="1"/>
  <c r="G16" i="1" s="1"/>
  <c r="H14" i="1"/>
  <c r="K18" i="1"/>
  <c r="J18" i="1"/>
  <c r="I18" i="1"/>
  <c r="K17" i="1"/>
  <c r="J17" i="1"/>
  <c r="I17" i="1"/>
  <c r="K16" i="1"/>
  <c r="J16" i="1"/>
  <c r="I16" i="1"/>
  <c r="I15" i="1"/>
  <c r="I14" i="1"/>
  <c r="H15" i="1"/>
  <c r="J82" i="180"/>
  <c r="I82" i="180"/>
  <c r="P2" i="180"/>
  <c r="O2" i="180"/>
  <c r="D2" i="180"/>
  <c r="K73" i="180"/>
  <c r="K66" i="180"/>
  <c r="K58" i="180"/>
  <c r="K46" i="180"/>
  <c r="K37" i="180"/>
  <c r="K29" i="180"/>
  <c r="K19" i="180"/>
  <c r="K82" i="180" s="1"/>
  <c r="K10" i="180"/>
  <c r="X51" i="152"/>
  <c r="U51" i="152"/>
  <c r="S51" i="152"/>
  <c r="Q51" i="152"/>
  <c r="T51" i="152"/>
  <c r="T19" i="152"/>
  <c r="T18" i="152"/>
  <c r="B4" i="13"/>
  <c r="D2" i="13"/>
  <c r="A4" i="32"/>
  <c r="P2" i="32"/>
  <c r="K63" i="1"/>
  <c r="O2" i="32"/>
  <c r="D2" i="32"/>
  <c r="I10" i="121"/>
  <c r="I11" i="121" s="1"/>
  <c r="A7" i="121"/>
  <c r="H4" i="121"/>
  <c r="B4" i="121"/>
  <c r="P2" i="121"/>
  <c r="O2" i="121"/>
  <c r="D2" i="121"/>
  <c r="I10" i="120"/>
  <c r="I11" i="120" s="1"/>
  <c r="I12" i="120"/>
  <c r="I13" i="120"/>
  <c r="A7" i="120"/>
  <c r="H4" i="120"/>
  <c r="B4" i="120"/>
  <c r="P2" i="120"/>
  <c r="O2" i="120"/>
  <c r="D2" i="120"/>
  <c r="E117" i="160"/>
  <c r="G95" i="160"/>
  <c r="G106" i="160" s="1"/>
  <c r="E95" i="160"/>
  <c r="E106" i="160" s="1"/>
  <c r="E92" i="160"/>
  <c r="G105" i="160" s="1"/>
  <c r="I89" i="160"/>
  <c r="I102" i="160"/>
  <c r="E89" i="160"/>
  <c r="G89" i="160" s="1"/>
  <c r="H61" i="160"/>
  <c r="F61" i="160"/>
  <c r="L60" i="160"/>
  <c r="L59" i="160"/>
  <c r="L58" i="160"/>
  <c r="L57" i="160"/>
  <c r="L56" i="160"/>
  <c r="L61" i="160" s="1"/>
  <c r="L63" i="160" s="1"/>
  <c r="B48" i="160"/>
  <c r="B47" i="160"/>
  <c r="B46" i="160"/>
  <c r="B45" i="160"/>
  <c r="B44" i="160"/>
  <c r="B43" i="160"/>
  <c r="B42" i="160"/>
  <c r="B41" i="160"/>
  <c r="B40" i="160"/>
  <c r="B39" i="160"/>
  <c r="B38" i="160"/>
  <c r="B37" i="160"/>
  <c r="B36" i="160"/>
  <c r="B35" i="160"/>
  <c r="B33" i="160"/>
  <c r="H32" i="160"/>
  <c r="F32" i="160"/>
  <c r="B32" i="160"/>
  <c r="H31" i="160"/>
  <c r="F31" i="160"/>
  <c r="B31" i="160"/>
  <c r="H30" i="160"/>
  <c r="F30" i="160"/>
  <c r="B30" i="160"/>
  <c r="H29" i="160"/>
  <c r="F29" i="160"/>
  <c r="B29" i="160"/>
  <c r="H28" i="160"/>
  <c r="F28" i="160"/>
  <c r="B28" i="160"/>
  <c r="H27" i="160"/>
  <c r="F27" i="160"/>
  <c r="B27" i="160"/>
  <c r="H26" i="160"/>
  <c r="F26" i="160"/>
  <c r="B26" i="160"/>
  <c r="H25" i="160"/>
  <c r="F25" i="160"/>
  <c r="B25" i="160"/>
  <c r="A92" i="160" s="1"/>
  <c r="H24" i="160"/>
  <c r="F24" i="160"/>
  <c r="B24" i="160"/>
  <c r="H18" i="160"/>
  <c r="F18" i="160"/>
  <c r="L16" i="160"/>
  <c r="L15" i="160"/>
  <c r="L13" i="160"/>
  <c r="L12" i="160"/>
  <c r="L11" i="160"/>
  <c r="L10" i="160"/>
  <c r="L18" i="160" s="1"/>
  <c r="F76" i="160" s="1"/>
  <c r="H4" i="160"/>
  <c r="A4" i="160"/>
  <c r="P2" i="160"/>
  <c r="O2" i="160"/>
  <c r="D2" i="160"/>
  <c r="E117" i="159"/>
  <c r="E95" i="159"/>
  <c r="G95" i="159" s="1"/>
  <c r="E106" i="159"/>
  <c r="E92" i="159"/>
  <c r="I89" i="159"/>
  <c r="I102" i="159"/>
  <c r="G89" i="159"/>
  <c r="E89" i="159"/>
  <c r="H61" i="159"/>
  <c r="F61" i="159"/>
  <c r="L60" i="159"/>
  <c r="L59" i="159"/>
  <c r="L58" i="159"/>
  <c r="L57" i="159"/>
  <c r="L56" i="159"/>
  <c r="B48" i="159"/>
  <c r="B47" i="159"/>
  <c r="B46" i="159"/>
  <c r="B45" i="159"/>
  <c r="B44" i="159"/>
  <c r="B43" i="159"/>
  <c r="B42" i="159"/>
  <c r="B41" i="159"/>
  <c r="B40" i="159"/>
  <c r="B39" i="159"/>
  <c r="B38" i="159"/>
  <c r="B37" i="159"/>
  <c r="B36" i="159"/>
  <c r="B35" i="159"/>
  <c r="B33" i="159"/>
  <c r="H32" i="159"/>
  <c r="F32" i="159"/>
  <c r="B32" i="159"/>
  <c r="H31" i="159"/>
  <c r="F31" i="159"/>
  <c r="B31" i="159"/>
  <c r="H30" i="159"/>
  <c r="F30" i="159"/>
  <c r="B30" i="159"/>
  <c r="H29" i="159"/>
  <c r="F29" i="159"/>
  <c r="B29" i="159"/>
  <c r="H28" i="159"/>
  <c r="F28" i="159"/>
  <c r="B28" i="159"/>
  <c r="H27" i="159"/>
  <c r="F27" i="159"/>
  <c r="B27" i="159"/>
  <c r="H26" i="159"/>
  <c r="F26" i="159"/>
  <c r="B26" i="159"/>
  <c r="H25" i="159"/>
  <c r="F25" i="159"/>
  <c r="B25" i="159"/>
  <c r="A92" i="159" s="1"/>
  <c r="H24" i="159"/>
  <c r="F24" i="159"/>
  <c r="B24" i="159"/>
  <c r="H18" i="159"/>
  <c r="F18" i="159"/>
  <c r="L16" i="159"/>
  <c r="L15" i="159"/>
  <c r="L13" i="159"/>
  <c r="L12" i="159"/>
  <c r="L11" i="159"/>
  <c r="L10" i="159"/>
  <c r="L18" i="159"/>
  <c r="F76" i="159" s="1"/>
  <c r="H4" i="159"/>
  <c r="A4" i="159"/>
  <c r="P2" i="159"/>
  <c r="O2" i="159"/>
  <c r="D2" i="159"/>
  <c r="J42" i="158"/>
  <c r="H42" i="158"/>
  <c r="F42" i="158"/>
  <c r="J41" i="158"/>
  <c r="H41" i="158"/>
  <c r="F41" i="158"/>
  <c r="H4" i="158"/>
  <c r="A4" i="158"/>
  <c r="P2" i="158"/>
  <c r="O2" i="158"/>
  <c r="D2" i="158"/>
  <c r="J42" i="157"/>
  <c r="H42" i="157"/>
  <c r="F42" i="157"/>
  <c r="J41" i="157"/>
  <c r="H41" i="157"/>
  <c r="F41" i="157"/>
  <c r="H4" i="157"/>
  <c r="A4" i="157"/>
  <c r="P2" i="157"/>
  <c r="O2" i="157"/>
  <c r="D2" i="157"/>
  <c r="J92" i="129"/>
  <c r="I92" i="129"/>
  <c r="H92" i="129"/>
  <c r="K91" i="129"/>
  <c r="J91" i="129"/>
  <c r="I91" i="129"/>
  <c r="H91" i="129"/>
  <c r="K90" i="129"/>
  <c r="J90" i="129"/>
  <c r="I90" i="129"/>
  <c r="K89" i="129"/>
  <c r="J89" i="129"/>
  <c r="I89" i="129"/>
  <c r="H89" i="129"/>
  <c r="K88" i="129"/>
  <c r="J88" i="129"/>
  <c r="H88" i="129"/>
  <c r="K87" i="129"/>
  <c r="J87" i="129"/>
  <c r="H87" i="129"/>
  <c r="J84" i="129"/>
  <c r="I84" i="129"/>
  <c r="H84" i="129"/>
  <c r="J83" i="129"/>
  <c r="I83" i="129"/>
  <c r="H83" i="129"/>
  <c r="J82" i="129"/>
  <c r="I82" i="129"/>
  <c r="H82" i="129"/>
  <c r="J81" i="129"/>
  <c r="I81" i="129"/>
  <c r="H81" i="129"/>
  <c r="J80" i="129"/>
  <c r="I80" i="129"/>
  <c r="H80" i="129"/>
  <c r="J79" i="129"/>
  <c r="I79" i="129"/>
  <c r="J42" i="129"/>
  <c r="I42" i="129"/>
  <c r="H42" i="129"/>
  <c r="G42" i="129"/>
  <c r="F42" i="129"/>
  <c r="J41" i="129"/>
  <c r="I41" i="129"/>
  <c r="H41" i="129"/>
  <c r="G41" i="129"/>
  <c r="F41" i="129"/>
  <c r="J40" i="129"/>
  <c r="I40" i="129"/>
  <c r="H40" i="129"/>
  <c r="G40" i="129"/>
  <c r="F40" i="129"/>
  <c r="K34" i="129"/>
  <c r="J29" i="129"/>
  <c r="I29" i="129"/>
  <c r="H29" i="129"/>
  <c r="G29" i="129"/>
  <c r="K29" i="129"/>
  <c r="F29" i="129"/>
  <c r="J28" i="129"/>
  <c r="I28" i="129"/>
  <c r="H28" i="129"/>
  <c r="G28" i="129"/>
  <c r="F28" i="129"/>
  <c r="J27" i="129"/>
  <c r="I27" i="129"/>
  <c r="H27" i="129"/>
  <c r="G27" i="129"/>
  <c r="F27" i="129"/>
  <c r="K21" i="129"/>
  <c r="J14" i="129"/>
  <c r="I14" i="129"/>
  <c r="H14" i="129"/>
  <c r="G14" i="129"/>
  <c r="F14" i="129"/>
  <c r="K14" i="129" s="1"/>
  <c r="A14" i="129"/>
  <c r="A42" i="129" s="1"/>
  <c r="J13" i="129"/>
  <c r="I13" i="129"/>
  <c r="K13" i="129" s="1"/>
  <c r="H13" i="129"/>
  <c r="G13" i="129"/>
  <c r="F13" i="129"/>
  <c r="A13" i="129"/>
  <c r="A41" i="129" s="1"/>
  <c r="J12" i="129"/>
  <c r="I12" i="129"/>
  <c r="H12" i="129"/>
  <c r="G12" i="129"/>
  <c r="F12" i="129"/>
  <c r="A12" i="129"/>
  <c r="A40" i="129" s="1"/>
  <c r="J11" i="129"/>
  <c r="J26" i="129" s="1"/>
  <c r="J39" i="129" s="1"/>
  <c r="I11" i="129"/>
  <c r="I26" i="129" s="1"/>
  <c r="I39" i="129" s="1"/>
  <c r="H11" i="129"/>
  <c r="H26" i="129" s="1"/>
  <c r="H39" i="129"/>
  <c r="G11" i="129"/>
  <c r="G26" i="129" s="1"/>
  <c r="F11" i="129"/>
  <c r="F26" i="129"/>
  <c r="F39" i="129" s="1"/>
  <c r="A11" i="129"/>
  <c r="J10" i="129"/>
  <c r="J25" i="129" s="1"/>
  <c r="J38" i="129"/>
  <c r="I10" i="129"/>
  <c r="I25" i="129" s="1"/>
  <c r="I38" i="129" s="1"/>
  <c r="H10" i="129"/>
  <c r="H25" i="129"/>
  <c r="H38" i="129" s="1"/>
  <c r="G10" i="129"/>
  <c r="G25" i="129"/>
  <c r="F10" i="129"/>
  <c r="F25" i="129" s="1"/>
  <c r="F38" i="129" s="1"/>
  <c r="A10" i="129"/>
  <c r="J9" i="129"/>
  <c r="J24" i="129"/>
  <c r="J37" i="129" s="1"/>
  <c r="I9" i="129"/>
  <c r="I24" i="129" s="1"/>
  <c r="I37" i="129" s="1"/>
  <c r="H9" i="129"/>
  <c r="H24" i="129" s="1"/>
  <c r="H37" i="129" s="1"/>
  <c r="G9" i="129"/>
  <c r="G24" i="129" s="1"/>
  <c r="F9" i="129"/>
  <c r="A9" i="129"/>
  <c r="A24" i="129" s="1"/>
  <c r="J8" i="129"/>
  <c r="J23" i="129"/>
  <c r="J36" i="129" s="1"/>
  <c r="I8" i="129"/>
  <c r="I23" i="129"/>
  <c r="I36" i="129" s="1"/>
  <c r="H8" i="129"/>
  <c r="G8" i="129"/>
  <c r="G23" i="129"/>
  <c r="F8" i="129"/>
  <c r="F23" i="129" s="1"/>
  <c r="F36" i="129" s="1"/>
  <c r="A8" i="129"/>
  <c r="A36" i="129"/>
  <c r="J7" i="129"/>
  <c r="J22" i="129" s="1"/>
  <c r="I7" i="129"/>
  <c r="I22" i="129" s="1"/>
  <c r="H7" i="129"/>
  <c r="G7" i="129"/>
  <c r="G22" i="129"/>
  <c r="F7" i="129"/>
  <c r="A7" i="129"/>
  <c r="A22" i="129"/>
  <c r="R6" i="129"/>
  <c r="J6" i="129"/>
  <c r="J34" i="129" s="1"/>
  <c r="I6" i="129"/>
  <c r="H6" i="129"/>
  <c r="H34" i="129" s="1"/>
  <c r="G6" i="129"/>
  <c r="F6" i="129"/>
  <c r="F21" i="129" s="1"/>
  <c r="H4" i="129"/>
  <c r="A4" i="129"/>
  <c r="P2" i="129"/>
  <c r="O2" i="129"/>
  <c r="D2" i="129"/>
  <c r="I86" i="128"/>
  <c r="H86" i="128"/>
  <c r="I85" i="128"/>
  <c r="H85" i="128"/>
  <c r="F85" i="128"/>
  <c r="I84" i="128"/>
  <c r="H84" i="128"/>
  <c r="I83" i="128"/>
  <c r="H83" i="128"/>
  <c r="F83" i="128"/>
  <c r="I82" i="128"/>
  <c r="H82" i="128"/>
  <c r="I81" i="128"/>
  <c r="H81" i="128"/>
  <c r="F81" i="128"/>
  <c r="I78" i="128"/>
  <c r="H78" i="128"/>
  <c r="F78" i="128"/>
  <c r="F86" i="128" s="1"/>
  <c r="I77" i="128"/>
  <c r="H77" i="128"/>
  <c r="G77" i="128"/>
  <c r="F77" i="128"/>
  <c r="I76" i="128"/>
  <c r="H76" i="128"/>
  <c r="G76" i="128"/>
  <c r="F76" i="128"/>
  <c r="F84" i="128" s="1"/>
  <c r="I75" i="128"/>
  <c r="H75" i="128"/>
  <c r="G75" i="128"/>
  <c r="F75" i="128"/>
  <c r="I74" i="128"/>
  <c r="H74" i="128"/>
  <c r="G74" i="128"/>
  <c r="F74" i="128"/>
  <c r="F82" i="128" s="1"/>
  <c r="I73" i="128"/>
  <c r="H73" i="128"/>
  <c r="G73" i="128"/>
  <c r="J42" i="128"/>
  <c r="I42" i="128"/>
  <c r="H42" i="128"/>
  <c r="G42" i="128"/>
  <c r="F42" i="128"/>
  <c r="J41" i="128"/>
  <c r="I41" i="128"/>
  <c r="H41" i="128"/>
  <c r="G41" i="128"/>
  <c r="F41" i="128"/>
  <c r="J40" i="128"/>
  <c r="I40" i="128"/>
  <c r="H40" i="128"/>
  <c r="G40" i="128"/>
  <c r="F40" i="128"/>
  <c r="A38" i="128"/>
  <c r="E76" i="128" s="1"/>
  <c r="E84" i="128" s="1"/>
  <c r="J29" i="128"/>
  <c r="I29" i="128"/>
  <c r="H29" i="128"/>
  <c r="G29" i="128"/>
  <c r="K29" i="128" s="1"/>
  <c r="F29" i="128"/>
  <c r="J28" i="128"/>
  <c r="I28" i="128"/>
  <c r="H28" i="128"/>
  <c r="G28" i="128"/>
  <c r="F28" i="128"/>
  <c r="J27" i="128"/>
  <c r="I27" i="128"/>
  <c r="H27" i="128"/>
  <c r="G27" i="128"/>
  <c r="F27" i="128"/>
  <c r="H26" i="128"/>
  <c r="H39" i="128"/>
  <c r="H22" i="128"/>
  <c r="K21" i="128"/>
  <c r="J14" i="128"/>
  <c r="I14" i="128"/>
  <c r="H14" i="128"/>
  <c r="G14" i="128"/>
  <c r="F14" i="128"/>
  <c r="A14" i="128"/>
  <c r="A29" i="128" s="1"/>
  <c r="J13" i="128"/>
  <c r="I13" i="128"/>
  <c r="H13" i="128"/>
  <c r="G13" i="128"/>
  <c r="F13" i="128"/>
  <c r="A13" i="128"/>
  <c r="A41" i="128" s="1"/>
  <c r="J12" i="128"/>
  <c r="I12" i="128"/>
  <c r="H12" i="128"/>
  <c r="G12" i="128"/>
  <c r="F12" i="128"/>
  <c r="A12" i="128"/>
  <c r="A27" i="128"/>
  <c r="J11" i="128"/>
  <c r="I11" i="128"/>
  <c r="I26" i="128"/>
  <c r="I39" i="128"/>
  <c r="H11" i="128"/>
  <c r="G11" i="128"/>
  <c r="F11" i="128"/>
  <c r="A11" i="128"/>
  <c r="A39" i="128" s="1"/>
  <c r="E77" i="128" s="1"/>
  <c r="E85" i="128" s="1"/>
  <c r="J10" i="128"/>
  <c r="J25" i="128" s="1"/>
  <c r="J38" i="128" s="1"/>
  <c r="I10" i="128"/>
  <c r="I25" i="128"/>
  <c r="I38" i="128" s="1"/>
  <c r="H10" i="128"/>
  <c r="G10" i="128"/>
  <c r="F10" i="128"/>
  <c r="F25" i="128" s="1"/>
  <c r="F38" i="128" s="1"/>
  <c r="A10" i="128"/>
  <c r="A25" i="128"/>
  <c r="J9" i="128"/>
  <c r="J24" i="128" s="1"/>
  <c r="J37" i="128" s="1"/>
  <c r="I9" i="128"/>
  <c r="H9" i="128"/>
  <c r="G9" i="128"/>
  <c r="G24" i="128" s="1"/>
  <c r="F9" i="128"/>
  <c r="F24" i="128" s="1"/>
  <c r="F37" i="128" s="1"/>
  <c r="A9" i="128"/>
  <c r="J8" i="128"/>
  <c r="J23" i="128" s="1"/>
  <c r="J36" i="128" s="1"/>
  <c r="I8" i="128"/>
  <c r="I23" i="128"/>
  <c r="I36" i="128" s="1"/>
  <c r="H8" i="128"/>
  <c r="G8" i="128"/>
  <c r="G23" i="128"/>
  <c r="F8" i="128"/>
  <c r="A8" i="128"/>
  <c r="A23" i="128"/>
  <c r="J7" i="128"/>
  <c r="I7" i="128"/>
  <c r="H7" i="128"/>
  <c r="G7" i="128"/>
  <c r="G22" i="128"/>
  <c r="G35" i="128" s="1"/>
  <c r="F7" i="128"/>
  <c r="A7" i="128"/>
  <c r="R6" i="128"/>
  <c r="J6" i="128"/>
  <c r="J34" i="128" s="1"/>
  <c r="I6" i="128"/>
  <c r="I34" i="128"/>
  <c r="L68" i="128" s="1"/>
  <c r="L88" i="128" s="1"/>
  <c r="H6" i="128"/>
  <c r="H21" i="128"/>
  <c r="G6" i="128"/>
  <c r="F6" i="128"/>
  <c r="M6" i="128" s="1"/>
  <c r="H4" i="128"/>
  <c r="A4" i="128"/>
  <c r="P2" i="128"/>
  <c r="K37" i="1" s="1"/>
  <c r="O2" i="128"/>
  <c r="D2" i="128"/>
  <c r="G87" i="127"/>
  <c r="L84" i="127"/>
  <c r="L83" i="127"/>
  <c r="K82" i="127"/>
  <c r="J82" i="127"/>
  <c r="I82" i="127"/>
  <c r="H82" i="127"/>
  <c r="L82" i="127"/>
  <c r="K81" i="127"/>
  <c r="J81" i="127"/>
  <c r="I81" i="127"/>
  <c r="H81" i="127"/>
  <c r="L81" i="127"/>
  <c r="K80" i="127"/>
  <c r="J80" i="127"/>
  <c r="I80" i="127"/>
  <c r="H80" i="127"/>
  <c r="H87" i="127" s="1"/>
  <c r="L87" i="127" s="1"/>
  <c r="K79" i="127"/>
  <c r="K87" i="127"/>
  <c r="J79" i="127"/>
  <c r="J87" i="127" s="1"/>
  <c r="I79" i="127"/>
  <c r="G77" i="127"/>
  <c r="L74" i="127"/>
  <c r="L73" i="127"/>
  <c r="J72" i="127"/>
  <c r="H70" i="127"/>
  <c r="L70" i="127" s="1"/>
  <c r="I69" i="127"/>
  <c r="I77" i="127" s="1"/>
  <c r="I64" i="127"/>
  <c r="G64" i="127"/>
  <c r="L61" i="127"/>
  <c r="L60" i="127"/>
  <c r="J59" i="127"/>
  <c r="I59" i="127"/>
  <c r="I72" i="127" s="1"/>
  <c r="H59" i="127"/>
  <c r="L59" i="127" s="1"/>
  <c r="K57" i="127"/>
  <c r="K70" i="127"/>
  <c r="J57" i="127"/>
  <c r="J70" i="127" s="1"/>
  <c r="I57" i="127"/>
  <c r="I70" i="127"/>
  <c r="H57" i="127"/>
  <c r="L57" i="127" s="1"/>
  <c r="K56" i="127"/>
  <c r="K64" i="127"/>
  <c r="J56" i="127"/>
  <c r="I56" i="127"/>
  <c r="H56" i="127"/>
  <c r="L56" i="127"/>
  <c r="F52" i="127"/>
  <c r="J50" i="127"/>
  <c r="I50" i="127"/>
  <c r="H50" i="127"/>
  <c r="G50" i="127"/>
  <c r="J49" i="127"/>
  <c r="I49" i="127"/>
  <c r="H49" i="127"/>
  <c r="G49" i="127"/>
  <c r="K49" i="127" s="1"/>
  <c r="J48" i="127"/>
  <c r="I48" i="127"/>
  <c r="H48" i="127"/>
  <c r="G48" i="127"/>
  <c r="J47" i="127"/>
  <c r="I47" i="127"/>
  <c r="H47" i="127"/>
  <c r="G47" i="127"/>
  <c r="K47" i="127"/>
  <c r="A47" i="127"/>
  <c r="J46" i="127"/>
  <c r="I46" i="127"/>
  <c r="H46" i="127"/>
  <c r="G46" i="127"/>
  <c r="K46" i="127" s="1"/>
  <c r="J45" i="127"/>
  <c r="I45" i="127"/>
  <c r="H45" i="127"/>
  <c r="G45" i="127"/>
  <c r="J44" i="127"/>
  <c r="J52" i="127" s="1"/>
  <c r="I44" i="127"/>
  <c r="H44" i="127"/>
  <c r="G44" i="127"/>
  <c r="G52" i="127" s="1"/>
  <c r="K43" i="127"/>
  <c r="K59" i="127"/>
  <c r="K72" i="127" s="1"/>
  <c r="K42" i="127"/>
  <c r="K58" i="127" s="1"/>
  <c r="K71" i="127" s="1"/>
  <c r="K36" i="127"/>
  <c r="J31" i="127"/>
  <c r="I31" i="127"/>
  <c r="H31" i="127"/>
  <c r="F31" i="127"/>
  <c r="G31" i="127" s="1"/>
  <c r="J30" i="127"/>
  <c r="I30" i="127"/>
  <c r="H30" i="127"/>
  <c r="G30" i="127"/>
  <c r="K30" i="127" s="1"/>
  <c r="F30" i="127"/>
  <c r="J29" i="127"/>
  <c r="I29" i="127"/>
  <c r="H29" i="127"/>
  <c r="F29" i="127"/>
  <c r="J28" i="127"/>
  <c r="I28" i="127"/>
  <c r="H28" i="127"/>
  <c r="G28" i="127"/>
  <c r="K28" i="127" s="1"/>
  <c r="F28" i="127"/>
  <c r="J27" i="127"/>
  <c r="I27" i="127"/>
  <c r="H27" i="127"/>
  <c r="G27" i="127"/>
  <c r="K27" i="127" s="1"/>
  <c r="F27" i="127"/>
  <c r="J26" i="127"/>
  <c r="I26" i="127"/>
  <c r="H26" i="127"/>
  <c r="F26" i="127"/>
  <c r="J25" i="127"/>
  <c r="I25" i="127"/>
  <c r="I33" i="127" s="1"/>
  <c r="H25" i="127"/>
  <c r="F25" i="127"/>
  <c r="A24" i="127"/>
  <c r="K21" i="127"/>
  <c r="J15" i="127"/>
  <c r="I15" i="127"/>
  <c r="H15" i="127"/>
  <c r="G15" i="127"/>
  <c r="F15" i="127"/>
  <c r="A15" i="127"/>
  <c r="J14" i="127"/>
  <c r="I14" i="127"/>
  <c r="H14" i="127"/>
  <c r="G14" i="127"/>
  <c r="F14" i="127"/>
  <c r="A14" i="127"/>
  <c r="A49" i="127" s="1"/>
  <c r="J13" i="127"/>
  <c r="I13" i="127"/>
  <c r="H13" i="127"/>
  <c r="G13" i="127"/>
  <c r="K13" i="127" s="1"/>
  <c r="F13" i="127"/>
  <c r="A13" i="127"/>
  <c r="A29" i="127" s="1"/>
  <c r="J12" i="127"/>
  <c r="I12" i="127"/>
  <c r="H12" i="127"/>
  <c r="G12" i="127"/>
  <c r="F12" i="127"/>
  <c r="A12" i="127"/>
  <c r="A28" i="127" s="1"/>
  <c r="J11" i="127"/>
  <c r="I11" i="127"/>
  <c r="H11" i="127"/>
  <c r="G11" i="127"/>
  <c r="K11" i="127" s="1"/>
  <c r="F11" i="127"/>
  <c r="A11" i="127"/>
  <c r="J10" i="127"/>
  <c r="I10" i="127"/>
  <c r="H10" i="127"/>
  <c r="G10" i="127"/>
  <c r="F10" i="127"/>
  <c r="F17" i="127" s="1"/>
  <c r="F37" i="127" s="1"/>
  <c r="A10" i="127"/>
  <c r="A26" i="127" s="1"/>
  <c r="J9" i="127"/>
  <c r="I9" i="127"/>
  <c r="H9" i="127"/>
  <c r="G9" i="127"/>
  <c r="F9" i="127"/>
  <c r="A9" i="127"/>
  <c r="A44" i="127" s="1"/>
  <c r="A25" i="127"/>
  <c r="J8" i="127"/>
  <c r="I8" i="127"/>
  <c r="H8" i="127"/>
  <c r="G8" i="127"/>
  <c r="F8" i="127"/>
  <c r="A8" i="127"/>
  <c r="A43" i="127" s="1"/>
  <c r="J6" i="127"/>
  <c r="J21" i="127" s="1"/>
  <c r="Q23" i="127" s="1"/>
  <c r="I6" i="127"/>
  <c r="I21" i="127"/>
  <c r="P23" i="127"/>
  <c r="H6" i="127"/>
  <c r="H21" i="127" s="1"/>
  <c r="O23" i="127" s="1"/>
  <c r="G6" i="127"/>
  <c r="G21" i="127" s="1"/>
  <c r="N23" i="127" s="1"/>
  <c r="F6" i="127"/>
  <c r="F42" i="127"/>
  <c r="H4" i="127"/>
  <c r="A4" i="127"/>
  <c r="P2" i="127"/>
  <c r="K36" i="1"/>
  <c r="O2" i="127"/>
  <c r="D2" i="127"/>
  <c r="S154" i="126"/>
  <c r="R154" i="126"/>
  <c r="Q154" i="126"/>
  <c r="P154" i="126"/>
  <c r="O154" i="126"/>
  <c r="N154" i="126"/>
  <c r="M154" i="126"/>
  <c r="L154" i="126"/>
  <c r="G154" i="126"/>
  <c r="D154" i="126"/>
  <c r="M153" i="126"/>
  <c r="D153" i="126"/>
  <c r="M148" i="126"/>
  <c r="M147" i="126"/>
  <c r="M146" i="126"/>
  <c r="M145" i="126"/>
  <c r="M144" i="126"/>
  <c r="D144" i="126"/>
  <c r="G96" i="126"/>
  <c r="L93" i="126"/>
  <c r="L92" i="126"/>
  <c r="K91" i="126"/>
  <c r="J91" i="126"/>
  <c r="I91" i="126"/>
  <c r="H91" i="126"/>
  <c r="L91" i="126"/>
  <c r="K90" i="126"/>
  <c r="J90" i="126"/>
  <c r="I90" i="126"/>
  <c r="H90" i="126"/>
  <c r="L90" i="126"/>
  <c r="K89" i="126"/>
  <c r="J89" i="126"/>
  <c r="I89" i="126"/>
  <c r="H89" i="126"/>
  <c r="K88" i="126"/>
  <c r="K96" i="126"/>
  <c r="J88" i="126"/>
  <c r="J96" i="126" s="1"/>
  <c r="I88" i="126"/>
  <c r="G86" i="126"/>
  <c r="L83" i="126"/>
  <c r="L82" i="126"/>
  <c r="G73" i="126"/>
  <c r="L70" i="126"/>
  <c r="L69" i="126"/>
  <c r="K57" i="126"/>
  <c r="K152" i="126"/>
  <c r="J57" i="126"/>
  <c r="J152" i="126" s="1"/>
  <c r="I57" i="126"/>
  <c r="I152" i="126" s="1"/>
  <c r="H57" i="126"/>
  <c r="H152" i="126" s="1"/>
  <c r="G57" i="126"/>
  <c r="G152" i="126"/>
  <c r="A57" i="126"/>
  <c r="D152" i="126" s="1"/>
  <c r="K56" i="126"/>
  <c r="K151" i="126" s="1"/>
  <c r="J56" i="126"/>
  <c r="J151" i="126" s="1"/>
  <c r="I56" i="126"/>
  <c r="I151" i="126"/>
  <c r="H56" i="126"/>
  <c r="H151" i="126" s="1"/>
  <c r="G56" i="126"/>
  <c r="G151" i="126" s="1"/>
  <c r="A56" i="126"/>
  <c r="D151" i="126" s="1"/>
  <c r="K55" i="126"/>
  <c r="K150" i="126"/>
  <c r="J55" i="126"/>
  <c r="J150" i="126" s="1"/>
  <c r="I55" i="126"/>
  <c r="I150" i="126" s="1"/>
  <c r="H55" i="126"/>
  <c r="H150" i="126" s="1"/>
  <c r="G55" i="126"/>
  <c r="G150" i="126"/>
  <c r="A55" i="126"/>
  <c r="D150" i="126" s="1"/>
  <c r="K54" i="126"/>
  <c r="K149" i="126" s="1"/>
  <c r="J54" i="126"/>
  <c r="J149" i="126" s="1"/>
  <c r="I54" i="126"/>
  <c r="I149" i="126"/>
  <c r="H54" i="126"/>
  <c r="H149" i="126" s="1"/>
  <c r="G54" i="126"/>
  <c r="G149" i="126" s="1"/>
  <c r="A54" i="126"/>
  <c r="D149" i="126" s="1"/>
  <c r="K53" i="126"/>
  <c r="K148" i="126"/>
  <c r="J53" i="126"/>
  <c r="J148" i="126" s="1"/>
  <c r="I53" i="126"/>
  <c r="I148" i="126" s="1"/>
  <c r="H53" i="126"/>
  <c r="H148" i="126" s="1"/>
  <c r="G53" i="126"/>
  <c r="G148" i="126"/>
  <c r="A53" i="126"/>
  <c r="D148" i="126" s="1"/>
  <c r="K52" i="126"/>
  <c r="K147" i="126" s="1"/>
  <c r="J52" i="126"/>
  <c r="J67" i="126" s="1"/>
  <c r="J80" i="126" s="1"/>
  <c r="I52" i="126"/>
  <c r="I67" i="126"/>
  <c r="I80" i="126" s="1"/>
  <c r="H52" i="126"/>
  <c r="H147" i="126" s="1"/>
  <c r="G52" i="126"/>
  <c r="G147" i="126" s="1"/>
  <c r="A52" i="126"/>
  <c r="D147" i="126"/>
  <c r="K51" i="126"/>
  <c r="K66" i="126" s="1"/>
  <c r="K79" i="126" s="1"/>
  <c r="J51" i="126"/>
  <c r="J146" i="126"/>
  <c r="I51" i="126"/>
  <c r="I146" i="126" s="1"/>
  <c r="H51" i="126"/>
  <c r="H146" i="126" s="1"/>
  <c r="G51" i="126"/>
  <c r="A51" i="126"/>
  <c r="D146" i="126" s="1"/>
  <c r="K50" i="126"/>
  <c r="K59" i="126" s="1"/>
  <c r="J50" i="126"/>
  <c r="J145" i="126"/>
  <c r="I50" i="126"/>
  <c r="I59" i="126" s="1"/>
  <c r="H50" i="126"/>
  <c r="H145" i="126" s="1"/>
  <c r="G50" i="126"/>
  <c r="G145" i="126" s="1"/>
  <c r="A50" i="126"/>
  <c r="D145" i="126"/>
  <c r="S49" i="126"/>
  <c r="S144" i="126" s="1"/>
  <c r="L49" i="126"/>
  <c r="L144" i="126" s="1"/>
  <c r="K39" i="126"/>
  <c r="R34" i="126" s="1"/>
  <c r="J39" i="126"/>
  <c r="I39" i="126"/>
  <c r="H39" i="126"/>
  <c r="G39" i="126"/>
  <c r="N35" i="126" s="1"/>
  <c r="A38" i="126"/>
  <c r="R37" i="126"/>
  <c r="N37" i="126"/>
  <c r="L37" i="126"/>
  <c r="A37" i="126"/>
  <c r="N36" i="126"/>
  <c r="L36" i="126"/>
  <c r="A36" i="126"/>
  <c r="R35" i="126"/>
  <c r="L35" i="126"/>
  <c r="A35" i="126"/>
  <c r="P34" i="126"/>
  <c r="N34" i="126"/>
  <c r="L34" i="126"/>
  <c r="A34" i="126"/>
  <c r="R33" i="126"/>
  <c r="N33" i="126"/>
  <c r="L33" i="126"/>
  <c r="A33" i="126"/>
  <c r="N32" i="126"/>
  <c r="L32" i="126"/>
  <c r="A32" i="126"/>
  <c r="R31" i="126"/>
  <c r="L31" i="126"/>
  <c r="A31" i="126"/>
  <c r="P30" i="126"/>
  <c r="N30" i="126"/>
  <c r="L30" i="126"/>
  <c r="A30" i="126"/>
  <c r="S28" i="126"/>
  <c r="K28" i="126"/>
  <c r="R28" i="126" s="1"/>
  <c r="J28" i="126"/>
  <c r="Q28" i="126"/>
  <c r="I28" i="126"/>
  <c r="P28" i="126" s="1"/>
  <c r="H28" i="126"/>
  <c r="O28" i="126" s="1"/>
  <c r="G28" i="126"/>
  <c r="N28" i="126" s="1"/>
  <c r="K25" i="126"/>
  <c r="K42" i="126" s="1"/>
  <c r="J25" i="126"/>
  <c r="I25" i="126"/>
  <c r="P23" i="126" s="1"/>
  <c r="H25" i="126"/>
  <c r="G25" i="126"/>
  <c r="N24" i="126"/>
  <c r="A24" i="126"/>
  <c r="R23" i="126"/>
  <c r="O23" i="126"/>
  <c r="O25" i="126" s="1"/>
  <c r="L23" i="126"/>
  <c r="R22" i="126"/>
  <c r="O22" i="126"/>
  <c r="N22" i="126"/>
  <c r="L22" i="126"/>
  <c r="R21" i="126"/>
  <c r="O21" i="126"/>
  <c r="N21" i="126"/>
  <c r="L21" i="126"/>
  <c r="R20" i="126"/>
  <c r="O20" i="126"/>
  <c r="N20" i="126"/>
  <c r="L20" i="126"/>
  <c r="R19" i="126"/>
  <c r="O19" i="126"/>
  <c r="N19" i="126"/>
  <c r="L19" i="126"/>
  <c r="R18" i="126"/>
  <c r="P18" i="126"/>
  <c r="O18" i="126"/>
  <c r="N18" i="126"/>
  <c r="L18" i="126"/>
  <c r="P17" i="126"/>
  <c r="O17" i="126"/>
  <c r="N17" i="126"/>
  <c r="L17" i="126"/>
  <c r="R16" i="126"/>
  <c r="O16" i="126"/>
  <c r="L16" i="126"/>
  <c r="S14" i="126"/>
  <c r="K14" i="126"/>
  <c r="R144" i="126" s="1"/>
  <c r="J14" i="126"/>
  <c r="Q14" i="126" s="1"/>
  <c r="I14" i="126"/>
  <c r="I49" i="126" s="1"/>
  <c r="H14" i="126"/>
  <c r="H144" i="126"/>
  <c r="G14" i="126"/>
  <c r="G144" i="126" s="1"/>
  <c r="H4" i="126"/>
  <c r="A4" i="126"/>
  <c r="P2" i="126"/>
  <c r="K35" i="1" s="1"/>
  <c r="O2" i="126"/>
  <c r="J35" i="1" s="1"/>
  <c r="D2" i="126"/>
  <c r="J92" i="125"/>
  <c r="I92" i="125"/>
  <c r="H92" i="125"/>
  <c r="K91" i="125"/>
  <c r="J91" i="125"/>
  <c r="I91" i="125"/>
  <c r="H91" i="125"/>
  <c r="K90" i="125"/>
  <c r="J90" i="125"/>
  <c r="I90" i="125"/>
  <c r="K89" i="125"/>
  <c r="J89" i="125"/>
  <c r="I89" i="125"/>
  <c r="H89" i="125"/>
  <c r="K88" i="125"/>
  <c r="J88" i="125"/>
  <c r="I88" i="125"/>
  <c r="H88" i="125"/>
  <c r="K87" i="125"/>
  <c r="J87" i="125"/>
  <c r="I87" i="125"/>
  <c r="H87" i="125"/>
  <c r="J84" i="125"/>
  <c r="I84" i="125"/>
  <c r="H84" i="125"/>
  <c r="J83" i="125"/>
  <c r="I83" i="125"/>
  <c r="H83" i="125"/>
  <c r="J82" i="125"/>
  <c r="I82" i="125"/>
  <c r="H82" i="125"/>
  <c r="J81" i="125"/>
  <c r="I81" i="125"/>
  <c r="H81" i="125"/>
  <c r="J80" i="125"/>
  <c r="I80" i="125"/>
  <c r="H80" i="125"/>
  <c r="J79" i="125"/>
  <c r="I79" i="125"/>
  <c r="J42" i="125"/>
  <c r="I42" i="125"/>
  <c r="H42" i="125"/>
  <c r="G42" i="125"/>
  <c r="F42" i="125"/>
  <c r="J41" i="125"/>
  <c r="I41" i="125"/>
  <c r="H41" i="125"/>
  <c r="G41" i="125"/>
  <c r="F41" i="125"/>
  <c r="J40" i="125"/>
  <c r="I40" i="125"/>
  <c r="H40" i="125"/>
  <c r="G40" i="125"/>
  <c r="F40" i="125"/>
  <c r="K34" i="125"/>
  <c r="J29" i="125"/>
  <c r="I29" i="125"/>
  <c r="H29" i="125"/>
  <c r="G29" i="125"/>
  <c r="F29" i="125"/>
  <c r="J28" i="125"/>
  <c r="I28" i="125"/>
  <c r="H28" i="125"/>
  <c r="G28" i="125"/>
  <c r="F28" i="125"/>
  <c r="J27" i="125"/>
  <c r="I27" i="125"/>
  <c r="H27" i="125"/>
  <c r="G27" i="125"/>
  <c r="K27" i="125"/>
  <c r="F27" i="125"/>
  <c r="K21" i="125"/>
  <c r="J14" i="125"/>
  <c r="I14" i="125"/>
  <c r="H14" i="125"/>
  <c r="G14" i="125"/>
  <c r="F14" i="125"/>
  <c r="K14" i="125"/>
  <c r="A14" i="125"/>
  <c r="A29" i="125" s="1"/>
  <c r="J13" i="125"/>
  <c r="I13" i="125"/>
  <c r="H13" i="125"/>
  <c r="G13" i="125"/>
  <c r="F13" i="125"/>
  <c r="K13" i="125" s="1"/>
  <c r="A13" i="125"/>
  <c r="A41" i="125" s="1"/>
  <c r="J12" i="125"/>
  <c r="I12" i="125"/>
  <c r="H12" i="125"/>
  <c r="G12" i="125"/>
  <c r="F12" i="125"/>
  <c r="K12" i="125"/>
  <c r="A12" i="125"/>
  <c r="A40" i="125" s="1"/>
  <c r="J11" i="125"/>
  <c r="J26" i="125" s="1"/>
  <c r="J39" i="125"/>
  <c r="I11" i="125"/>
  <c r="I26" i="125" s="1"/>
  <c r="I39" i="125" s="1"/>
  <c r="H11" i="125"/>
  <c r="H26" i="125" s="1"/>
  <c r="G11" i="125"/>
  <c r="G26" i="125"/>
  <c r="F11" i="125"/>
  <c r="A11" i="125"/>
  <c r="A39" i="125"/>
  <c r="J10" i="125"/>
  <c r="J25" i="125" s="1"/>
  <c r="J38" i="125" s="1"/>
  <c r="I10" i="125"/>
  <c r="I25" i="125" s="1"/>
  <c r="I38" i="125" s="1"/>
  <c r="H10" i="125"/>
  <c r="H25" i="125" s="1"/>
  <c r="H38" i="125" s="1"/>
  <c r="G10" i="125"/>
  <c r="F10" i="125"/>
  <c r="A10" i="125"/>
  <c r="A25" i="125"/>
  <c r="J9" i="125"/>
  <c r="J24" i="125" s="1"/>
  <c r="J37" i="125" s="1"/>
  <c r="I9" i="125"/>
  <c r="I24" i="125" s="1"/>
  <c r="I37" i="125" s="1"/>
  <c r="H9" i="125"/>
  <c r="H24" i="125" s="1"/>
  <c r="H37" i="125" s="1"/>
  <c r="G9" i="125"/>
  <c r="G24" i="125" s="1"/>
  <c r="F9" i="125"/>
  <c r="F24" i="125" s="1"/>
  <c r="F37" i="125" s="1"/>
  <c r="A9" i="125"/>
  <c r="A24" i="125"/>
  <c r="J8" i="125"/>
  <c r="J23" i="125" s="1"/>
  <c r="J36" i="125" s="1"/>
  <c r="I8" i="125"/>
  <c r="I23" i="125" s="1"/>
  <c r="I36" i="125" s="1"/>
  <c r="H8" i="125"/>
  <c r="H23" i="125" s="1"/>
  <c r="H36" i="125" s="1"/>
  <c r="G8" i="125"/>
  <c r="G23" i="125" s="1"/>
  <c r="F8" i="125"/>
  <c r="F23" i="125" s="1"/>
  <c r="F36" i="125" s="1"/>
  <c r="A8" i="125"/>
  <c r="A36" i="125"/>
  <c r="J7" i="125"/>
  <c r="J22" i="125" s="1"/>
  <c r="I7" i="125"/>
  <c r="I22" i="125"/>
  <c r="H7" i="125"/>
  <c r="G7" i="125"/>
  <c r="G22" i="125"/>
  <c r="F7" i="125"/>
  <c r="K7" i="125" s="1"/>
  <c r="A7" i="125"/>
  <c r="A35" i="125"/>
  <c r="R6" i="125"/>
  <c r="J6" i="125"/>
  <c r="J34" i="125" s="1"/>
  <c r="I6" i="125"/>
  <c r="N75" i="125"/>
  <c r="N95" i="125" s="1"/>
  <c r="H6" i="125"/>
  <c r="M75" i="125" s="1"/>
  <c r="M95" i="125" s="1"/>
  <c r="G6" i="125"/>
  <c r="L75" i="125" s="1"/>
  <c r="L95" i="125" s="1"/>
  <c r="F6" i="125"/>
  <c r="F21" i="125" s="1"/>
  <c r="H4" i="125"/>
  <c r="A4" i="125"/>
  <c r="P2" i="125"/>
  <c r="K34" i="1" s="1"/>
  <c r="O2" i="125"/>
  <c r="D2" i="125"/>
  <c r="I86" i="124"/>
  <c r="H86" i="124"/>
  <c r="I85" i="124"/>
  <c r="H85" i="124"/>
  <c r="I84" i="124"/>
  <c r="H84" i="124"/>
  <c r="I83" i="124"/>
  <c r="H83" i="124"/>
  <c r="I82" i="124"/>
  <c r="H82" i="124"/>
  <c r="I81" i="124"/>
  <c r="H81" i="124"/>
  <c r="F81" i="124"/>
  <c r="I78" i="124"/>
  <c r="H78" i="124"/>
  <c r="F78" i="124"/>
  <c r="F86" i="124"/>
  <c r="I77" i="124"/>
  <c r="H77" i="124"/>
  <c r="G77" i="124"/>
  <c r="F77" i="124"/>
  <c r="F85" i="124" s="1"/>
  <c r="I76" i="124"/>
  <c r="H76" i="124"/>
  <c r="G76" i="124"/>
  <c r="F76" i="124"/>
  <c r="F84" i="124" s="1"/>
  <c r="I75" i="124"/>
  <c r="H75" i="124"/>
  <c r="G75" i="124"/>
  <c r="F75" i="124"/>
  <c r="F83" i="124" s="1"/>
  <c r="I74" i="124"/>
  <c r="H74" i="124"/>
  <c r="G74" i="124"/>
  <c r="F74" i="124"/>
  <c r="F82" i="124"/>
  <c r="I73" i="124"/>
  <c r="H73" i="124"/>
  <c r="G73" i="124"/>
  <c r="J42" i="124"/>
  <c r="I42" i="124"/>
  <c r="H42" i="124"/>
  <c r="G42" i="124"/>
  <c r="F42" i="124"/>
  <c r="J41" i="124"/>
  <c r="I41" i="124"/>
  <c r="H41" i="124"/>
  <c r="G41" i="124"/>
  <c r="F41" i="124"/>
  <c r="J40" i="124"/>
  <c r="I40" i="124"/>
  <c r="H40" i="124"/>
  <c r="G40" i="124"/>
  <c r="F40" i="124"/>
  <c r="J35" i="124"/>
  <c r="I35" i="124"/>
  <c r="H35" i="124"/>
  <c r="G35" i="124"/>
  <c r="F35" i="124"/>
  <c r="J29" i="124"/>
  <c r="I29" i="124"/>
  <c r="H29" i="124"/>
  <c r="G29" i="124"/>
  <c r="K29" i="124"/>
  <c r="F29" i="124"/>
  <c r="J28" i="124"/>
  <c r="I28" i="124"/>
  <c r="H28" i="124"/>
  <c r="G28" i="124"/>
  <c r="K28" i="124" s="1"/>
  <c r="F28" i="124"/>
  <c r="J27" i="124"/>
  <c r="I27" i="124"/>
  <c r="K27" i="124" s="1"/>
  <c r="H27" i="124"/>
  <c r="G27" i="124"/>
  <c r="F27" i="124"/>
  <c r="J22" i="124"/>
  <c r="I22" i="124"/>
  <c r="H22" i="124"/>
  <c r="G22" i="124"/>
  <c r="K22" i="124" s="1"/>
  <c r="F22" i="124"/>
  <c r="K21" i="124"/>
  <c r="J14" i="124"/>
  <c r="I14" i="124"/>
  <c r="H14" i="124"/>
  <c r="G14" i="124"/>
  <c r="G16" i="124" s="1"/>
  <c r="M8" i="124" s="1"/>
  <c r="F14" i="124"/>
  <c r="A14" i="124"/>
  <c r="A29" i="124"/>
  <c r="J13" i="124"/>
  <c r="I13" i="124"/>
  <c r="H13" i="124"/>
  <c r="G13" i="124"/>
  <c r="F13" i="124"/>
  <c r="K13" i="124" s="1"/>
  <c r="A13" i="124"/>
  <c r="A28" i="124"/>
  <c r="J12" i="124"/>
  <c r="I12" i="124"/>
  <c r="H12" i="124"/>
  <c r="G12" i="124"/>
  <c r="F12" i="124"/>
  <c r="A12" i="124"/>
  <c r="A40" i="124" s="1"/>
  <c r="E78" i="124"/>
  <c r="E86" i="124" s="1"/>
  <c r="J11" i="124"/>
  <c r="J26" i="124" s="1"/>
  <c r="J39" i="124"/>
  <c r="I11" i="124"/>
  <c r="I26" i="124" s="1"/>
  <c r="I39" i="124"/>
  <c r="H11" i="124"/>
  <c r="G11" i="124"/>
  <c r="G26" i="124" s="1"/>
  <c r="F11" i="124"/>
  <c r="F26" i="124"/>
  <c r="F39" i="124"/>
  <c r="A11" i="124"/>
  <c r="A39" i="124"/>
  <c r="E77" i="124"/>
  <c r="E85" i="124" s="1"/>
  <c r="J10" i="124"/>
  <c r="J25" i="124" s="1"/>
  <c r="J38" i="124" s="1"/>
  <c r="I10" i="124"/>
  <c r="H10" i="124"/>
  <c r="G10" i="124"/>
  <c r="G25" i="124"/>
  <c r="F10" i="124"/>
  <c r="F25" i="124" s="1"/>
  <c r="F38" i="124" s="1"/>
  <c r="A10" i="124"/>
  <c r="J9" i="124"/>
  <c r="I9" i="124"/>
  <c r="H9" i="124"/>
  <c r="H24" i="124" s="1"/>
  <c r="H37" i="124" s="1"/>
  <c r="G9" i="124"/>
  <c r="G24" i="124" s="1"/>
  <c r="F9" i="124"/>
  <c r="A9" i="124"/>
  <c r="J8" i="124"/>
  <c r="J23" i="124"/>
  <c r="J36" i="124" s="1"/>
  <c r="I8" i="124"/>
  <c r="I23" i="124" s="1"/>
  <c r="I36" i="124"/>
  <c r="H8" i="124"/>
  <c r="H23" i="124" s="1"/>
  <c r="H36" i="124"/>
  <c r="G8" i="124"/>
  <c r="F8" i="124"/>
  <c r="A8" i="124"/>
  <c r="A36" i="124" s="1"/>
  <c r="E74" i="124"/>
  <c r="E82" i="124" s="1"/>
  <c r="J7" i="124"/>
  <c r="I7" i="124"/>
  <c r="H7" i="124"/>
  <c r="G7" i="124"/>
  <c r="F7" i="124"/>
  <c r="A7" i="124"/>
  <c r="R6" i="124"/>
  <c r="J6" i="124"/>
  <c r="J34" i="124" s="1"/>
  <c r="I6" i="124"/>
  <c r="H6" i="124"/>
  <c r="G6" i="124"/>
  <c r="G21" i="124" s="1"/>
  <c r="F6" i="124"/>
  <c r="M6" i="124" s="1"/>
  <c r="H4" i="124"/>
  <c r="A4" i="124"/>
  <c r="P2" i="124"/>
  <c r="J33" i="1" s="1"/>
  <c r="O2" i="124"/>
  <c r="D2" i="124"/>
  <c r="J87" i="123"/>
  <c r="G87" i="123"/>
  <c r="L84" i="123"/>
  <c r="L83" i="123"/>
  <c r="K82" i="123"/>
  <c r="J82" i="123"/>
  <c r="I82" i="123"/>
  <c r="H82" i="123"/>
  <c r="L82" i="123"/>
  <c r="K81" i="123"/>
  <c r="J81" i="123"/>
  <c r="I81" i="123"/>
  <c r="H81" i="123"/>
  <c r="L81" i="123" s="1"/>
  <c r="K80" i="123"/>
  <c r="J80" i="123"/>
  <c r="I80" i="123"/>
  <c r="H80" i="123"/>
  <c r="H87" i="123" s="1"/>
  <c r="L87" i="123"/>
  <c r="L79" i="123"/>
  <c r="K79" i="123"/>
  <c r="K87" i="123" s="1"/>
  <c r="J79" i="123"/>
  <c r="I79" i="123"/>
  <c r="I87" i="123" s="1"/>
  <c r="G77" i="123"/>
  <c r="L74" i="123"/>
  <c r="L73" i="123"/>
  <c r="J72" i="123"/>
  <c r="H64" i="123"/>
  <c r="L64" i="123"/>
  <c r="G64" i="123"/>
  <c r="L61" i="123"/>
  <c r="L60" i="123"/>
  <c r="J59" i="123"/>
  <c r="I59" i="123"/>
  <c r="I72" i="123"/>
  <c r="H59" i="123"/>
  <c r="H72" i="123"/>
  <c r="L72" i="123" s="1"/>
  <c r="K57" i="123"/>
  <c r="K70" i="123"/>
  <c r="J57" i="123"/>
  <c r="J70" i="123" s="1"/>
  <c r="I57" i="123"/>
  <c r="I70" i="123"/>
  <c r="H57" i="123"/>
  <c r="L57" i="123" s="1"/>
  <c r="K56" i="123"/>
  <c r="K64" i="123" s="1"/>
  <c r="J56" i="123"/>
  <c r="J69" i="123" s="1"/>
  <c r="J77" i="123"/>
  <c r="I56" i="123"/>
  <c r="I69" i="123" s="1"/>
  <c r="I77" i="123" s="1"/>
  <c r="H56" i="123"/>
  <c r="H69" i="123"/>
  <c r="F52" i="123"/>
  <c r="J50" i="123"/>
  <c r="I50" i="123"/>
  <c r="H50" i="123"/>
  <c r="G50" i="123"/>
  <c r="K50" i="123" s="1"/>
  <c r="J49" i="123"/>
  <c r="I49" i="123"/>
  <c r="H49" i="123"/>
  <c r="G49" i="123"/>
  <c r="K49" i="123"/>
  <c r="J48" i="123"/>
  <c r="I48" i="123"/>
  <c r="H48" i="123"/>
  <c r="G48" i="123"/>
  <c r="K48" i="123"/>
  <c r="J47" i="123"/>
  <c r="I47" i="123"/>
  <c r="H47" i="123"/>
  <c r="G47" i="123"/>
  <c r="J46" i="123"/>
  <c r="I46" i="123"/>
  <c r="H46" i="123"/>
  <c r="G46" i="123"/>
  <c r="K46" i="123"/>
  <c r="J45" i="123"/>
  <c r="I45" i="123"/>
  <c r="H45" i="123"/>
  <c r="G45" i="123"/>
  <c r="G52" i="123"/>
  <c r="J44" i="123"/>
  <c r="I44" i="123"/>
  <c r="K44" i="123" s="1"/>
  <c r="I52" i="123"/>
  <c r="H44" i="123"/>
  <c r="G44" i="123"/>
  <c r="K43" i="123"/>
  <c r="K59" i="123" s="1"/>
  <c r="K72" i="123" s="1"/>
  <c r="K42" i="123"/>
  <c r="K58" i="123" s="1"/>
  <c r="K71" i="123" s="1"/>
  <c r="K36" i="123"/>
  <c r="J31" i="123"/>
  <c r="I31" i="123"/>
  <c r="H31" i="123"/>
  <c r="F31" i="123"/>
  <c r="J30" i="123"/>
  <c r="I30" i="123"/>
  <c r="H30" i="123"/>
  <c r="G30" i="123"/>
  <c r="K30" i="123" s="1"/>
  <c r="F30" i="123"/>
  <c r="J29" i="123"/>
  <c r="I29" i="123"/>
  <c r="H29" i="123"/>
  <c r="G29" i="123"/>
  <c r="F29" i="123"/>
  <c r="J28" i="123"/>
  <c r="I28" i="123"/>
  <c r="H28" i="123"/>
  <c r="G28" i="123"/>
  <c r="K28" i="123" s="1"/>
  <c r="F28" i="123"/>
  <c r="J27" i="123"/>
  <c r="I27" i="123"/>
  <c r="H27" i="123"/>
  <c r="K27" i="123" s="1"/>
  <c r="F27" i="123"/>
  <c r="G27" i="123" s="1"/>
  <c r="J26" i="123"/>
  <c r="I26" i="123"/>
  <c r="H26" i="123"/>
  <c r="G26" i="123"/>
  <c r="F26" i="123"/>
  <c r="J25" i="123"/>
  <c r="I25" i="123"/>
  <c r="H25" i="123"/>
  <c r="H33" i="123" s="1"/>
  <c r="H38" i="123" s="1"/>
  <c r="G25" i="123"/>
  <c r="F25" i="123"/>
  <c r="A24" i="123"/>
  <c r="K21" i="123"/>
  <c r="J15" i="123"/>
  <c r="I15" i="123"/>
  <c r="H15" i="123"/>
  <c r="G15" i="123"/>
  <c r="F15" i="123"/>
  <c r="A15" i="123"/>
  <c r="A50" i="123" s="1"/>
  <c r="J14" i="123"/>
  <c r="I14" i="123"/>
  <c r="H14" i="123"/>
  <c r="G14" i="123"/>
  <c r="F14" i="123"/>
  <c r="A14" i="123"/>
  <c r="A49" i="123" s="1"/>
  <c r="J13" i="123"/>
  <c r="I13" i="123"/>
  <c r="H13" i="123"/>
  <c r="G13" i="123"/>
  <c r="F13" i="123"/>
  <c r="A13" i="123"/>
  <c r="A48" i="123" s="1"/>
  <c r="J12" i="123"/>
  <c r="I12" i="123"/>
  <c r="H12" i="123"/>
  <c r="G12" i="123"/>
  <c r="K12" i="123" s="1"/>
  <c r="F12" i="123"/>
  <c r="A12" i="123"/>
  <c r="J11" i="123"/>
  <c r="I11" i="123"/>
  <c r="H11" i="123"/>
  <c r="G11" i="123"/>
  <c r="F11" i="123"/>
  <c r="A11" i="123"/>
  <c r="A46" i="123" s="1"/>
  <c r="J10" i="123"/>
  <c r="I10" i="123"/>
  <c r="H10" i="123"/>
  <c r="H17" i="123" s="1"/>
  <c r="H37" i="123" s="1"/>
  <c r="H39" i="123" s="1"/>
  <c r="G10" i="123"/>
  <c r="F10" i="123"/>
  <c r="A10" i="123"/>
  <c r="A45" i="123" s="1"/>
  <c r="J9" i="123"/>
  <c r="I9" i="123"/>
  <c r="K9" i="123" s="1"/>
  <c r="H9" i="123"/>
  <c r="G9" i="123"/>
  <c r="F9" i="123"/>
  <c r="A9" i="123"/>
  <c r="A44" i="123"/>
  <c r="J8" i="123"/>
  <c r="I8" i="123"/>
  <c r="I17" i="123" s="1"/>
  <c r="I37" i="123" s="1"/>
  <c r="H8" i="123"/>
  <c r="G8" i="123"/>
  <c r="K8" i="123" s="1"/>
  <c r="F8" i="123"/>
  <c r="F17" i="123" s="1"/>
  <c r="F37" i="123"/>
  <c r="A8" i="123"/>
  <c r="A43" i="123" s="1"/>
  <c r="J6" i="123"/>
  <c r="J21" i="123" s="1"/>
  <c r="Q23" i="123" s="1"/>
  <c r="I6" i="123"/>
  <c r="I21" i="123" s="1"/>
  <c r="P23" i="123" s="1"/>
  <c r="H6" i="123"/>
  <c r="H36" i="123" s="1"/>
  <c r="G6" i="123"/>
  <c r="F6" i="123"/>
  <c r="F36" i="123" s="1"/>
  <c r="H4" i="123"/>
  <c r="A4" i="123"/>
  <c r="P2" i="123"/>
  <c r="J32" i="1"/>
  <c r="O2" i="123"/>
  <c r="D2" i="123"/>
  <c r="S153" i="122"/>
  <c r="R153" i="122"/>
  <c r="Q153" i="122"/>
  <c r="P153" i="122"/>
  <c r="O153" i="122"/>
  <c r="N153" i="122"/>
  <c r="M153" i="122"/>
  <c r="L153" i="122"/>
  <c r="G153" i="122"/>
  <c r="D153" i="122"/>
  <c r="M152" i="122"/>
  <c r="D152" i="122"/>
  <c r="J149" i="122"/>
  <c r="J148" i="122"/>
  <c r="M147" i="122"/>
  <c r="H147" i="122"/>
  <c r="M146" i="122"/>
  <c r="M145" i="122"/>
  <c r="M144" i="122"/>
  <c r="G144" i="122"/>
  <c r="M143" i="122"/>
  <c r="D143" i="122"/>
  <c r="I95" i="122"/>
  <c r="G95" i="122"/>
  <c r="L92" i="122"/>
  <c r="L91" i="122"/>
  <c r="K90" i="122"/>
  <c r="J90" i="122"/>
  <c r="I90" i="122"/>
  <c r="H90" i="122"/>
  <c r="L90" i="122" s="1"/>
  <c r="K89" i="122"/>
  <c r="J89" i="122"/>
  <c r="I89" i="122"/>
  <c r="H89" i="122"/>
  <c r="L89" i="122" s="1"/>
  <c r="K88" i="122"/>
  <c r="J88" i="122"/>
  <c r="I88" i="122"/>
  <c r="H88" i="122"/>
  <c r="L87" i="122"/>
  <c r="K87" i="122"/>
  <c r="K95" i="122" s="1"/>
  <c r="J87" i="122"/>
  <c r="J95" i="122"/>
  <c r="I87" i="122"/>
  <c r="G85" i="122"/>
  <c r="L82" i="122"/>
  <c r="L81" i="122"/>
  <c r="G72" i="122"/>
  <c r="L69" i="122"/>
  <c r="L68" i="122"/>
  <c r="H66" i="122"/>
  <c r="H79" i="122" s="1"/>
  <c r="L79" i="122" s="1"/>
  <c r="I65" i="122"/>
  <c r="I78" i="122" s="1"/>
  <c r="K64" i="122"/>
  <c r="K56" i="122"/>
  <c r="K151" i="122" s="1"/>
  <c r="J56" i="122"/>
  <c r="J151" i="122"/>
  <c r="I56" i="122"/>
  <c r="L56" i="122" s="1"/>
  <c r="L151" i="122" s="1"/>
  <c r="H56" i="122"/>
  <c r="G56" i="122"/>
  <c r="A56" i="122"/>
  <c r="D151" i="122"/>
  <c r="K55" i="122"/>
  <c r="K150" i="122"/>
  <c r="J55" i="122"/>
  <c r="I55" i="122"/>
  <c r="I150" i="122" s="1"/>
  <c r="H55" i="122"/>
  <c r="H150" i="122" s="1"/>
  <c r="L55" i="122"/>
  <c r="L150" i="122" s="1"/>
  <c r="G55" i="122"/>
  <c r="G150" i="122" s="1"/>
  <c r="A55" i="122"/>
  <c r="D150" i="122" s="1"/>
  <c r="K54" i="122"/>
  <c r="J54" i="122"/>
  <c r="I54" i="122"/>
  <c r="I149" i="122" s="1"/>
  <c r="H54" i="122"/>
  <c r="H149" i="122" s="1"/>
  <c r="G54" i="122"/>
  <c r="A54" i="122"/>
  <c r="D149" i="122" s="1"/>
  <c r="K53" i="122"/>
  <c r="K148" i="122" s="1"/>
  <c r="J53" i="122"/>
  <c r="I53" i="122"/>
  <c r="I148" i="122" s="1"/>
  <c r="H53" i="122"/>
  <c r="G53" i="122"/>
  <c r="G148" i="122" s="1"/>
  <c r="A53" i="122"/>
  <c r="D148" i="122" s="1"/>
  <c r="K52" i="122"/>
  <c r="K67" i="122" s="1"/>
  <c r="K80" i="122" s="1"/>
  <c r="J52" i="122"/>
  <c r="J67" i="122"/>
  <c r="J80" i="122" s="1"/>
  <c r="I52" i="122"/>
  <c r="I67" i="122" s="1"/>
  <c r="H52" i="122"/>
  <c r="G52" i="122"/>
  <c r="G147" i="122"/>
  <c r="A52" i="122"/>
  <c r="D147" i="122"/>
  <c r="K51" i="122"/>
  <c r="K66" i="122" s="1"/>
  <c r="K79" i="122" s="1"/>
  <c r="J51" i="122"/>
  <c r="I51" i="122"/>
  <c r="I66" i="122" s="1"/>
  <c r="I79" i="122" s="1"/>
  <c r="I146" i="122"/>
  <c r="H51" i="122"/>
  <c r="H146" i="122"/>
  <c r="G51" i="122"/>
  <c r="A51" i="122"/>
  <c r="D146" i="122"/>
  <c r="K50" i="122"/>
  <c r="J50" i="122"/>
  <c r="J65" i="122" s="1"/>
  <c r="J78" i="122" s="1"/>
  <c r="J145" i="122"/>
  <c r="I50" i="122"/>
  <c r="I145" i="122"/>
  <c r="H50" i="122"/>
  <c r="H145" i="122" s="1"/>
  <c r="H65" i="122"/>
  <c r="G50" i="122"/>
  <c r="A50" i="122"/>
  <c r="D145" i="122"/>
  <c r="K49" i="122"/>
  <c r="K58" i="122" s="1"/>
  <c r="J49" i="122"/>
  <c r="J144" i="122" s="1"/>
  <c r="I49" i="122"/>
  <c r="H49" i="122"/>
  <c r="G49" i="122"/>
  <c r="A49" i="122"/>
  <c r="D144" i="122" s="1"/>
  <c r="S48" i="122"/>
  <c r="S143" i="122" s="1"/>
  <c r="L48" i="122"/>
  <c r="L143" i="122" s="1"/>
  <c r="K38" i="122"/>
  <c r="R32" i="122" s="1"/>
  <c r="J38" i="122"/>
  <c r="I38" i="122"/>
  <c r="H38" i="122"/>
  <c r="O34" i="122" s="1"/>
  <c r="G38" i="122"/>
  <c r="N36" i="122" s="1"/>
  <c r="A37" i="122"/>
  <c r="L36" i="122"/>
  <c r="A36" i="122"/>
  <c r="L35" i="122"/>
  <c r="A35" i="122"/>
  <c r="L34" i="122"/>
  <c r="A34" i="122"/>
  <c r="O33" i="122"/>
  <c r="L33" i="122"/>
  <c r="A33" i="122"/>
  <c r="O32" i="122"/>
  <c r="L32" i="122"/>
  <c r="A32" i="122"/>
  <c r="R31" i="122"/>
  <c r="O31" i="122"/>
  <c r="N31" i="122"/>
  <c r="L31" i="122"/>
  <c r="A31" i="122"/>
  <c r="R30" i="122"/>
  <c r="N30" i="122"/>
  <c r="L30" i="122"/>
  <c r="A30" i="122"/>
  <c r="R29" i="122"/>
  <c r="N29" i="122"/>
  <c r="L29" i="122"/>
  <c r="L38" i="122" s="1"/>
  <c r="S36" i="122"/>
  <c r="A29" i="122"/>
  <c r="S27" i="122"/>
  <c r="K27" i="122"/>
  <c r="R27" i="122" s="1"/>
  <c r="J27" i="122"/>
  <c r="Q27" i="122" s="1"/>
  <c r="I27" i="122"/>
  <c r="P27" i="122"/>
  <c r="H27" i="122"/>
  <c r="O27" i="122"/>
  <c r="G27" i="122"/>
  <c r="N27" i="122" s="1"/>
  <c r="K24" i="122"/>
  <c r="J24" i="122"/>
  <c r="I24" i="122"/>
  <c r="I41" i="122"/>
  <c r="H24" i="122"/>
  <c r="H43" i="122" s="1"/>
  <c r="H41" i="122"/>
  <c r="G24" i="122"/>
  <c r="G41" i="122" s="1"/>
  <c r="A23" i="122"/>
  <c r="R22" i="122"/>
  <c r="Q22" i="122"/>
  <c r="O22" i="122"/>
  <c r="L22" i="122"/>
  <c r="Q21" i="122"/>
  <c r="L21" i="122"/>
  <c r="Q20" i="122"/>
  <c r="N20" i="122"/>
  <c r="L20" i="122"/>
  <c r="Q19" i="122"/>
  <c r="L19" i="122"/>
  <c r="Q18" i="122"/>
  <c r="P18" i="122"/>
  <c r="O18" i="122"/>
  <c r="L18" i="122"/>
  <c r="Q17" i="122"/>
  <c r="L17" i="122"/>
  <c r="Q16" i="122"/>
  <c r="N16" i="122"/>
  <c r="L16" i="122"/>
  <c r="Q15" i="122"/>
  <c r="L15" i="122"/>
  <c r="S13" i="122"/>
  <c r="K13" i="122"/>
  <c r="R143" i="122"/>
  <c r="J13" i="122"/>
  <c r="Q48" i="122" s="1"/>
  <c r="I13" i="122"/>
  <c r="H13" i="122"/>
  <c r="H143" i="122"/>
  <c r="G13" i="122"/>
  <c r="N48" i="122"/>
  <c r="H4" i="122"/>
  <c r="A4" i="122"/>
  <c r="P2" i="122"/>
  <c r="K31" i="1" s="1"/>
  <c r="O2" i="122"/>
  <c r="J31" i="1" s="1"/>
  <c r="D2" i="122"/>
  <c r="K26" i="1"/>
  <c r="P28" i="150"/>
  <c r="O28" i="150"/>
  <c r="N28" i="150"/>
  <c r="M28" i="150"/>
  <c r="I28" i="150"/>
  <c r="K26" i="150"/>
  <c r="C26" i="150"/>
  <c r="A26" i="150"/>
  <c r="K25" i="150"/>
  <c r="C25" i="150"/>
  <c r="A25" i="150"/>
  <c r="K24" i="150"/>
  <c r="C24" i="150"/>
  <c r="A24" i="150"/>
  <c r="K23" i="150"/>
  <c r="C23" i="150"/>
  <c r="A23" i="150"/>
  <c r="K22" i="150"/>
  <c r="C22" i="150"/>
  <c r="A22" i="150"/>
  <c r="K21" i="150"/>
  <c r="C21" i="150"/>
  <c r="A21" i="150"/>
  <c r="K20" i="150"/>
  <c r="C20" i="150"/>
  <c r="A20" i="150"/>
  <c r="K19" i="150"/>
  <c r="C19" i="150"/>
  <c r="A19" i="150"/>
  <c r="K18" i="150"/>
  <c r="C18" i="150"/>
  <c r="A18" i="150"/>
  <c r="K17" i="150"/>
  <c r="C17" i="150"/>
  <c r="A17" i="150"/>
  <c r="K16" i="150"/>
  <c r="C16" i="150"/>
  <c r="A16" i="150"/>
  <c r="K15" i="150"/>
  <c r="K28" i="150" s="1"/>
  <c r="C15" i="150"/>
  <c r="A15" i="150"/>
  <c r="K14" i="150"/>
  <c r="C14" i="150"/>
  <c r="A14" i="150"/>
  <c r="K13" i="150"/>
  <c r="C13" i="150"/>
  <c r="A13" i="150"/>
  <c r="K12" i="150"/>
  <c r="C12" i="150"/>
  <c r="A12" i="150"/>
  <c r="K11" i="150"/>
  <c r="C11" i="150"/>
  <c r="A11" i="150"/>
  <c r="F4" i="150"/>
  <c r="A4" i="150"/>
  <c r="P2" i="150"/>
  <c r="O2" i="150"/>
  <c r="D2" i="150"/>
  <c r="C24" i="162"/>
  <c r="A24" i="162"/>
  <c r="C23" i="162"/>
  <c r="A23" i="162"/>
  <c r="C22" i="162"/>
  <c r="A22" i="162"/>
  <c r="C21" i="162"/>
  <c r="A21" i="162"/>
  <c r="C20" i="162"/>
  <c r="A20" i="162"/>
  <c r="C19" i="162"/>
  <c r="A19" i="162"/>
  <c r="C18" i="162"/>
  <c r="A18" i="162"/>
  <c r="C17" i="162"/>
  <c r="A17" i="162"/>
  <c r="C16" i="162"/>
  <c r="A16" i="162"/>
  <c r="C15" i="162"/>
  <c r="A15" i="162"/>
  <c r="C14" i="162"/>
  <c r="A14" i="162"/>
  <c r="C13" i="162"/>
  <c r="A13" i="162"/>
  <c r="C12" i="162"/>
  <c r="A12" i="162"/>
  <c r="C11" i="162"/>
  <c r="A11" i="162"/>
  <c r="C10" i="162"/>
  <c r="A10" i="162"/>
  <c r="C9" i="162"/>
  <c r="A9" i="162"/>
  <c r="H4" i="162"/>
  <c r="A4" i="162"/>
  <c r="Q2" i="162"/>
  <c r="P2" i="162"/>
  <c r="D2" i="162"/>
  <c r="J54" i="85"/>
  <c r="J53" i="85"/>
  <c r="J52" i="85"/>
  <c r="J51" i="85"/>
  <c r="J50" i="85"/>
  <c r="J49" i="85"/>
  <c r="J48" i="85"/>
  <c r="E28" i="85"/>
  <c r="A28" i="85"/>
  <c r="E27" i="85"/>
  <c r="A27" i="85"/>
  <c r="E26" i="85"/>
  <c r="A26" i="85"/>
  <c r="E25" i="85"/>
  <c r="A25" i="85"/>
  <c r="E24" i="85"/>
  <c r="A24" i="85"/>
  <c r="E23" i="85"/>
  <c r="A23" i="85"/>
  <c r="E22" i="85"/>
  <c r="A22" i="85"/>
  <c r="E21" i="85"/>
  <c r="A21" i="85"/>
  <c r="E20" i="85"/>
  <c r="A20" i="85"/>
  <c r="E19" i="85"/>
  <c r="A19" i="85"/>
  <c r="E18" i="85"/>
  <c r="A18" i="85"/>
  <c r="E17" i="85"/>
  <c r="A17" i="85"/>
  <c r="E16" i="85"/>
  <c r="A16" i="85"/>
  <c r="E15" i="85"/>
  <c r="A15" i="85"/>
  <c r="E14" i="85"/>
  <c r="A14" i="85"/>
  <c r="E13" i="85"/>
  <c r="A13" i="85"/>
  <c r="H4" i="85"/>
  <c r="A4" i="85"/>
  <c r="Q2" i="85"/>
  <c r="P2" i="85"/>
  <c r="D2" i="85"/>
  <c r="H4" i="81"/>
  <c r="A4" i="81"/>
  <c r="Q2" i="81"/>
  <c r="P2" i="81"/>
  <c r="D2" i="81"/>
  <c r="P28" i="149"/>
  <c r="O28" i="149"/>
  <c r="N28" i="149"/>
  <c r="M28" i="149"/>
  <c r="I28" i="149"/>
  <c r="K26" i="149"/>
  <c r="C26" i="149"/>
  <c r="A26" i="149"/>
  <c r="K25" i="149"/>
  <c r="C25" i="149"/>
  <c r="A25" i="149"/>
  <c r="K24" i="149"/>
  <c r="C24" i="149"/>
  <c r="A24" i="149"/>
  <c r="K23" i="149"/>
  <c r="C23" i="149"/>
  <c r="A23" i="149"/>
  <c r="K22" i="149"/>
  <c r="C22" i="149"/>
  <c r="A22" i="149"/>
  <c r="K21" i="149"/>
  <c r="C21" i="149"/>
  <c r="A21" i="149"/>
  <c r="K20" i="149"/>
  <c r="C20" i="149"/>
  <c r="A20" i="149"/>
  <c r="K19" i="149"/>
  <c r="C19" i="149"/>
  <c r="A19" i="149"/>
  <c r="K18" i="149"/>
  <c r="K28" i="149" s="1"/>
  <c r="C18" i="149"/>
  <c r="A18" i="149"/>
  <c r="K17" i="149"/>
  <c r="C17" i="149"/>
  <c r="A17" i="149"/>
  <c r="K16" i="149"/>
  <c r="C16" i="149"/>
  <c r="A16" i="149"/>
  <c r="K15" i="149"/>
  <c r="C15" i="149"/>
  <c r="A15" i="149"/>
  <c r="K14" i="149"/>
  <c r="C14" i="149"/>
  <c r="A14" i="149"/>
  <c r="K13" i="149"/>
  <c r="C13" i="149"/>
  <c r="A13" i="149"/>
  <c r="K12" i="149"/>
  <c r="C12" i="149"/>
  <c r="A12" i="149"/>
  <c r="K11" i="149"/>
  <c r="C11" i="149"/>
  <c r="A11" i="149"/>
  <c r="F4" i="149"/>
  <c r="A4" i="149"/>
  <c r="P2" i="149"/>
  <c r="O2" i="149"/>
  <c r="D2" i="149"/>
  <c r="C24" i="161"/>
  <c r="A24" i="161"/>
  <c r="C23" i="161"/>
  <c r="A23" i="161"/>
  <c r="C22" i="161"/>
  <c r="A22" i="161"/>
  <c r="C21" i="161"/>
  <c r="A21" i="161"/>
  <c r="C20" i="161"/>
  <c r="A20" i="161"/>
  <c r="C19" i="161"/>
  <c r="A19" i="161"/>
  <c r="C18" i="161"/>
  <c r="A18" i="161"/>
  <c r="C17" i="161"/>
  <c r="A17" i="161"/>
  <c r="C16" i="161"/>
  <c r="A16" i="161"/>
  <c r="C15" i="161"/>
  <c r="A15" i="161"/>
  <c r="C14" i="161"/>
  <c r="A14" i="161"/>
  <c r="C13" i="161"/>
  <c r="A13" i="161"/>
  <c r="C12" i="161"/>
  <c r="A12" i="161"/>
  <c r="C11" i="161"/>
  <c r="A11" i="161"/>
  <c r="C10" i="161"/>
  <c r="A10" i="161"/>
  <c r="C9" i="161"/>
  <c r="A9" i="161"/>
  <c r="H4" i="161"/>
  <c r="A4" i="161"/>
  <c r="Q2" i="161"/>
  <c r="P2" i="161"/>
  <c r="D2" i="161"/>
  <c r="J54" i="84"/>
  <c r="J53" i="84"/>
  <c r="J52" i="84"/>
  <c r="J51" i="84"/>
  <c r="J50" i="84"/>
  <c r="J49" i="84"/>
  <c r="J48" i="84"/>
  <c r="E28" i="84"/>
  <c r="A28" i="84"/>
  <c r="E27" i="84"/>
  <c r="A27" i="84"/>
  <c r="E26" i="84"/>
  <c r="A26" i="84"/>
  <c r="E25" i="84"/>
  <c r="A25" i="84"/>
  <c r="E24" i="84"/>
  <c r="A24" i="84"/>
  <c r="E23" i="84"/>
  <c r="A23" i="84"/>
  <c r="E22" i="84"/>
  <c r="A22" i="84"/>
  <c r="E21" i="84"/>
  <c r="A21" i="84"/>
  <c r="E20" i="84"/>
  <c r="A20" i="84"/>
  <c r="E19" i="84"/>
  <c r="A19" i="84"/>
  <c r="E18" i="84"/>
  <c r="A18" i="84"/>
  <c r="E17" i="84"/>
  <c r="A17" i="84"/>
  <c r="E16" i="84"/>
  <c r="A16" i="84"/>
  <c r="E15" i="84"/>
  <c r="A15" i="84"/>
  <c r="E14" i="84"/>
  <c r="A14" i="84"/>
  <c r="E13" i="84"/>
  <c r="A13" i="84"/>
  <c r="H4" i="84"/>
  <c r="A4" i="84"/>
  <c r="Q2" i="84"/>
  <c r="P2" i="84"/>
  <c r="D2" i="84"/>
  <c r="H4" i="80"/>
  <c r="A4" i="80"/>
  <c r="Q2" i="80"/>
  <c r="P2" i="80"/>
  <c r="D2" i="80"/>
  <c r="K24" i="1"/>
  <c r="J24" i="1"/>
  <c r="AA17" i="148"/>
  <c r="Z17" i="148"/>
  <c r="Y17" i="148"/>
  <c r="X17" i="148"/>
  <c r="W17" i="148"/>
  <c r="V17" i="148"/>
  <c r="U17" i="148"/>
  <c r="T17" i="148"/>
  <c r="S17" i="148"/>
  <c r="R17" i="148"/>
  <c r="Q17" i="148"/>
  <c r="P17" i="148"/>
  <c r="O17" i="148"/>
  <c r="N17" i="148"/>
  <c r="M17" i="148"/>
  <c r="L17" i="148"/>
  <c r="K17" i="148"/>
  <c r="J17" i="148"/>
  <c r="I17" i="148"/>
  <c r="H17" i="148"/>
  <c r="G17" i="148"/>
  <c r="F17" i="148"/>
  <c r="E17" i="148"/>
  <c r="D17" i="148"/>
  <c r="C17" i="148" s="1"/>
  <c r="C16" i="148"/>
  <c r="C15" i="148"/>
  <c r="C14" i="148"/>
  <c r="C10" i="148"/>
  <c r="A10" i="148"/>
  <c r="A9" i="148"/>
  <c r="K4" i="148"/>
  <c r="A4" i="148"/>
  <c r="Y2" i="148"/>
  <c r="X2" i="148"/>
  <c r="E2" i="148"/>
  <c r="X19" i="147"/>
  <c r="W19" i="147"/>
  <c r="V19" i="147"/>
  <c r="U19" i="147"/>
  <c r="T19" i="147"/>
  <c r="S19" i="147"/>
  <c r="R19" i="147"/>
  <c r="Q19" i="147"/>
  <c r="P19" i="147"/>
  <c r="O19" i="147"/>
  <c r="N19" i="147"/>
  <c r="M19" i="147"/>
  <c r="L19" i="147"/>
  <c r="K19" i="147"/>
  <c r="J19" i="147"/>
  <c r="I19" i="147"/>
  <c r="H19" i="147"/>
  <c r="G19" i="147"/>
  <c r="F19" i="147"/>
  <c r="E19" i="147"/>
  <c r="D19" i="147"/>
  <c r="C18" i="147"/>
  <c r="C17" i="147"/>
  <c r="C19" i="147" s="1"/>
  <c r="C16" i="147"/>
  <c r="C11" i="147"/>
  <c r="A11" i="147"/>
  <c r="C10" i="147"/>
  <c r="A9" i="147"/>
  <c r="K4" i="147"/>
  <c r="A4" i="147"/>
  <c r="Y2" i="147"/>
  <c r="X2" i="147"/>
  <c r="E2" i="147"/>
  <c r="Z20" i="146"/>
  <c r="Z21" i="146"/>
  <c r="Y20" i="146"/>
  <c r="Y21" i="146" s="1"/>
  <c r="X20" i="146"/>
  <c r="X21" i="146" s="1"/>
  <c r="W20" i="146"/>
  <c r="W21" i="146"/>
  <c r="V20" i="146"/>
  <c r="V21" i="146"/>
  <c r="U20" i="146"/>
  <c r="U21" i="146" s="1"/>
  <c r="T20" i="146"/>
  <c r="T21" i="146" s="1"/>
  <c r="S20" i="146"/>
  <c r="S21" i="146"/>
  <c r="R20" i="146"/>
  <c r="R21" i="146"/>
  <c r="Q20" i="146"/>
  <c r="Q21" i="146" s="1"/>
  <c r="P20" i="146"/>
  <c r="P21" i="146" s="1"/>
  <c r="O20" i="146"/>
  <c r="O21" i="146"/>
  <c r="N20" i="146"/>
  <c r="N21" i="146"/>
  <c r="M20" i="146"/>
  <c r="M21" i="146" s="1"/>
  <c r="L20" i="146"/>
  <c r="L21" i="146" s="1"/>
  <c r="K20" i="146"/>
  <c r="K21" i="146"/>
  <c r="J20" i="146"/>
  <c r="J21" i="146"/>
  <c r="I20" i="146"/>
  <c r="I21" i="146" s="1"/>
  <c r="H20" i="146"/>
  <c r="H21" i="146" s="1"/>
  <c r="G20" i="146"/>
  <c r="G21" i="146"/>
  <c r="F20" i="146"/>
  <c r="F21" i="146"/>
  <c r="E20" i="146"/>
  <c r="E21" i="146" s="1"/>
  <c r="D20" i="146"/>
  <c r="D21" i="146" s="1"/>
  <c r="C19" i="146"/>
  <c r="C18" i="146"/>
  <c r="C17" i="146"/>
  <c r="C20" i="146" s="1"/>
  <c r="C16" i="146"/>
  <c r="C11" i="146"/>
  <c r="A11" i="146"/>
  <c r="A9" i="146"/>
  <c r="K4" i="146"/>
  <c r="A4" i="146"/>
  <c r="Y2" i="146"/>
  <c r="X2" i="146"/>
  <c r="E2" i="146"/>
  <c r="AA17" i="145"/>
  <c r="Z17" i="145"/>
  <c r="Y17" i="145"/>
  <c r="X17" i="145"/>
  <c r="W17" i="145"/>
  <c r="V17" i="145"/>
  <c r="U17" i="145"/>
  <c r="T17" i="145"/>
  <c r="S17" i="145"/>
  <c r="R17" i="145"/>
  <c r="Q17" i="145"/>
  <c r="P17" i="145"/>
  <c r="O17" i="145"/>
  <c r="N17" i="145"/>
  <c r="M17" i="145"/>
  <c r="L17" i="145"/>
  <c r="K17" i="145"/>
  <c r="J17" i="145"/>
  <c r="I17" i="145"/>
  <c r="H17" i="145"/>
  <c r="G17" i="145"/>
  <c r="F17" i="145"/>
  <c r="C17" i="145" s="1"/>
  <c r="E17" i="145"/>
  <c r="D17" i="145"/>
  <c r="C16" i="145"/>
  <c r="C15" i="145"/>
  <c r="C14" i="145"/>
  <c r="C10" i="145"/>
  <c r="A10" i="145"/>
  <c r="A9" i="145"/>
  <c r="K4" i="145"/>
  <c r="A4" i="145"/>
  <c r="Y2" i="145"/>
  <c r="X2" i="145"/>
  <c r="E2" i="145"/>
  <c r="X19" i="144"/>
  <c r="W19" i="144"/>
  <c r="V19" i="144"/>
  <c r="U19" i="144"/>
  <c r="T19" i="144"/>
  <c r="S19" i="144"/>
  <c r="R19" i="144"/>
  <c r="Q19" i="144"/>
  <c r="P19" i="144"/>
  <c r="O19" i="144"/>
  <c r="N19" i="144"/>
  <c r="M19" i="144"/>
  <c r="L19" i="144"/>
  <c r="K19" i="144"/>
  <c r="J19" i="144"/>
  <c r="I19" i="144"/>
  <c r="H19" i="144"/>
  <c r="G19" i="144"/>
  <c r="F19" i="144"/>
  <c r="E19" i="144"/>
  <c r="D19" i="144"/>
  <c r="C18" i="144"/>
  <c r="C17" i="144"/>
  <c r="C19" i="144"/>
  <c r="C16" i="144"/>
  <c r="C11" i="144"/>
  <c r="A11" i="144"/>
  <c r="C10" i="144"/>
  <c r="A9" i="144"/>
  <c r="K4" i="144"/>
  <c r="A4" i="144"/>
  <c r="Y2" i="144"/>
  <c r="X2" i="144"/>
  <c r="E2" i="144"/>
  <c r="Z20" i="143"/>
  <c r="Z21" i="143" s="1"/>
  <c r="Y20" i="143"/>
  <c r="Y21" i="143" s="1"/>
  <c r="X20" i="143"/>
  <c r="X21" i="143"/>
  <c r="W20" i="143"/>
  <c r="W21" i="143"/>
  <c r="V20" i="143"/>
  <c r="V21" i="143" s="1"/>
  <c r="U20" i="143"/>
  <c r="U21" i="143" s="1"/>
  <c r="T20" i="143"/>
  <c r="T21" i="143"/>
  <c r="S20" i="143"/>
  <c r="S21" i="143"/>
  <c r="R20" i="143"/>
  <c r="R21" i="143" s="1"/>
  <c r="Q20" i="143"/>
  <c r="Q21" i="143" s="1"/>
  <c r="P20" i="143"/>
  <c r="P21" i="143"/>
  <c r="O20" i="143"/>
  <c r="O21" i="143"/>
  <c r="N20" i="143"/>
  <c r="N21" i="143" s="1"/>
  <c r="M20" i="143"/>
  <c r="M21" i="143" s="1"/>
  <c r="L20" i="143"/>
  <c r="L21" i="143"/>
  <c r="K20" i="143"/>
  <c r="K21" i="143"/>
  <c r="J20" i="143"/>
  <c r="J21" i="143" s="1"/>
  <c r="I20" i="143"/>
  <c r="I21" i="143" s="1"/>
  <c r="H20" i="143"/>
  <c r="H21" i="143"/>
  <c r="G20" i="143"/>
  <c r="G21" i="143"/>
  <c r="F20" i="143"/>
  <c r="F21" i="143" s="1"/>
  <c r="E20" i="143"/>
  <c r="E21" i="143" s="1"/>
  <c r="C21" i="143" s="1"/>
  <c r="D20" i="143"/>
  <c r="D21" i="143"/>
  <c r="C19" i="143"/>
  <c r="C18" i="143"/>
  <c r="C20" i="143" s="1"/>
  <c r="C17" i="143"/>
  <c r="C16" i="143"/>
  <c r="C11" i="143"/>
  <c r="A11" i="143"/>
  <c r="A9" i="143"/>
  <c r="K4" i="143"/>
  <c r="A4" i="143"/>
  <c r="Y2" i="143"/>
  <c r="X2" i="143"/>
  <c r="E2" i="143"/>
  <c r="L54" i="141"/>
  <c r="H54" i="141"/>
  <c r="H55" i="141"/>
  <c r="F54" i="141"/>
  <c r="F55" i="141"/>
  <c r="J51" i="141"/>
  <c r="J50" i="141"/>
  <c r="J49" i="141"/>
  <c r="J48" i="141"/>
  <c r="J47" i="141"/>
  <c r="J46" i="141"/>
  <c r="J45" i="141"/>
  <c r="J42" i="141"/>
  <c r="J41" i="141"/>
  <c r="J40" i="141"/>
  <c r="J39" i="141"/>
  <c r="J38" i="141"/>
  <c r="J37" i="141"/>
  <c r="J36" i="141"/>
  <c r="J35" i="141"/>
  <c r="J32" i="141"/>
  <c r="J31" i="141"/>
  <c r="J30" i="141"/>
  <c r="J29" i="141"/>
  <c r="J28" i="141"/>
  <c r="J27" i="141"/>
  <c r="J26" i="141"/>
  <c r="J25" i="141"/>
  <c r="J24" i="141"/>
  <c r="J23" i="141"/>
  <c r="J20" i="141"/>
  <c r="J19" i="141"/>
  <c r="J18" i="141"/>
  <c r="J17" i="141"/>
  <c r="J16" i="141"/>
  <c r="J15" i="141"/>
  <c r="J14" i="141"/>
  <c r="J13" i="141"/>
  <c r="J12" i="141"/>
  <c r="J11" i="141"/>
  <c r="J10" i="141"/>
  <c r="J9" i="141"/>
  <c r="H4" i="141"/>
  <c r="A4" i="141"/>
  <c r="P2" i="141"/>
  <c r="K54" i="1"/>
  <c r="O2" i="141"/>
  <c r="J54" i="1" s="1"/>
  <c r="D2" i="141"/>
  <c r="O50" i="140"/>
  <c r="M50" i="140"/>
  <c r="K50" i="140"/>
  <c r="I50" i="140"/>
  <c r="G50" i="140"/>
  <c r="E50" i="140"/>
  <c r="A34" i="140"/>
  <c r="K33" i="140"/>
  <c r="E33" i="140"/>
  <c r="M7" i="140"/>
  <c r="A7" i="140"/>
  <c r="H4" i="140"/>
  <c r="A4" i="140"/>
  <c r="P2" i="140"/>
  <c r="K57" i="1" s="1"/>
  <c r="O2" i="140"/>
  <c r="J57" i="1"/>
  <c r="D2" i="140"/>
  <c r="H4" i="139"/>
  <c r="A4" i="139"/>
  <c r="P2" i="139"/>
  <c r="K56" i="1" s="1"/>
  <c r="O2" i="139"/>
  <c r="J56" i="1" s="1"/>
  <c r="D2" i="139"/>
  <c r="H4" i="138"/>
  <c r="R2" i="138"/>
  <c r="K58" i="1" s="1"/>
  <c r="Q2" i="138"/>
  <c r="J58" i="1"/>
  <c r="D2" i="138"/>
  <c r="O62" i="137"/>
  <c r="L62" i="137"/>
  <c r="L63" i="137" s="1"/>
  <c r="J62" i="137"/>
  <c r="J63" i="137"/>
  <c r="N60" i="137"/>
  <c r="N59" i="137"/>
  <c r="N58" i="137"/>
  <c r="N57" i="137"/>
  <c r="N56" i="137"/>
  <c r="N55" i="137"/>
  <c r="N54" i="137"/>
  <c r="N51" i="137"/>
  <c r="N50" i="137"/>
  <c r="N49" i="137"/>
  <c r="N48" i="137"/>
  <c r="N47" i="137"/>
  <c r="N46" i="137"/>
  <c r="N45" i="137"/>
  <c r="N44" i="137"/>
  <c r="N43" i="137"/>
  <c r="N42" i="137"/>
  <c r="N41" i="137"/>
  <c r="N40" i="137"/>
  <c r="N39" i="137"/>
  <c r="N38" i="137"/>
  <c r="N37" i="137"/>
  <c r="N34" i="137"/>
  <c r="N33" i="137"/>
  <c r="N32" i="137"/>
  <c r="N31" i="137"/>
  <c r="N30" i="137"/>
  <c r="N29" i="137"/>
  <c r="N28" i="137"/>
  <c r="N27" i="137"/>
  <c r="N24" i="137"/>
  <c r="N23" i="137"/>
  <c r="N22" i="137"/>
  <c r="N21" i="137"/>
  <c r="N20" i="137"/>
  <c r="N19" i="137"/>
  <c r="N18" i="137"/>
  <c r="N15" i="137"/>
  <c r="N14" i="137"/>
  <c r="N13" i="137"/>
  <c r="N12" i="137"/>
  <c r="N11" i="137"/>
  <c r="N10" i="137"/>
  <c r="N9" i="137"/>
  <c r="L6" i="137"/>
  <c r="J6" i="137"/>
  <c r="J4" i="137"/>
  <c r="A4" i="137"/>
  <c r="S2" i="137"/>
  <c r="K55" i="1" s="1"/>
  <c r="R2" i="137"/>
  <c r="J55" i="1"/>
  <c r="F2" i="137"/>
  <c r="K72" i="136"/>
  <c r="I72" i="136"/>
  <c r="G72" i="136"/>
  <c r="G48" i="136"/>
  <c r="K46" i="136"/>
  <c r="K45" i="136"/>
  <c r="M44" i="136"/>
  <c r="K44" i="136"/>
  <c r="I44" i="136"/>
  <c r="K43" i="136"/>
  <c r="I43" i="136" s="1"/>
  <c r="I48" i="136"/>
  <c r="K42" i="136"/>
  <c r="I41" i="136"/>
  <c r="I35" i="136"/>
  <c r="K34" i="136"/>
  <c r="F47" i="160"/>
  <c r="J47" i="160"/>
  <c r="K33" i="136"/>
  <c r="F46" i="160"/>
  <c r="J46" i="160" s="1"/>
  <c r="K32" i="136"/>
  <c r="F45" i="160"/>
  <c r="J45" i="160" s="1"/>
  <c r="K31" i="136"/>
  <c r="F44" i="160"/>
  <c r="J44" i="160" s="1"/>
  <c r="K30" i="136"/>
  <c r="F43" i="160" s="1"/>
  <c r="J43" i="160" s="1"/>
  <c r="K29" i="136"/>
  <c r="F42" i="160" s="1"/>
  <c r="J42" i="160" s="1"/>
  <c r="K28" i="136"/>
  <c r="F41" i="160" s="1"/>
  <c r="J41" i="160"/>
  <c r="K27" i="136"/>
  <c r="F40" i="160" s="1"/>
  <c r="J40" i="160" s="1"/>
  <c r="K26" i="136"/>
  <c r="F39" i="160"/>
  <c r="J39" i="160"/>
  <c r="K25" i="136"/>
  <c r="F38" i="160"/>
  <c r="J38" i="160" s="1"/>
  <c r="K24" i="136"/>
  <c r="F37" i="160"/>
  <c r="J37" i="160" s="1"/>
  <c r="K23" i="136"/>
  <c r="F36" i="160"/>
  <c r="J36" i="160" s="1"/>
  <c r="G20" i="136"/>
  <c r="F33" i="160"/>
  <c r="K19" i="136"/>
  <c r="J32" i="160" s="1"/>
  <c r="I19" i="136"/>
  <c r="K18" i="136"/>
  <c r="I18" i="136"/>
  <c r="K17" i="136"/>
  <c r="J31" i="160" s="1"/>
  <c r="I17" i="136"/>
  <c r="K16" i="136"/>
  <c r="J30" i="160" s="1"/>
  <c r="K15" i="136"/>
  <c r="K14" i="136"/>
  <c r="K13" i="136"/>
  <c r="K12" i="136"/>
  <c r="J26" i="160" s="1"/>
  <c r="K11" i="136"/>
  <c r="I11" i="136" s="1"/>
  <c r="J25" i="160"/>
  <c r="K10" i="136"/>
  <c r="B9" i="136"/>
  <c r="B23" i="160" s="1"/>
  <c r="I7" i="136"/>
  <c r="I37" i="136" s="1"/>
  <c r="H4" i="136"/>
  <c r="A4" i="136"/>
  <c r="P2" i="136"/>
  <c r="K53" i="1"/>
  <c r="O2" i="136"/>
  <c r="J53" i="1" s="1"/>
  <c r="D2" i="136"/>
  <c r="L54" i="135"/>
  <c r="H55" i="135" s="1"/>
  <c r="H54" i="135"/>
  <c r="F54" i="135"/>
  <c r="J51" i="135"/>
  <c r="J50" i="135"/>
  <c r="J49" i="135"/>
  <c r="J48" i="135"/>
  <c r="J47" i="135"/>
  <c r="J46" i="135"/>
  <c r="J45" i="135"/>
  <c r="J42" i="135"/>
  <c r="J41" i="135"/>
  <c r="J40" i="135"/>
  <c r="J39" i="135"/>
  <c r="J38" i="135"/>
  <c r="J37" i="135"/>
  <c r="J36" i="135"/>
  <c r="J35" i="135"/>
  <c r="J32" i="135"/>
  <c r="J31" i="135"/>
  <c r="J30" i="135"/>
  <c r="J29" i="135"/>
  <c r="J28" i="135"/>
  <c r="J27" i="135"/>
  <c r="J26" i="135"/>
  <c r="J25" i="135"/>
  <c r="J24" i="135"/>
  <c r="J23" i="135"/>
  <c r="J20" i="135"/>
  <c r="J19" i="135"/>
  <c r="J18" i="135"/>
  <c r="J17" i="135"/>
  <c r="J16" i="135"/>
  <c r="J15" i="135"/>
  <c r="J14" i="135"/>
  <c r="J13" i="135"/>
  <c r="J12" i="135"/>
  <c r="J11" i="135"/>
  <c r="J10" i="135"/>
  <c r="J9" i="135"/>
  <c r="H4" i="135"/>
  <c r="A4" i="135"/>
  <c r="P2" i="135"/>
  <c r="O2" i="135"/>
  <c r="J48" i="1"/>
  <c r="D2" i="135"/>
  <c r="O50" i="134"/>
  <c r="M50" i="134"/>
  <c r="K50" i="134"/>
  <c r="I50" i="134"/>
  <c r="G50" i="134"/>
  <c r="E50" i="134"/>
  <c r="A34" i="134"/>
  <c r="K33" i="134"/>
  <c r="E33" i="134"/>
  <c r="M7" i="134"/>
  <c r="A7" i="134"/>
  <c r="H4" i="134"/>
  <c r="A4" i="134"/>
  <c r="P2" i="134"/>
  <c r="K51" i="1"/>
  <c r="O2" i="134"/>
  <c r="J51" i="1" s="1"/>
  <c r="D2" i="134"/>
  <c r="H4" i="133"/>
  <c r="A4" i="133"/>
  <c r="P2" i="133"/>
  <c r="K50" i="1" s="1"/>
  <c r="O2" i="133"/>
  <c r="J50" i="1" s="1"/>
  <c r="D2" i="133"/>
  <c r="H4" i="132"/>
  <c r="R2" i="132"/>
  <c r="K52" i="1" s="1"/>
  <c r="Q2" i="132"/>
  <c r="J52" i="1" s="1"/>
  <c r="D2" i="132"/>
  <c r="O62" i="131"/>
  <c r="L62" i="131"/>
  <c r="J62" i="131"/>
  <c r="N60" i="131"/>
  <c r="N59" i="131"/>
  <c r="N58" i="131"/>
  <c r="N57" i="131"/>
  <c r="N56" i="131"/>
  <c r="N55" i="131"/>
  <c r="N54" i="131"/>
  <c r="N51" i="131"/>
  <c r="N50" i="131"/>
  <c r="N49" i="131"/>
  <c r="N48" i="131"/>
  <c r="N47" i="131"/>
  <c r="N46" i="131"/>
  <c r="N45" i="131"/>
  <c r="N44" i="131"/>
  <c r="N43" i="131"/>
  <c r="N42" i="131"/>
  <c r="N41" i="131"/>
  <c r="N40" i="131"/>
  <c r="N39" i="131"/>
  <c r="N38" i="131"/>
  <c r="N37" i="131"/>
  <c r="N34" i="131"/>
  <c r="N33" i="131"/>
  <c r="N32" i="131"/>
  <c r="N31" i="131"/>
  <c r="N30" i="131"/>
  <c r="N29" i="131"/>
  <c r="N28" i="131"/>
  <c r="N27" i="131"/>
  <c r="N24" i="131"/>
  <c r="N23" i="131"/>
  <c r="N22" i="131"/>
  <c r="N21" i="131"/>
  <c r="N20" i="131"/>
  <c r="N19" i="131"/>
  <c r="N18" i="131"/>
  <c r="N62" i="131" s="1"/>
  <c r="N63" i="131" s="1"/>
  <c r="N15" i="131"/>
  <c r="N14" i="131"/>
  <c r="N13" i="131"/>
  <c r="N12" i="131"/>
  <c r="N11" i="131"/>
  <c r="N10" i="131"/>
  <c r="N9" i="131"/>
  <c r="L6" i="131"/>
  <c r="J6" i="131"/>
  <c r="J4" i="131"/>
  <c r="A4" i="131"/>
  <c r="S2" i="131"/>
  <c r="K49" i="1"/>
  <c r="R2" i="131"/>
  <c r="J49" i="1" s="1"/>
  <c r="F2" i="131"/>
  <c r="K72" i="130"/>
  <c r="I72" i="130"/>
  <c r="G72" i="130"/>
  <c r="G48" i="130"/>
  <c r="K46" i="130"/>
  <c r="K45" i="130"/>
  <c r="K44" i="130"/>
  <c r="I44" i="130" s="1"/>
  <c r="K43" i="130"/>
  <c r="K42" i="130"/>
  <c r="I41" i="130"/>
  <c r="I35" i="130"/>
  <c r="K34" i="130"/>
  <c r="F47" i="159"/>
  <c r="J47" i="159" s="1"/>
  <c r="K33" i="130"/>
  <c r="F46" i="159"/>
  <c r="J46" i="159" s="1"/>
  <c r="K32" i="130"/>
  <c r="F45" i="159" s="1"/>
  <c r="J45" i="159" s="1"/>
  <c r="K31" i="130"/>
  <c r="F44" i="159" s="1"/>
  <c r="J44" i="159" s="1"/>
  <c r="K30" i="130"/>
  <c r="F43" i="159" s="1"/>
  <c r="J43" i="159"/>
  <c r="K29" i="130"/>
  <c r="F42" i="159" s="1"/>
  <c r="J42" i="159" s="1"/>
  <c r="K28" i="130"/>
  <c r="F41" i="159"/>
  <c r="J41" i="159"/>
  <c r="K27" i="130"/>
  <c r="F40" i="159"/>
  <c r="J40" i="159" s="1"/>
  <c r="K26" i="130"/>
  <c r="F39" i="159"/>
  <c r="J39" i="159" s="1"/>
  <c r="K25" i="130"/>
  <c r="F38" i="159"/>
  <c r="J38" i="159" s="1"/>
  <c r="K24" i="130"/>
  <c r="F37" i="159" s="1"/>
  <c r="J37" i="159" s="1"/>
  <c r="K23" i="130"/>
  <c r="G20" i="130"/>
  <c r="F33" i="159"/>
  <c r="K19" i="130"/>
  <c r="J32" i="159"/>
  <c r="I19" i="130"/>
  <c r="K18" i="130"/>
  <c r="I18" i="130"/>
  <c r="K17" i="130"/>
  <c r="J31" i="159"/>
  <c r="I17" i="130"/>
  <c r="K16" i="130"/>
  <c r="J30" i="159"/>
  <c r="I16" i="130"/>
  <c r="K15" i="130"/>
  <c r="I15" i="130" s="1"/>
  <c r="J29" i="159"/>
  <c r="K14" i="130"/>
  <c r="I14" i="130" s="1"/>
  <c r="J28" i="159"/>
  <c r="K13" i="130"/>
  <c r="K12" i="130"/>
  <c r="K11" i="130"/>
  <c r="I11" i="130" s="1"/>
  <c r="K10" i="130"/>
  <c r="J24" i="159" s="1"/>
  <c r="I10" i="130"/>
  <c r="B9" i="130"/>
  <c r="B23" i="159"/>
  <c r="I7" i="130"/>
  <c r="I37" i="130" s="1"/>
  <c r="H4" i="130"/>
  <c r="A4" i="130"/>
  <c r="P2" i="130"/>
  <c r="K47" i="1" s="1"/>
  <c r="O2" i="130"/>
  <c r="J47" i="1" s="1"/>
  <c r="D2" i="130"/>
  <c r="K44" i="1"/>
  <c r="K46" i="1"/>
  <c r="J46" i="1"/>
  <c r="J42" i="1"/>
  <c r="K45" i="1"/>
  <c r="J45" i="1"/>
  <c r="P2" i="152"/>
  <c r="O2" i="152"/>
  <c r="D2" i="152"/>
  <c r="K43" i="1"/>
  <c r="J43" i="1"/>
  <c r="K25" i="1"/>
  <c r="J25" i="1"/>
  <c r="Q7" i="5"/>
  <c r="P7" i="5"/>
  <c r="O7" i="5"/>
  <c r="N7" i="5"/>
  <c r="M7" i="5"/>
  <c r="B4" i="5"/>
  <c r="D2" i="5"/>
  <c r="I11" i="19"/>
  <c r="A4" i="19"/>
  <c r="D2" i="19"/>
  <c r="I67" i="1"/>
  <c r="H67" i="1"/>
  <c r="F67" i="1" s="1"/>
  <c r="G67" i="1" s="1"/>
  <c r="J63" i="1"/>
  <c r="I63" i="1"/>
  <c r="H63" i="1"/>
  <c r="F63" i="1" s="1"/>
  <c r="G63" i="1" s="1"/>
  <c r="B61" i="1"/>
  <c r="I58" i="1"/>
  <c r="H58" i="1"/>
  <c r="F58" i="1" s="1"/>
  <c r="G58" i="1" s="1"/>
  <c r="C58" i="1"/>
  <c r="I57" i="1"/>
  <c r="H57" i="1"/>
  <c r="F57" i="1"/>
  <c r="G57" i="1" s="1"/>
  <c r="C57" i="1"/>
  <c r="I56" i="1"/>
  <c r="H56" i="1"/>
  <c r="F56" i="1"/>
  <c r="G56" i="1" s="1"/>
  <c r="C56" i="1"/>
  <c r="I55" i="1"/>
  <c r="H55" i="1"/>
  <c r="F55" i="1"/>
  <c r="G55" i="1" s="1"/>
  <c r="C55" i="1"/>
  <c r="I54" i="1"/>
  <c r="H54" i="1"/>
  <c r="F54" i="1"/>
  <c r="G54" i="1"/>
  <c r="C54" i="1"/>
  <c r="I53" i="1"/>
  <c r="H53" i="1"/>
  <c r="F53" i="1"/>
  <c r="G53" i="1"/>
  <c r="C53" i="1"/>
  <c r="I52" i="1"/>
  <c r="H52" i="1"/>
  <c r="F52" i="1"/>
  <c r="G52" i="1" s="1"/>
  <c r="C52" i="1"/>
  <c r="I51" i="1"/>
  <c r="H51" i="1"/>
  <c r="F51" i="1"/>
  <c r="G51" i="1"/>
  <c r="C51" i="1"/>
  <c r="I50" i="1"/>
  <c r="H50" i="1"/>
  <c r="F50" i="1"/>
  <c r="G50" i="1"/>
  <c r="C50" i="1"/>
  <c r="I49" i="1"/>
  <c r="H49" i="1"/>
  <c r="F49" i="1" s="1"/>
  <c r="G49" i="1"/>
  <c r="C49" i="1"/>
  <c r="K48" i="1"/>
  <c r="I48" i="1"/>
  <c r="H48" i="1"/>
  <c r="F48" i="1"/>
  <c r="G48" i="1"/>
  <c r="C48" i="1"/>
  <c r="I47" i="1"/>
  <c r="H47" i="1"/>
  <c r="F47" i="1"/>
  <c r="G47" i="1"/>
  <c r="C47" i="1"/>
  <c r="I46" i="1"/>
  <c r="F46" i="1"/>
  <c r="G46" i="1" s="1"/>
  <c r="I45" i="1"/>
  <c r="F45" i="1"/>
  <c r="G45" i="1" s="1"/>
  <c r="J44" i="1"/>
  <c r="I44" i="1"/>
  <c r="F44" i="1"/>
  <c r="G44" i="1"/>
  <c r="I43" i="1"/>
  <c r="F43" i="1"/>
  <c r="G43" i="1" s="1"/>
  <c r="K42" i="1"/>
  <c r="I42" i="1"/>
  <c r="F42" i="1"/>
  <c r="G42" i="1"/>
  <c r="B40" i="1"/>
  <c r="K38" i="1"/>
  <c r="J38" i="1"/>
  <c r="I38" i="1"/>
  <c r="H38" i="1"/>
  <c r="F38" i="1"/>
  <c r="G38" i="1" s="1"/>
  <c r="C38" i="1"/>
  <c r="J37" i="1"/>
  <c r="I37" i="1"/>
  <c r="H37" i="1"/>
  <c r="F37" i="1" s="1"/>
  <c r="G37" i="1" s="1"/>
  <c r="C37" i="1"/>
  <c r="J36" i="1"/>
  <c r="I36" i="1"/>
  <c r="H36" i="1"/>
  <c r="F36" i="1" s="1"/>
  <c r="G36" i="1" s="1"/>
  <c r="C36" i="1"/>
  <c r="I35" i="1"/>
  <c r="H35" i="1"/>
  <c r="F35" i="1" s="1"/>
  <c r="G35" i="1" s="1"/>
  <c r="C35" i="1"/>
  <c r="I34" i="1"/>
  <c r="H34" i="1"/>
  <c r="F34" i="1" s="1"/>
  <c r="G34" i="1" s="1"/>
  <c r="C34" i="1"/>
  <c r="K33" i="1"/>
  <c r="I33" i="1"/>
  <c r="H33" i="1"/>
  <c r="F33" i="1" s="1"/>
  <c r="G33" i="1"/>
  <c r="C33" i="1"/>
  <c r="I32" i="1"/>
  <c r="H32" i="1"/>
  <c r="F32" i="1" s="1"/>
  <c r="G32" i="1" s="1"/>
  <c r="C32" i="1"/>
  <c r="I31" i="1"/>
  <c r="H31" i="1"/>
  <c r="F31" i="1" s="1"/>
  <c r="G31" i="1" s="1"/>
  <c r="C31" i="1"/>
  <c r="I26" i="1"/>
  <c r="F26" i="1"/>
  <c r="G26" i="1"/>
  <c r="I25" i="1"/>
  <c r="F25" i="1"/>
  <c r="G25" i="1" s="1"/>
  <c r="I24" i="1"/>
  <c r="F24" i="1"/>
  <c r="G24" i="1" s="1"/>
  <c r="K23" i="1"/>
  <c r="J23" i="1"/>
  <c r="I23" i="1"/>
  <c r="F23" i="1"/>
  <c r="G23" i="1" s="1"/>
  <c r="I22" i="1"/>
  <c r="H22" i="1"/>
  <c r="F22" i="1" s="1"/>
  <c r="G22" i="1" s="1"/>
  <c r="B20" i="1"/>
  <c r="K15" i="1"/>
  <c r="J15" i="1"/>
  <c r="F15" i="1"/>
  <c r="G15" i="1" s="1"/>
  <c r="F14" i="1"/>
  <c r="G14" i="1" s="1"/>
  <c r="B12" i="1"/>
  <c r="I10" i="1"/>
  <c r="F10" i="1"/>
  <c r="G10" i="1"/>
  <c r="I9" i="1"/>
  <c r="F9" i="1"/>
  <c r="G9" i="1"/>
  <c r="B7" i="1"/>
  <c r="E3" i="1"/>
  <c r="P1" i="1"/>
  <c r="P2" i="11"/>
  <c r="K22" i="1" s="1"/>
  <c r="O2" i="11"/>
  <c r="J22" i="1" s="1"/>
  <c r="D2" i="11"/>
  <c r="J57" i="9"/>
  <c r="J61" i="9" s="1"/>
  <c r="J65" i="9" s="1"/>
  <c r="P2" i="9"/>
  <c r="K14" i="1" s="1"/>
  <c r="O2" i="9"/>
  <c r="J14" i="1"/>
  <c r="D2" i="9"/>
  <c r="P28" i="71"/>
  <c r="O28" i="71"/>
  <c r="N28" i="71"/>
  <c r="M28" i="71"/>
  <c r="Q28" i="71"/>
  <c r="I28" i="71"/>
  <c r="Q26" i="71"/>
  <c r="K26" i="71"/>
  <c r="C26" i="71"/>
  <c r="A26" i="71"/>
  <c r="Q25" i="71"/>
  <c r="K25" i="71"/>
  <c r="C25" i="71"/>
  <c r="A25" i="71"/>
  <c r="Q24" i="71"/>
  <c r="K24" i="71"/>
  <c r="C24" i="71"/>
  <c r="A24" i="71"/>
  <c r="Q23" i="71"/>
  <c r="K23" i="71"/>
  <c r="C23" i="71"/>
  <c r="A23" i="71"/>
  <c r="Q22" i="71"/>
  <c r="K22" i="71"/>
  <c r="C22" i="71"/>
  <c r="A22" i="71"/>
  <c r="Q21" i="71"/>
  <c r="K21" i="71"/>
  <c r="C21" i="71"/>
  <c r="A21" i="71"/>
  <c r="Q20" i="71"/>
  <c r="K20" i="71"/>
  <c r="C20" i="71"/>
  <c r="A20" i="71"/>
  <c r="Q19" i="71"/>
  <c r="K19" i="71"/>
  <c r="C19" i="71"/>
  <c r="A19" i="71"/>
  <c r="Q18" i="71"/>
  <c r="K18" i="71"/>
  <c r="C18" i="71"/>
  <c r="A18" i="71"/>
  <c r="Q17" i="71"/>
  <c r="K17" i="71"/>
  <c r="C17" i="71"/>
  <c r="A17" i="71"/>
  <c r="Q16" i="71"/>
  <c r="K16" i="71"/>
  <c r="C16" i="71"/>
  <c r="A16" i="71"/>
  <c r="Q15" i="71"/>
  <c r="K15" i="71"/>
  <c r="C15" i="71"/>
  <c r="A15" i="71"/>
  <c r="Q14" i="71"/>
  <c r="K14" i="71"/>
  <c r="C14" i="71"/>
  <c r="A14" i="71"/>
  <c r="Q13" i="71"/>
  <c r="K13" i="71"/>
  <c r="C13" i="71"/>
  <c r="A13" i="71"/>
  <c r="Q12" i="71"/>
  <c r="K12" i="71"/>
  <c r="C12" i="71"/>
  <c r="A12" i="71"/>
  <c r="Q11" i="71"/>
  <c r="K11" i="71"/>
  <c r="K28" i="71" s="1"/>
  <c r="C11" i="71"/>
  <c r="A11" i="71"/>
  <c r="P2" i="71"/>
  <c r="O2" i="71"/>
  <c r="D2" i="71"/>
  <c r="C24" i="68"/>
  <c r="A24" i="68"/>
  <c r="C23" i="68"/>
  <c r="A23" i="68"/>
  <c r="C22" i="68"/>
  <c r="A22" i="68"/>
  <c r="C21" i="68"/>
  <c r="A21" i="68"/>
  <c r="C20" i="68"/>
  <c r="A20" i="68"/>
  <c r="C19" i="68"/>
  <c r="A19" i="68"/>
  <c r="C18" i="68"/>
  <c r="A18" i="68"/>
  <c r="C17" i="68"/>
  <c r="A17" i="68"/>
  <c r="C16" i="68"/>
  <c r="A16" i="68"/>
  <c r="C15" i="68"/>
  <c r="A15" i="68"/>
  <c r="C14" i="68"/>
  <c r="A14" i="68"/>
  <c r="C13" i="68"/>
  <c r="A13" i="68"/>
  <c r="C12" i="68"/>
  <c r="A12" i="68"/>
  <c r="C11" i="68"/>
  <c r="A11" i="68"/>
  <c r="C10" i="68"/>
  <c r="A10" i="68"/>
  <c r="C9" i="68"/>
  <c r="A9" i="68"/>
  <c r="Q2" i="68"/>
  <c r="P2" i="68"/>
  <c r="D2" i="68"/>
  <c r="Q2" i="66"/>
  <c r="P2" i="66"/>
  <c r="D2" i="66"/>
  <c r="AA15" i="48"/>
  <c r="Z15" i="48"/>
  <c r="Y15" i="48"/>
  <c r="X15" i="48"/>
  <c r="W15" i="48"/>
  <c r="V15" i="48"/>
  <c r="U15" i="48"/>
  <c r="T15" i="48"/>
  <c r="S15" i="48"/>
  <c r="R15" i="48"/>
  <c r="Q15" i="48"/>
  <c r="P15" i="48"/>
  <c r="O15" i="48"/>
  <c r="N15" i="48"/>
  <c r="M15" i="48"/>
  <c r="L15" i="48"/>
  <c r="K15" i="48"/>
  <c r="J15" i="48"/>
  <c r="I15" i="48"/>
  <c r="H15" i="48"/>
  <c r="G15" i="48"/>
  <c r="F15" i="48"/>
  <c r="E15" i="48"/>
  <c r="D15" i="48"/>
  <c r="C14" i="48"/>
  <c r="C13" i="48"/>
  <c r="C12" i="48"/>
  <c r="A9" i="48"/>
  <c r="Y2" i="48"/>
  <c r="X2" i="48"/>
  <c r="E2" i="48"/>
  <c r="X14" i="45"/>
  <c r="W14" i="45"/>
  <c r="V14" i="45"/>
  <c r="U14" i="45"/>
  <c r="T14" i="45"/>
  <c r="S14" i="45"/>
  <c r="R14" i="45"/>
  <c r="Q14" i="45"/>
  <c r="P14" i="45"/>
  <c r="O14" i="45"/>
  <c r="N14" i="45"/>
  <c r="M14" i="45"/>
  <c r="L14" i="45"/>
  <c r="K14" i="45"/>
  <c r="J14" i="45"/>
  <c r="I14" i="45"/>
  <c r="H14" i="45"/>
  <c r="G14" i="45"/>
  <c r="F14" i="45"/>
  <c r="E14" i="45"/>
  <c r="D14" i="45"/>
  <c r="C13" i="45"/>
  <c r="C14" i="45"/>
  <c r="C12" i="45"/>
  <c r="C11" i="45"/>
  <c r="A9" i="45"/>
  <c r="Y2" i="45"/>
  <c r="X2" i="45"/>
  <c r="E2" i="45"/>
  <c r="Z20" i="176"/>
  <c r="Z21" i="176"/>
  <c r="Y20" i="176"/>
  <c r="Y21" i="176" s="1"/>
  <c r="X20" i="176"/>
  <c r="X21" i="176" s="1"/>
  <c r="W20" i="176"/>
  <c r="W21" i="176"/>
  <c r="V20" i="176"/>
  <c r="V21" i="176"/>
  <c r="U20" i="176"/>
  <c r="U21" i="176" s="1"/>
  <c r="T20" i="176"/>
  <c r="T21" i="176" s="1"/>
  <c r="S20" i="176"/>
  <c r="S21" i="176"/>
  <c r="R20" i="176"/>
  <c r="R21" i="176"/>
  <c r="Q20" i="176"/>
  <c r="Q21" i="176" s="1"/>
  <c r="P20" i="176"/>
  <c r="P21" i="176" s="1"/>
  <c r="O20" i="176"/>
  <c r="O21" i="176"/>
  <c r="N20" i="176"/>
  <c r="N21" i="176"/>
  <c r="M20" i="176"/>
  <c r="M21" i="176" s="1"/>
  <c r="L20" i="176"/>
  <c r="L21" i="176" s="1"/>
  <c r="K20" i="176"/>
  <c r="K21" i="176"/>
  <c r="J20" i="176"/>
  <c r="J21" i="176"/>
  <c r="I20" i="176"/>
  <c r="I21" i="176" s="1"/>
  <c r="H20" i="176"/>
  <c r="H21" i="176" s="1"/>
  <c r="G20" i="176"/>
  <c r="G21" i="176"/>
  <c r="F20" i="176"/>
  <c r="F21" i="176"/>
  <c r="E20" i="176"/>
  <c r="E21" i="176" s="1"/>
  <c r="D20" i="176"/>
  <c r="D21" i="176" s="1"/>
  <c r="C19" i="176"/>
  <c r="C18" i="176"/>
  <c r="C17" i="176"/>
  <c r="C20" i="176" s="1"/>
  <c r="C16" i="176"/>
  <c r="C11" i="176"/>
  <c r="G43" i="175"/>
  <c r="G44" i="175" s="1"/>
  <c r="E43" i="175"/>
  <c r="E44" i="175"/>
  <c r="I41" i="175"/>
  <c r="I37" i="175"/>
  <c r="I33" i="175"/>
  <c r="I29" i="175"/>
  <c r="I25" i="175"/>
  <c r="I21" i="175"/>
  <c r="I17" i="175"/>
  <c r="I13" i="175"/>
  <c r="G81" i="174"/>
  <c r="G82" i="174"/>
  <c r="F81" i="174"/>
  <c r="F83" i="174" s="1"/>
  <c r="E81" i="174"/>
  <c r="D81" i="174"/>
  <c r="D83" i="174"/>
  <c r="G80" i="174"/>
  <c r="F80" i="174"/>
  <c r="E80" i="174"/>
  <c r="D80" i="174"/>
  <c r="D76" i="174"/>
  <c r="E75" i="174"/>
  <c r="E74" i="174"/>
  <c r="E73" i="174"/>
  <c r="E76" i="174" s="1"/>
  <c r="E77" i="174"/>
  <c r="H76" i="174" s="1"/>
  <c r="J44" i="174"/>
  <c r="J49" i="174"/>
  <c r="J37" i="174"/>
  <c r="J35" i="174"/>
  <c r="J34" i="174"/>
  <c r="J33" i="174"/>
  <c r="J32" i="174"/>
  <c r="J31" i="174"/>
  <c r="J29" i="174"/>
  <c r="J27" i="174"/>
  <c r="J26" i="174"/>
  <c r="J20" i="174"/>
  <c r="J19" i="174"/>
  <c r="J18" i="174"/>
  <c r="J17" i="174"/>
  <c r="J15" i="174"/>
  <c r="J14" i="174"/>
  <c r="J13" i="174"/>
  <c r="J12" i="174"/>
  <c r="J11" i="174"/>
  <c r="S2" i="174"/>
  <c r="R2" i="174"/>
  <c r="D2" i="174"/>
  <c r="O24" i="107"/>
  <c r="M24" i="107"/>
  <c r="K24" i="107"/>
  <c r="I24" i="107"/>
  <c r="P21" i="107"/>
  <c r="N21" i="107"/>
  <c r="L21" i="107"/>
  <c r="J21" i="107"/>
  <c r="P20" i="107"/>
  <c r="N20" i="107"/>
  <c r="L20" i="107"/>
  <c r="J20" i="107"/>
  <c r="P19" i="107"/>
  <c r="N19" i="107"/>
  <c r="L19" i="107"/>
  <c r="J19" i="107"/>
  <c r="P18" i="107"/>
  <c r="N18" i="107"/>
  <c r="L18" i="107"/>
  <c r="J18" i="107"/>
  <c r="P17" i="107"/>
  <c r="P25" i="107" s="1"/>
  <c r="N17" i="107"/>
  <c r="L17" i="107"/>
  <c r="J17" i="107"/>
  <c r="P16" i="107"/>
  <c r="N16" i="107"/>
  <c r="N25" i="107" s="1"/>
  <c r="L16" i="107"/>
  <c r="L25" i="107" s="1"/>
  <c r="J16" i="107"/>
  <c r="P14" i="107"/>
  <c r="N14" i="107"/>
  <c r="L14" i="107"/>
  <c r="J14" i="107"/>
  <c r="P13" i="107"/>
  <c r="N13" i="107"/>
  <c r="L13" i="107"/>
  <c r="J13" i="107"/>
  <c r="P12" i="107"/>
  <c r="N12" i="107"/>
  <c r="N24" i="107" s="1"/>
  <c r="L12" i="107"/>
  <c r="J12" i="107"/>
  <c r="P11" i="107"/>
  <c r="N11" i="107"/>
  <c r="L11" i="107"/>
  <c r="J11" i="107"/>
  <c r="P10" i="107"/>
  <c r="P24" i="107"/>
  <c r="N10" i="107"/>
  <c r="L10" i="107"/>
  <c r="J10" i="107"/>
  <c r="J24" i="107"/>
  <c r="B4" i="107"/>
  <c r="T2" i="107"/>
  <c r="S2" i="107"/>
  <c r="D2" i="107"/>
  <c r="O80" i="153"/>
  <c r="N80" i="153"/>
  <c r="M80" i="153"/>
  <c r="L80" i="153"/>
  <c r="K80" i="153"/>
  <c r="J80" i="153"/>
  <c r="I80" i="153"/>
  <c r="H80" i="153"/>
  <c r="G80" i="153"/>
  <c r="F80" i="153"/>
  <c r="E80" i="153"/>
  <c r="D80" i="153"/>
  <c r="C80" i="153"/>
  <c r="P79" i="153"/>
  <c r="P78" i="153"/>
  <c r="P77" i="153"/>
  <c r="P76" i="153"/>
  <c r="P75" i="153"/>
  <c r="P74" i="153"/>
  <c r="P73" i="153"/>
  <c r="C64" i="153"/>
  <c r="G64" i="153"/>
  <c r="C63" i="153"/>
  <c r="G63" i="153"/>
  <c r="C62" i="153"/>
  <c r="G62" i="153" s="1"/>
  <c r="C61" i="153"/>
  <c r="G61" i="153" s="1"/>
  <c r="E60" i="153"/>
  <c r="G60" i="153"/>
  <c r="C60" i="153"/>
  <c r="E59" i="153"/>
  <c r="C59" i="153"/>
  <c r="O49" i="153"/>
  <c r="N49" i="153"/>
  <c r="M49" i="153"/>
  <c r="L49" i="153"/>
  <c r="K49" i="153"/>
  <c r="J49" i="153"/>
  <c r="I49" i="153"/>
  <c r="H49" i="153"/>
  <c r="G49" i="153"/>
  <c r="F49" i="153"/>
  <c r="E49" i="153"/>
  <c r="D49" i="153"/>
  <c r="C49" i="153"/>
  <c r="P48" i="153"/>
  <c r="P47" i="153"/>
  <c r="P46" i="153"/>
  <c r="P45" i="153"/>
  <c r="P44" i="153"/>
  <c r="P43" i="153"/>
  <c r="P42" i="153"/>
  <c r="AA35" i="153"/>
  <c r="Z35" i="153"/>
  <c r="Y35" i="153"/>
  <c r="X35" i="153"/>
  <c r="W35" i="153"/>
  <c r="V35" i="153"/>
  <c r="U35" i="153"/>
  <c r="T35" i="153"/>
  <c r="S35" i="153"/>
  <c r="R35" i="153"/>
  <c r="Q35" i="153"/>
  <c r="P35" i="153"/>
  <c r="O35" i="153"/>
  <c r="N35" i="153"/>
  <c r="M35" i="153"/>
  <c r="L35" i="153"/>
  <c r="K35" i="153"/>
  <c r="J35" i="153"/>
  <c r="I35" i="153"/>
  <c r="C35" i="153" s="1"/>
  <c r="H35" i="153"/>
  <c r="G35" i="153"/>
  <c r="F35" i="153"/>
  <c r="E35" i="153"/>
  <c r="D35" i="153"/>
  <c r="C34" i="153"/>
  <c r="C33" i="153"/>
  <c r="C32" i="153"/>
  <c r="A29" i="153"/>
  <c r="X25" i="153"/>
  <c r="W25" i="153"/>
  <c r="V25" i="153"/>
  <c r="U25" i="153"/>
  <c r="T25" i="153"/>
  <c r="S25" i="153"/>
  <c r="R25" i="153"/>
  <c r="Q25" i="153"/>
  <c r="P25" i="153"/>
  <c r="O25" i="153"/>
  <c r="N25" i="153"/>
  <c r="M25" i="153"/>
  <c r="L25" i="153"/>
  <c r="K25" i="153"/>
  <c r="J25" i="153"/>
  <c r="I25" i="153"/>
  <c r="H25" i="153"/>
  <c r="G25" i="153"/>
  <c r="F25" i="153"/>
  <c r="E25" i="153"/>
  <c r="D25" i="153"/>
  <c r="C25" i="153"/>
  <c r="C24" i="153"/>
  <c r="C23" i="153"/>
  <c r="C22" i="153"/>
  <c r="A20" i="153"/>
  <c r="Z15" i="153"/>
  <c r="Z16" i="153" s="1"/>
  <c r="Y15" i="153"/>
  <c r="Y16" i="153"/>
  <c r="X15" i="153"/>
  <c r="X16" i="153"/>
  <c r="W15" i="153"/>
  <c r="W16" i="153" s="1"/>
  <c r="V15" i="153"/>
  <c r="V16" i="153" s="1"/>
  <c r="U15" i="153"/>
  <c r="U16" i="153"/>
  <c r="T15" i="153"/>
  <c r="T16" i="153"/>
  <c r="S15" i="153"/>
  <c r="S16" i="153" s="1"/>
  <c r="R15" i="153"/>
  <c r="R16" i="153" s="1"/>
  <c r="Q15" i="153"/>
  <c r="Q16" i="153"/>
  <c r="P15" i="153"/>
  <c r="P16" i="153"/>
  <c r="O15" i="153"/>
  <c r="O16" i="153" s="1"/>
  <c r="N15" i="153"/>
  <c r="N16" i="153" s="1"/>
  <c r="M15" i="153"/>
  <c r="M16" i="153"/>
  <c r="L15" i="153"/>
  <c r="L16" i="153"/>
  <c r="K15" i="153"/>
  <c r="K16" i="153" s="1"/>
  <c r="J15" i="153"/>
  <c r="J16" i="153" s="1"/>
  <c r="I15" i="153"/>
  <c r="I16" i="153"/>
  <c r="H15" i="153"/>
  <c r="H16" i="153"/>
  <c r="G15" i="153"/>
  <c r="G16" i="153" s="1"/>
  <c r="F15" i="153"/>
  <c r="F16" i="153" s="1"/>
  <c r="E15" i="153"/>
  <c r="E16" i="153"/>
  <c r="D15" i="153"/>
  <c r="D16" i="153"/>
  <c r="C16" i="153"/>
  <c r="C14" i="153"/>
  <c r="C13" i="153"/>
  <c r="C12" i="153"/>
  <c r="C15" i="153" s="1"/>
  <c r="A10" i="153"/>
  <c r="P2" i="153"/>
  <c r="O2" i="153"/>
  <c r="D2" i="153"/>
  <c r="H51" i="170"/>
  <c r="G51" i="170"/>
  <c r="F51" i="170"/>
  <c r="H42" i="170"/>
  <c r="G42" i="170"/>
  <c r="F42" i="170"/>
  <c r="H31" i="170"/>
  <c r="G31" i="170"/>
  <c r="H29" i="170"/>
  <c r="G29" i="170"/>
  <c r="C12" i="170"/>
  <c r="T2" i="170"/>
  <c r="S2" i="170"/>
  <c r="D2" i="170"/>
  <c r="C12" i="169"/>
  <c r="T2" i="169"/>
  <c r="S2" i="169"/>
  <c r="D2" i="169"/>
  <c r="D2" i="103"/>
  <c r="D2" i="163"/>
  <c r="K32" i="1"/>
  <c r="J26" i="1"/>
  <c r="G36" i="123"/>
  <c r="G36" i="127"/>
  <c r="J34" i="1"/>
  <c r="I21" i="128"/>
  <c r="I48" i="122"/>
  <c r="P6" i="128"/>
  <c r="Q6" i="128"/>
  <c r="R48" i="122"/>
  <c r="F21" i="123"/>
  <c r="M23" i="123"/>
  <c r="R14" i="126"/>
  <c r="J69" i="9"/>
  <c r="G83" i="174"/>
  <c r="J28" i="174"/>
  <c r="D82" i="174"/>
  <c r="F82" i="174"/>
  <c r="M44" i="130"/>
  <c r="J25" i="122"/>
  <c r="S29" i="122"/>
  <c r="H44" i="122"/>
  <c r="J146" i="122"/>
  <c r="J66" i="122"/>
  <c r="J79" i="122"/>
  <c r="J58" i="122"/>
  <c r="Q51" i="122" s="1"/>
  <c r="Q146" i="122" s="1"/>
  <c r="F48" i="160"/>
  <c r="P22" i="122"/>
  <c r="G149" i="122"/>
  <c r="K149" i="122"/>
  <c r="R54" i="122"/>
  <c r="R149" i="122" s="1"/>
  <c r="L69" i="123"/>
  <c r="H77" i="123"/>
  <c r="L77" i="123"/>
  <c r="I12" i="136"/>
  <c r="I16" i="136"/>
  <c r="F50" i="160"/>
  <c r="L24" i="122"/>
  <c r="H42" i="122"/>
  <c r="R56" i="122"/>
  <c r="R151" i="122" s="1"/>
  <c r="K152" i="122"/>
  <c r="R53" i="122"/>
  <c r="R148" i="122" s="1"/>
  <c r="R49" i="122"/>
  <c r="G145" i="122"/>
  <c r="K145" i="122"/>
  <c r="K65" i="122"/>
  <c r="K78" i="122"/>
  <c r="R50" i="122"/>
  <c r="R145" i="122"/>
  <c r="H148" i="122"/>
  <c r="I151" i="122"/>
  <c r="I25" i="122"/>
  <c r="P19" i="122"/>
  <c r="P15" i="122"/>
  <c r="P20" i="122"/>
  <c r="P16" i="122"/>
  <c r="P21" i="122"/>
  <c r="P17" i="122"/>
  <c r="S34" i="122"/>
  <c r="S35" i="122"/>
  <c r="I44" i="122"/>
  <c r="P34" i="122"/>
  <c r="P32" i="122"/>
  <c r="P31" i="122"/>
  <c r="P30" i="122"/>
  <c r="P29" i="122"/>
  <c r="H144" i="122"/>
  <c r="H64" i="122"/>
  <c r="L49" i="122"/>
  <c r="H78" i="122"/>
  <c r="L78" i="122"/>
  <c r="L65" i="122"/>
  <c r="I80" i="122"/>
  <c r="I147" i="122"/>
  <c r="R52" i="122"/>
  <c r="R147" i="122" s="1"/>
  <c r="J150" i="122"/>
  <c r="Q13" i="122"/>
  <c r="N15" i="122"/>
  <c r="R15" i="122"/>
  <c r="O16" i="122"/>
  <c r="N19" i="122"/>
  <c r="R19" i="122"/>
  <c r="O20" i="122"/>
  <c r="N23" i="122"/>
  <c r="K25" i="122"/>
  <c r="K39" i="122"/>
  <c r="J41" i="122"/>
  <c r="J42" i="122"/>
  <c r="K48" i="122"/>
  <c r="L50" i="122"/>
  <c r="L54" i="122"/>
  <c r="G146" i="122"/>
  <c r="K146" i="122"/>
  <c r="H151" i="122"/>
  <c r="K45" i="123"/>
  <c r="L59" i="123"/>
  <c r="L80" i="123"/>
  <c r="H21" i="124"/>
  <c r="H34" i="124"/>
  <c r="K68" i="124"/>
  <c r="K88" i="124" s="1"/>
  <c r="H16" i="124"/>
  <c r="M7" i="124"/>
  <c r="A24" i="124"/>
  <c r="A37" i="124"/>
  <c r="E75" i="124" s="1"/>
  <c r="E83" i="124" s="1"/>
  <c r="I24" i="124"/>
  <c r="I37" i="124"/>
  <c r="H26" i="124"/>
  <c r="H39" i="124" s="1"/>
  <c r="K22" i="125"/>
  <c r="G35" i="125"/>
  <c r="G80" i="125"/>
  <c r="G88" i="125"/>
  <c r="G37" i="125"/>
  <c r="K37" i="125" s="1"/>
  <c r="K24" i="125"/>
  <c r="G39" i="125"/>
  <c r="G92" i="125"/>
  <c r="G84" i="125"/>
  <c r="K45" i="126"/>
  <c r="R13" i="122"/>
  <c r="O15" i="122"/>
  <c r="N18" i="122"/>
  <c r="O19" i="122"/>
  <c r="N22" i="122"/>
  <c r="H25" i="122"/>
  <c r="Q29" i="122"/>
  <c r="Q30" i="122"/>
  <c r="Q31" i="122"/>
  <c r="Q32" i="122"/>
  <c r="Q33" i="122"/>
  <c r="Q34" i="122"/>
  <c r="Q35" i="122"/>
  <c r="Q38" i="122" s="1"/>
  <c r="Q36" i="122"/>
  <c r="H39" i="122"/>
  <c r="K41" i="122"/>
  <c r="K44" i="122" s="1"/>
  <c r="K42" i="122"/>
  <c r="L51" i="122"/>
  <c r="I143" i="122"/>
  <c r="Q143" i="122"/>
  <c r="J147" i="122"/>
  <c r="A25" i="123"/>
  <c r="A26" i="123"/>
  <c r="A27" i="123"/>
  <c r="A29" i="123"/>
  <c r="A30" i="123"/>
  <c r="A31" i="123"/>
  <c r="L56" i="123"/>
  <c r="I64" i="123"/>
  <c r="H70" i="123"/>
  <c r="L70" i="123" s="1"/>
  <c r="I21" i="124"/>
  <c r="I34" i="124"/>
  <c r="L68" i="124" s="1"/>
  <c r="L88" i="124" s="1"/>
  <c r="P6" i="124"/>
  <c r="A35" i="124"/>
  <c r="E73" i="124"/>
  <c r="E81" i="124"/>
  <c r="A22" i="124"/>
  <c r="I16" i="124"/>
  <c r="N7" i="124"/>
  <c r="O8" i="124"/>
  <c r="F24" i="124"/>
  <c r="F37" i="124" s="1"/>
  <c r="M9" i="124"/>
  <c r="J24" i="124"/>
  <c r="J37" i="124" s="1"/>
  <c r="J44" i="124" s="1"/>
  <c r="L89" i="124" s="1"/>
  <c r="L91" i="124" s="1"/>
  <c r="L93" i="124" s="1"/>
  <c r="A25" i="124"/>
  <c r="A38" i="124"/>
  <c r="E76" i="124" s="1"/>
  <c r="E84" i="124" s="1"/>
  <c r="I25" i="124"/>
  <c r="I38" i="124" s="1"/>
  <c r="P10" i="124"/>
  <c r="N13" i="124"/>
  <c r="P14" i="124"/>
  <c r="K153" i="126"/>
  <c r="R54" i="126"/>
  <c r="R149" i="126"/>
  <c r="R50" i="126"/>
  <c r="R57" i="126"/>
  <c r="R152" i="126" s="1"/>
  <c r="R53" i="126"/>
  <c r="R148" i="126"/>
  <c r="R33" i="122"/>
  <c r="N34" i="122"/>
  <c r="R34" i="122"/>
  <c r="N35" i="122"/>
  <c r="R35" i="122"/>
  <c r="R36" i="122"/>
  <c r="P48" i="122"/>
  <c r="R51" i="122"/>
  <c r="R146" i="122"/>
  <c r="Q52" i="122"/>
  <c r="Q147" i="122" s="1"/>
  <c r="R55" i="122"/>
  <c r="R150" i="122" s="1"/>
  <c r="Q56" i="122"/>
  <c r="Q151" i="122"/>
  <c r="I64" i="122"/>
  <c r="K143" i="122"/>
  <c r="G17" i="123"/>
  <c r="G37" i="123" s="1"/>
  <c r="O24" i="123"/>
  <c r="O25" i="123"/>
  <c r="O26" i="123"/>
  <c r="O33" i="123" s="1"/>
  <c r="O27" i="123"/>
  <c r="O28" i="123"/>
  <c r="O29" i="123"/>
  <c r="O30" i="123"/>
  <c r="O31" i="123"/>
  <c r="J64" i="123"/>
  <c r="P7" i="124"/>
  <c r="F16" i="124"/>
  <c r="G17" i="124" s="1"/>
  <c r="F23" i="124"/>
  <c r="F36" i="124" s="1"/>
  <c r="F44" i="124" s="1"/>
  <c r="G37" i="124"/>
  <c r="K9" i="124"/>
  <c r="M14" i="124"/>
  <c r="G87" i="125"/>
  <c r="G79" i="125"/>
  <c r="I35" i="125"/>
  <c r="I44" i="125"/>
  <c r="M96" i="125" s="1"/>
  <c r="M98" i="125" s="1"/>
  <c r="M100" i="125" s="1"/>
  <c r="I31" i="125"/>
  <c r="K23" i="125"/>
  <c r="G36" i="125"/>
  <c r="K36" i="125"/>
  <c r="G83" i="125"/>
  <c r="G91" i="125"/>
  <c r="L66" i="122"/>
  <c r="I69" i="124"/>
  <c r="M12" i="124"/>
  <c r="N11" i="124"/>
  <c r="N14" i="124"/>
  <c r="K7" i="124"/>
  <c r="G23" i="124"/>
  <c r="N8" i="124"/>
  <c r="K8" i="124"/>
  <c r="N9" i="124"/>
  <c r="G38" i="124"/>
  <c r="N10" i="124"/>
  <c r="G39" i="124"/>
  <c r="M11" i="124"/>
  <c r="K12" i="124"/>
  <c r="N12" i="124"/>
  <c r="P13" i="124"/>
  <c r="J31" i="125"/>
  <c r="J35" i="125"/>
  <c r="J44" i="125" s="1"/>
  <c r="N96" i="125" s="1"/>
  <c r="N98" i="125" s="1"/>
  <c r="N100" i="125" s="1"/>
  <c r="J44" i="126"/>
  <c r="P56" i="126"/>
  <c r="P151" i="126"/>
  <c r="P52" i="126"/>
  <c r="P147" i="126" s="1"/>
  <c r="I153" i="126"/>
  <c r="P55" i="126"/>
  <c r="P150" i="126"/>
  <c r="P51" i="126"/>
  <c r="P146" i="126" s="1"/>
  <c r="I60" i="126"/>
  <c r="I154" i="126"/>
  <c r="K10" i="124"/>
  <c r="M13" i="124"/>
  <c r="K14" i="124"/>
  <c r="A23" i="124"/>
  <c r="A27" i="124"/>
  <c r="A42" i="124"/>
  <c r="K8" i="125"/>
  <c r="I16" i="125"/>
  <c r="J17" i="125" s="1"/>
  <c r="H22" i="125"/>
  <c r="A23" i="125"/>
  <c r="G25" i="125"/>
  <c r="A27" i="125"/>
  <c r="G34" i="125"/>
  <c r="A38" i="125"/>
  <c r="P16" i="126"/>
  <c r="Q17" i="126"/>
  <c r="P20" i="126"/>
  <c r="Q21" i="126"/>
  <c r="L25" i="126"/>
  <c r="S18" i="126" s="1"/>
  <c r="I26" i="126"/>
  <c r="I40" i="126"/>
  <c r="H42" i="126"/>
  <c r="K44" i="126"/>
  <c r="P49" i="126"/>
  <c r="P50" i="126"/>
  <c r="R52" i="126"/>
  <c r="R147" i="126"/>
  <c r="L53" i="126"/>
  <c r="P54" i="126"/>
  <c r="P149" i="126" s="1"/>
  <c r="O55" i="126"/>
  <c r="O150" i="126"/>
  <c r="R56" i="126"/>
  <c r="R151" i="126" s="1"/>
  <c r="L57" i="126"/>
  <c r="Q57" i="126"/>
  <c r="Q152" i="126" s="1"/>
  <c r="H59" i="126"/>
  <c r="O51" i="126"/>
  <c r="O146" i="126"/>
  <c r="I65" i="126"/>
  <c r="H66" i="126"/>
  <c r="K67" i="126"/>
  <c r="K80" i="126"/>
  <c r="J68" i="126"/>
  <c r="J81" i="126"/>
  <c r="I145" i="126"/>
  <c r="K146" i="126"/>
  <c r="I147" i="126"/>
  <c r="H17" i="127"/>
  <c r="H37" i="127"/>
  <c r="K10" i="127"/>
  <c r="A46" i="127"/>
  <c r="A27" i="127"/>
  <c r="K12" i="127"/>
  <c r="G36" i="129"/>
  <c r="M10" i="124"/>
  <c r="M16" i="124" s="1"/>
  <c r="K11" i="124"/>
  <c r="P11" i="124"/>
  <c r="H25" i="124"/>
  <c r="H38" i="124" s="1"/>
  <c r="A26" i="124"/>
  <c r="K9" i="125"/>
  <c r="F16" i="125"/>
  <c r="M12" i="125" s="1"/>
  <c r="J16" i="125"/>
  <c r="Q10" i="125" s="1"/>
  <c r="A22" i="125"/>
  <c r="A26" i="125"/>
  <c r="I34" i="125"/>
  <c r="A37" i="125"/>
  <c r="A42" i="125"/>
  <c r="K75" i="125"/>
  <c r="K95" i="125" s="1"/>
  <c r="P14" i="126"/>
  <c r="J26" i="126"/>
  <c r="J40" i="126"/>
  <c r="I42" i="126"/>
  <c r="I44" i="126" s="1"/>
  <c r="I43" i="126"/>
  <c r="H44" i="126"/>
  <c r="H45" i="126"/>
  <c r="R49" i="126"/>
  <c r="L50" i="126"/>
  <c r="L54" i="126"/>
  <c r="L149" i="126" s="1"/>
  <c r="J65" i="126"/>
  <c r="I66" i="126"/>
  <c r="I79" i="126"/>
  <c r="H67" i="126"/>
  <c r="K68" i="126"/>
  <c r="K81" i="126"/>
  <c r="G146" i="126"/>
  <c r="J147" i="126"/>
  <c r="G17" i="127"/>
  <c r="G37" i="127"/>
  <c r="K9" i="127"/>
  <c r="K14" i="127"/>
  <c r="A50" i="127"/>
  <c r="A31" i="127"/>
  <c r="P30" i="127"/>
  <c r="P26" i="127"/>
  <c r="P31" i="127"/>
  <c r="P27" i="127"/>
  <c r="P28" i="127"/>
  <c r="P24" i="127"/>
  <c r="I38" i="127"/>
  <c r="P29" i="127"/>
  <c r="P25" i="127"/>
  <c r="A41" i="124"/>
  <c r="O6" i="125"/>
  <c r="G16" i="125"/>
  <c r="K76" i="125" s="1"/>
  <c r="I21" i="125"/>
  <c r="F22" i="125"/>
  <c r="F26" i="125"/>
  <c r="F39" i="125" s="1"/>
  <c r="P144" i="126"/>
  <c r="I144" i="126"/>
  <c r="P22" i="126"/>
  <c r="K26" i="126"/>
  <c r="K40" i="126"/>
  <c r="J42" i="126"/>
  <c r="J43" i="126"/>
  <c r="K49" i="126"/>
  <c r="L51" i="126"/>
  <c r="L55" i="126"/>
  <c r="J59" i="126"/>
  <c r="J153" i="126" s="1"/>
  <c r="K65" i="126"/>
  <c r="J66" i="126"/>
  <c r="J79" i="126" s="1"/>
  <c r="H68" i="126"/>
  <c r="K144" i="126"/>
  <c r="K145" i="126"/>
  <c r="P6" i="125"/>
  <c r="A28" i="125"/>
  <c r="F34" i="125"/>
  <c r="Q49" i="126"/>
  <c r="Q144" i="126"/>
  <c r="Q22" i="126"/>
  <c r="N23" i="126"/>
  <c r="Q30" i="126"/>
  <c r="Q31" i="126"/>
  <c r="Q32" i="126"/>
  <c r="Q33" i="126"/>
  <c r="Q34" i="126"/>
  <c r="Q35" i="126"/>
  <c r="Q36" i="126"/>
  <c r="Q37" i="126"/>
  <c r="O50" i="126"/>
  <c r="R51" i="126"/>
  <c r="R146" i="126" s="1"/>
  <c r="L52" i="126"/>
  <c r="P53" i="126"/>
  <c r="P148" i="126" s="1"/>
  <c r="O54" i="126"/>
  <c r="O149" i="126"/>
  <c r="R55" i="126"/>
  <c r="R150" i="126" s="1"/>
  <c r="L56" i="126"/>
  <c r="P57" i="126"/>
  <c r="P152" i="126"/>
  <c r="G59" i="126"/>
  <c r="N57" i="126" s="1"/>
  <c r="N152" i="126" s="1"/>
  <c r="H65" i="126"/>
  <c r="I68" i="126"/>
  <c r="I81" i="126"/>
  <c r="K8" i="127"/>
  <c r="I17" i="127"/>
  <c r="I37" i="127" s="1"/>
  <c r="I39" i="127" s="1"/>
  <c r="K15" i="127"/>
  <c r="F33" i="127"/>
  <c r="H69" i="127"/>
  <c r="H72" i="127"/>
  <c r="L72" i="127" s="1"/>
  <c r="A35" i="128"/>
  <c r="E73" i="128"/>
  <c r="E81" i="128"/>
  <c r="A22" i="128"/>
  <c r="I16" i="128"/>
  <c r="P12" i="128"/>
  <c r="I22" i="128"/>
  <c r="K22" i="128" s="1"/>
  <c r="K8" i="128"/>
  <c r="F23" i="128"/>
  <c r="F36" i="128"/>
  <c r="K9" i="128"/>
  <c r="H25" i="128"/>
  <c r="H38" i="128" s="1"/>
  <c r="F26" i="128"/>
  <c r="F39" i="128"/>
  <c r="J26" i="128"/>
  <c r="J39" i="128"/>
  <c r="P13" i="128"/>
  <c r="G16" i="128"/>
  <c r="N10" i="128" s="1"/>
  <c r="K27" i="128"/>
  <c r="H34" i="128"/>
  <c r="K68" i="128" s="1"/>
  <c r="K88" i="128" s="1"/>
  <c r="G37" i="128"/>
  <c r="A40" i="128"/>
  <c r="E78" i="128" s="1"/>
  <c r="E86" i="128" s="1"/>
  <c r="K8" i="129"/>
  <c r="H22" i="129"/>
  <c r="K22" i="129" s="1"/>
  <c r="K27" i="129"/>
  <c r="F21" i="127"/>
  <c r="M23" i="127" s="1"/>
  <c r="G25" i="127"/>
  <c r="K44" i="127"/>
  <c r="A45" i="127"/>
  <c r="J69" i="127"/>
  <c r="J77" i="127"/>
  <c r="J64" i="127"/>
  <c r="H64" i="127"/>
  <c r="L64" i="127" s="1"/>
  <c r="L80" i="127"/>
  <c r="G21" i="128"/>
  <c r="G34" i="128"/>
  <c r="J68" i="128" s="1"/>
  <c r="J88" i="128" s="1"/>
  <c r="F22" i="128"/>
  <c r="F16" i="128"/>
  <c r="J22" i="128"/>
  <c r="Q7" i="128"/>
  <c r="J16" i="128"/>
  <c r="Q8" i="128" s="1"/>
  <c r="P7" i="128"/>
  <c r="G36" i="128"/>
  <c r="H24" i="128"/>
  <c r="H37" i="128"/>
  <c r="G26" i="128"/>
  <c r="K11" i="128"/>
  <c r="K12" i="128"/>
  <c r="K28" i="128"/>
  <c r="A38" i="129"/>
  <c r="G90" i="129" s="1"/>
  <c r="A25" i="129"/>
  <c r="G39" i="129"/>
  <c r="K26" i="129"/>
  <c r="G35" i="129"/>
  <c r="A30" i="127"/>
  <c r="K45" i="127"/>
  <c r="A48" i="127"/>
  <c r="K50" i="127"/>
  <c r="K69" i="127"/>
  <c r="K77" i="127" s="1"/>
  <c r="I87" i="127"/>
  <c r="L79" i="127"/>
  <c r="K7" i="128"/>
  <c r="H16" i="128"/>
  <c r="O10" i="128"/>
  <c r="H23" i="128"/>
  <c r="H36" i="128" s="1"/>
  <c r="A37" i="128"/>
  <c r="E75" i="128"/>
  <c r="E83" i="128" s="1"/>
  <c r="A24" i="128"/>
  <c r="I24" i="128"/>
  <c r="I37" i="128"/>
  <c r="P9" i="128"/>
  <c r="K14" i="128"/>
  <c r="H35" i="128"/>
  <c r="H44" i="128" s="1"/>
  <c r="J89" i="128" s="1"/>
  <c r="J91" i="128" s="1"/>
  <c r="J93" i="128" s="1"/>
  <c r="A36" i="128"/>
  <c r="E74" i="128"/>
  <c r="E82" i="128"/>
  <c r="I31" i="129"/>
  <c r="G88" i="129"/>
  <c r="G80" i="129"/>
  <c r="I44" i="129"/>
  <c r="M96" i="129" s="1"/>
  <c r="M98" i="129" s="1"/>
  <c r="M100" i="129" s="1"/>
  <c r="J21" i="129"/>
  <c r="G31" i="129"/>
  <c r="F36" i="127"/>
  <c r="I52" i="127"/>
  <c r="K48" i="127"/>
  <c r="P8" i="128"/>
  <c r="K10" i="128"/>
  <c r="G25" i="128"/>
  <c r="J31" i="129"/>
  <c r="J35" i="129"/>
  <c r="F24" i="129"/>
  <c r="F37" i="129" s="1"/>
  <c r="F44" i="129" s="1"/>
  <c r="K9" i="129"/>
  <c r="K25" i="129"/>
  <c r="G38" i="129"/>
  <c r="K38" i="129"/>
  <c r="K11" i="129"/>
  <c r="F34" i="129"/>
  <c r="A28" i="128"/>
  <c r="N75" i="129"/>
  <c r="N95" i="129"/>
  <c r="I34" i="129"/>
  <c r="P6" i="129"/>
  <c r="K7" i="129"/>
  <c r="J44" i="129"/>
  <c r="N96" i="129" s="1"/>
  <c r="N98" i="129" s="1"/>
  <c r="N100" i="129"/>
  <c r="G16" i="129"/>
  <c r="N13" i="129" s="1"/>
  <c r="I21" i="129"/>
  <c r="A23" i="129"/>
  <c r="A28" i="129"/>
  <c r="A35" i="129"/>
  <c r="A26" i="128"/>
  <c r="G21" i="129"/>
  <c r="L75" i="129"/>
  <c r="L95" i="129" s="1"/>
  <c r="N6" i="129"/>
  <c r="G37" i="129"/>
  <c r="K37" i="129" s="1"/>
  <c r="K24" i="129"/>
  <c r="A39" i="129"/>
  <c r="A26" i="129"/>
  <c r="I16" i="129"/>
  <c r="P13" i="129" s="1"/>
  <c r="K28" i="129"/>
  <c r="A29" i="129"/>
  <c r="G34" i="129"/>
  <c r="I35" i="129"/>
  <c r="O6" i="129"/>
  <c r="F16" i="129"/>
  <c r="M12" i="129" s="1"/>
  <c r="J16" i="129"/>
  <c r="J17" i="129" s="1"/>
  <c r="K10" i="129"/>
  <c r="G84" i="129"/>
  <c r="G92" i="129"/>
  <c r="F22" i="129"/>
  <c r="F31" i="129" s="1"/>
  <c r="G105" i="159"/>
  <c r="G92" i="159"/>
  <c r="G112" i="160"/>
  <c r="I90" i="159"/>
  <c r="G90" i="159"/>
  <c r="L61" i="159"/>
  <c r="L63" i="159"/>
  <c r="G93" i="159"/>
  <c r="G102" i="160"/>
  <c r="F69" i="160"/>
  <c r="L62" i="160"/>
  <c r="O63" i="160"/>
  <c r="G106" i="159"/>
  <c r="I95" i="159"/>
  <c r="E104" i="159"/>
  <c r="G93" i="160"/>
  <c r="E104" i="160"/>
  <c r="E102" i="159"/>
  <c r="G90" i="160"/>
  <c r="I90" i="160" s="1"/>
  <c r="G92" i="160"/>
  <c r="G104" i="160" s="1"/>
  <c r="I95" i="160"/>
  <c r="I106" i="160" s="1"/>
  <c r="E102" i="160"/>
  <c r="E109" i="160"/>
  <c r="G102" i="159"/>
  <c r="N13" i="122"/>
  <c r="N14" i="126"/>
  <c r="N6" i="128"/>
  <c r="O13" i="122"/>
  <c r="J48" i="122"/>
  <c r="J143" i="122"/>
  <c r="O6" i="124"/>
  <c r="F34" i="124"/>
  <c r="I68" i="124"/>
  <c r="I88" i="124"/>
  <c r="M6" i="125"/>
  <c r="H21" i="125"/>
  <c r="O14" i="126"/>
  <c r="J49" i="126"/>
  <c r="J144" i="126"/>
  <c r="O6" i="128"/>
  <c r="J21" i="128"/>
  <c r="F34" i="128"/>
  <c r="I68" i="128" s="1"/>
  <c r="I88" i="128" s="1"/>
  <c r="M6" i="129"/>
  <c r="H21" i="129"/>
  <c r="K75" i="129"/>
  <c r="K95" i="129"/>
  <c r="H42" i="123"/>
  <c r="H58" i="123" s="1"/>
  <c r="L58" i="123" s="1"/>
  <c r="N49" i="126"/>
  <c r="H36" i="127"/>
  <c r="H42" i="127"/>
  <c r="H58" i="127"/>
  <c r="L58" i="127" s="1"/>
  <c r="O48" i="122"/>
  <c r="N143" i="122"/>
  <c r="H21" i="123"/>
  <c r="O23" i="123" s="1"/>
  <c r="F21" i="124"/>
  <c r="H34" i="125"/>
  <c r="O49" i="126"/>
  <c r="N144" i="126"/>
  <c r="I36" i="127"/>
  <c r="I42" i="127"/>
  <c r="I58" i="127" s="1"/>
  <c r="I71" i="127" s="1"/>
  <c r="Q6" i="129"/>
  <c r="G48" i="122"/>
  <c r="G143" i="122"/>
  <c r="O143" i="122"/>
  <c r="J36" i="123"/>
  <c r="J42" i="123"/>
  <c r="J58" i="123" s="1"/>
  <c r="J71" i="123" s="1"/>
  <c r="G49" i="126"/>
  <c r="O144" i="126"/>
  <c r="J36" i="127"/>
  <c r="J42" i="127"/>
  <c r="J58" i="127"/>
  <c r="J71" i="127" s="1"/>
  <c r="H48" i="122"/>
  <c r="H49" i="126"/>
  <c r="I92" i="159"/>
  <c r="G104" i="159"/>
  <c r="N76" i="125"/>
  <c r="Q14" i="125"/>
  <c r="Q13" i="125"/>
  <c r="Q9" i="125"/>
  <c r="Q12" i="125"/>
  <c r="Q8" i="125"/>
  <c r="Q11" i="125"/>
  <c r="Q16" i="125" s="1"/>
  <c r="Q7" i="125"/>
  <c r="K26" i="128"/>
  <c r="G39" i="128"/>
  <c r="L146" i="126"/>
  <c r="H79" i="126"/>
  <c r="L79" i="126"/>
  <c r="L66" i="126"/>
  <c r="L152" i="126"/>
  <c r="S20" i="126"/>
  <c r="S16" i="126"/>
  <c r="O14" i="124"/>
  <c r="O13" i="124"/>
  <c r="J69" i="124"/>
  <c r="H17" i="124"/>
  <c r="O9" i="124"/>
  <c r="G112" i="159"/>
  <c r="I105" i="159"/>
  <c r="I112" i="159" s="1"/>
  <c r="O14" i="128"/>
  <c r="O8" i="128"/>
  <c r="O9" i="128"/>
  <c r="J31" i="128"/>
  <c r="J35" i="128"/>
  <c r="J44" i="128"/>
  <c r="L89" i="128" s="1"/>
  <c r="L91" i="128" s="1"/>
  <c r="L93" i="128" s="1"/>
  <c r="K24" i="128"/>
  <c r="I35" i="128"/>
  <c r="I44" i="128" s="1"/>
  <c r="K89" i="128" s="1"/>
  <c r="K91" i="128" s="1"/>
  <c r="K93" i="128" s="1"/>
  <c r="I31" i="128"/>
  <c r="L147" i="126"/>
  <c r="K78" i="126"/>
  <c r="K86" i="126"/>
  <c r="K73" i="126"/>
  <c r="F35" i="125"/>
  <c r="H80" i="126"/>
  <c r="L80" i="126" s="1"/>
  <c r="L67" i="126"/>
  <c r="L145" i="126"/>
  <c r="M13" i="125"/>
  <c r="M9" i="125"/>
  <c r="M8" i="125"/>
  <c r="M11" i="125"/>
  <c r="I73" i="126"/>
  <c r="I78" i="126"/>
  <c r="I86" i="126" s="1"/>
  <c r="G82" i="125"/>
  <c r="G90" i="125"/>
  <c r="K26" i="124"/>
  <c r="I45" i="126"/>
  <c r="N16" i="124"/>
  <c r="O10" i="124"/>
  <c r="L144" i="122"/>
  <c r="L41" i="122"/>
  <c r="S22" i="122"/>
  <c r="S18" i="122"/>
  <c r="S21" i="122"/>
  <c r="S17" i="122"/>
  <c r="G98" i="160"/>
  <c r="I98" i="160"/>
  <c r="K43" i="122"/>
  <c r="J152" i="122"/>
  <c r="Q54" i="122"/>
  <c r="Q149" i="122" s="1"/>
  <c r="Q50" i="122"/>
  <c r="Q145" i="122"/>
  <c r="Q53" i="122"/>
  <c r="Q148" i="122" s="1"/>
  <c r="Q49" i="122"/>
  <c r="M14" i="129"/>
  <c r="M13" i="129"/>
  <c r="M9" i="129"/>
  <c r="M8" i="129"/>
  <c r="M16" i="129" s="1"/>
  <c r="M10" i="129"/>
  <c r="M11" i="129"/>
  <c r="M7" i="129"/>
  <c r="P10" i="129"/>
  <c r="P9" i="129"/>
  <c r="P14" i="129"/>
  <c r="P8" i="129"/>
  <c r="P12" i="129"/>
  <c r="K25" i="128"/>
  <c r="S21" i="126"/>
  <c r="S17" i="126"/>
  <c r="S22" i="126"/>
  <c r="G38" i="125"/>
  <c r="K38" i="125"/>
  <c r="K25" i="125"/>
  <c r="G36" i="124"/>
  <c r="G44" i="124"/>
  <c r="I89" i="124"/>
  <c r="I91" i="124"/>
  <c r="I93" i="124" s="1"/>
  <c r="K23" i="124"/>
  <c r="L146" i="122"/>
  <c r="I92" i="160"/>
  <c r="I106" i="159"/>
  <c r="I93" i="159"/>
  <c r="G83" i="129"/>
  <c r="G91" i="129"/>
  <c r="G87" i="129"/>
  <c r="G79" i="129"/>
  <c r="G17" i="129"/>
  <c r="N10" i="129"/>
  <c r="O13" i="128"/>
  <c r="K16" i="128"/>
  <c r="R8" i="128" s="1"/>
  <c r="Q11" i="128"/>
  <c r="K69" i="128"/>
  <c r="I17" i="128"/>
  <c r="P14" i="128"/>
  <c r="P11" i="128"/>
  <c r="P10" i="128"/>
  <c r="P16" i="128"/>
  <c r="H77" i="127"/>
  <c r="L77" i="127" s="1"/>
  <c r="L69" i="127"/>
  <c r="K25" i="127"/>
  <c r="J60" i="126"/>
  <c r="J154" i="126" s="1"/>
  <c r="Q54" i="126"/>
  <c r="Q149" i="126" s="1"/>
  <c r="G31" i="124"/>
  <c r="H153" i="126"/>
  <c r="O57" i="126"/>
  <c r="O152" i="126"/>
  <c r="O53" i="126"/>
  <c r="O148" i="126" s="1"/>
  <c r="O56" i="126"/>
  <c r="N59" i="126" s="1"/>
  <c r="N153" i="126" s="1"/>
  <c r="O151" i="126"/>
  <c r="O52" i="126"/>
  <c r="O147" i="126" s="1"/>
  <c r="L59" i="126"/>
  <c r="S53" i="126" s="1"/>
  <c r="S148" i="126" s="1"/>
  <c r="L153" i="126"/>
  <c r="N56" i="126"/>
  <c r="N151" i="126" s="1"/>
  <c r="L148" i="126"/>
  <c r="P145" i="126"/>
  <c r="H31" i="125"/>
  <c r="H35" i="125"/>
  <c r="J45" i="126"/>
  <c r="H31" i="124"/>
  <c r="R145" i="126"/>
  <c r="R59" i="126"/>
  <c r="R153" i="126"/>
  <c r="S23" i="126"/>
  <c r="P12" i="124"/>
  <c r="K69" i="124"/>
  <c r="I17" i="124"/>
  <c r="P8" i="124"/>
  <c r="K43" i="126"/>
  <c r="G31" i="125"/>
  <c r="K31" i="125"/>
  <c r="J31" i="124"/>
  <c r="O12" i="124"/>
  <c r="P9" i="124"/>
  <c r="L149" i="122"/>
  <c r="G98" i="159"/>
  <c r="I98" i="159" s="1"/>
  <c r="E97" i="160"/>
  <c r="E100" i="160"/>
  <c r="I97" i="160"/>
  <c r="G97" i="160"/>
  <c r="J44" i="122"/>
  <c r="J43" i="122"/>
  <c r="N76" i="129"/>
  <c r="Q9" i="129"/>
  <c r="Q14" i="129"/>
  <c r="Q8" i="129"/>
  <c r="Q10" i="129"/>
  <c r="Q7" i="129"/>
  <c r="Q11" i="129"/>
  <c r="R10" i="128"/>
  <c r="O12" i="128"/>
  <c r="H17" i="128"/>
  <c r="J69" i="128"/>
  <c r="O11" i="128"/>
  <c r="O7" i="128"/>
  <c r="O16" i="128" s="1"/>
  <c r="L69" i="128"/>
  <c r="J17" i="128"/>
  <c r="Q14" i="128"/>
  <c r="Q13" i="128"/>
  <c r="Q9" i="128"/>
  <c r="Q10" i="128"/>
  <c r="M14" i="128"/>
  <c r="N13" i="128"/>
  <c r="I69" i="128"/>
  <c r="G17" i="128"/>
  <c r="M13" i="128"/>
  <c r="N12" i="128"/>
  <c r="N8" i="128"/>
  <c r="M9" i="128"/>
  <c r="M10" i="128"/>
  <c r="M28" i="127"/>
  <c r="F38" i="127"/>
  <c r="F39" i="127"/>
  <c r="M29" i="127"/>
  <c r="M25" i="127"/>
  <c r="M24" i="127"/>
  <c r="M30" i="127"/>
  <c r="M26" i="127"/>
  <c r="M31" i="127"/>
  <c r="M27" i="127"/>
  <c r="H78" i="126"/>
  <c r="L65" i="126"/>
  <c r="H73" i="126"/>
  <c r="L73" i="126"/>
  <c r="L151" i="126"/>
  <c r="S56" i="126"/>
  <c r="S151" i="126" s="1"/>
  <c r="O145" i="126"/>
  <c r="Q39" i="126"/>
  <c r="L68" i="126"/>
  <c r="H81" i="126"/>
  <c r="L81" i="126" s="1"/>
  <c r="L150" i="126"/>
  <c r="N8" i="125"/>
  <c r="P33" i="127"/>
  <c r="J78" i="126"/>
  <c r="J86" i="126" s="1"/>
  <c r="J73" i="126"/>
  <c r="G81" i="125"/>
  <c r="G89" i="125"/>
  <c r="G44" i="129"/>
  <c r="K96" i="129" s="1"/>
  <c r="K98" i="129" s="1"/>
  <c r="K100" i="129" s="1"/>
  <c r="P11" i="125"/>
  <c r="P7" i="125"/>
  <c r="P16" i="125" s="1"/>
  <c r="M76" i="125"/>
  <c r="P14" i="125"/>
  <c r="P10" i="125"/>
  <c r="P13" i="125"/>
  <c r="P9" i="125"/>
  <c r="P12" i="125"/>
  <c r="P8" i="125"/>
  <c r="I77" i="122"/>
  <c r="I85" i="122"/>
  <c r="I72" i="122"/>
  <c r="R38" i="122"/>
  <c r="S19" i="126"/>
  <c r="F31" i="124"/>
  <c r="O11" i="124"/>
  <c r="O7" i="124"/>
  <c r="O16" i="124" s="1"/>
  <c r="L145" i="122"/>
  <c r="H77" i="122"/>
  <c r="L77" i="122" s="1"/>
  <c r="L64" i="122"/>
  <c r="H72" i="122"/>
  <c r="L72" i="122" s="1"/>
  <c r="P24" i="122"/>
  <c r="R144" i="122"/>
  <c r="R58" i="122"/>
  <c r="R152" i="122"/>
  <c r="H71" i="123"/>
  <c r="L71" i="123" s="1"/>
  <c r="L78" i="126"/>
  <c r="H86" i="126"/>
  <c r="L86" i="126"/>
  <c r="R12" i="128"/>
  <c r="H85" i="122"/>
  <c r="L85" i="122"/>
  <c r="R11" i="128"/>
  <c r="I104" i="159"/>
  <c r="G44" i="125"/>
  <c r="K96" i="125"/>
  <c r="K98" i="125"/>
  <c r="K100" i="125"/>
  <c r="R7" i="128"/>
  <c r="R14" i="128"/>
  <c r="Q144" i="122"/>
  <c r="K35" i="125"/>
  <c r="K44" i="125"/>
  <c r="S50" i="126"/>
  <c r="R9" i="128"/>
  <c r="Q16" i="129" l="1"/>
  <c r="S25" i="126"/>
  <c r="I104" i="160"/>
  <c r="N51" i="126"/>
  <c r="N146" i="126" s="1"/>
  <c r="N9" i="129"/>
  <c r="S54" i="126"/>
  <c r="S149" i="126" s="1"/>
  <c r="P16" i="124"/>
  <c r="S57" i="126"/>
  <c r="S152" i="126" s="1"/>
  <c r="S51" i="126"/>
  <c r="S146" i="126" s="1"/>
  <c r="S52" i="126"/>
  <c r="S147" i="126" s="1"/>
  <c r="N11" i="125"/>
  <c r="O59" i="126"/>
  <c r="O153" i="126" s="1"/>
  <c r="Q12" i="129"/>
  <c r="Q50" i="126"/>
  <c r="N8" i="129"/>
  <c r="E109" i="159"/>
  <c r="H60" i="126"/>
  <c r="H154" i="126" s="1"/>
  <c r="S145" i="126"/>
  <c r="N7" i="125"/>
  <c r="N16" i="125" s="1"/>
  <c r="G17" i="125"/>
  <c r="Q13" i="129"/>
  <c r="G100" i="160"/>
  <c r="N12" i="129"/>
  <c r="F31" i="128"/>
  <c r="F35" i="128"/>
  <c r="F44" i="128" s="1"/>
  <c r="H44" i="124"/>
  <c r="J89" i="124" s="1"/>
  <c r="J91" i="124" s="1"/>
  <c r="J93" i="124" s="1"/>
  <c r="G31" i="123"/>
  <c r="G33" i="123" s="1"/>
  <c r="K31" i="123"/>
  <c r="I44" i="124"/>
  <c r="K89" i="124" s="1"/>
  <c r="K91" i="124" s="1"/>
  <c r="K93" i="124" s="1"/>
  <c r="H39" i="125"/>
  <c r="H44" i="125" s="1"/>
  <c r="L96" i="125" s="1"/>
  <c r="L98" i="125" s="1"/>
  <c r="L100" i="125" s="1"/>
  <c r="K26" i="125"/>
  <c r="P59" i="126"/>
  <c r="P153" i="126" s="1"/>
  <c r="E83" i="174"/>
  <c r="E82" i="174"/>
  <c r="G153" i="126"/>
  <c r="N50" i="126"/>
  <c r="N145" i="126" s="1"/>
  <c r="N53" i="126"/>
  <c r="N148" i="126" s="1"/>
  <c r="N12" i="125"/>
  <c r="Q52" i="126"/>
  <c r="Q147" i="126" s="1"/>
  <c r="Q53" i="126"/>
  <c r="Q148" i="126" s="1"/>
  <c r="N14" i="125"/>
  <c r="N13" i="125"/>
  <c r="Q51" i="126"/>
  <c r="Q146" i="126" s="1"/>
  <c r="M76" i="129"/>
  <c r="P11" i="129"/>
  <c r="P7" i="129"/>
  <c r="P16" i="129" s="1"/>
  <c r="Q56" i="126"/>
  <c r="Q151" i="126" s="1"/>
  <c r="K60" i="126"/>
  <c r="K154" i="126" s="1"/>
  <c r="N11" i="129"/>
  <c r="K76" i="129"/>
  <c r="N10" i="125"/>
  <c r="N9" i="125"/>
  <c r="N55" i="126"/>
  <c r="N150" i="126" s="1"/>
  <c r="N54" i="126"/>
  <c r="N149" i="126" s="1"/>
  <c r="N14" i="129"/>
  <c r="N52" i="126"/>
  <c r="N147" i="126" s="1"/>
  <c r="G82" i="129"/>
  <c r="I93" i="160"/>
  <c r="I105" i="160"/>
  <c r="I112" i="160" s="1"/>
  <c r="G38" i="128"/>
  <c r="G44" i="128" s="1"/>
  <c r="I89" i="128" s="1"/>
  <c r="I91" i="128" s="1"/>
  <c r="I93" i="128" s="1"/>
  <c r="G31" i="128"/>
  <c r="K17" i="127"/>
  <c r="K37" i="127" s="1"/>
  <c r="L62" i="159"/>
  <c r="S55" i="126"/>
  <c r="S150" i="126" s="1"/>
  <c r="Q55" i="126"/>
  <c r="Q150" i="126" s="1"/>
  <c r="N7" i="129"/>
  <c r="F69" i="159"/>
  <c r="H35" i="129"/>
  <c r="K24" i="124"/>
  <c r="I31" i="124"/>
  <c r="K31" i="124" s="1"/>
  <c r="M43" i="130"/>
  <c r="M48" i="130" s="1"/>
  <c r="K48" i="130"/>
  <c r="K49" i="130" s="1"/>
  <c r="I43" i="130"/>
  <c r="I48" i="130" s="1"/>
  <c r="M10" i="125"/>
  <c r="Q12" i="128"/>
  <c r="Q16" i="128" s="1"/>
  <c r="M8" i="128"/>
  <c r="J36" i="174"/>
  <c r="L63" i="131"/>
  <c r="F55" i="135"/>
  <c r="J28" i="160"/>
  <c r="I14" i="136"/>
  <c r="N62" i="137"/>
  <c r="N63" i="137" s="1"/>
  <c r="Q55" i="122"/>
  <c r="G42" i="123"/>
  <c r="G21" i="123"/>
  <c r="N23" i="123" s="1"/>
  <c r="M7" i="125"/>
  <c r="M14" i="125"/>
  <c r="N7" i="128"/>
  <c r="H31" i="128"/>
  <c r="M12" i="128"/>
  <c r="K23" i="128"/>
  <c r="M7" i="128"/>
  <c r="M11" i="128"/>
  <c r="C66" i="153"/>
  <c r="F36" i="159"/>
  <c r="K35" i="130"/>
  <c r="G38" i="130" s="1"/>
  <c r="J29" i="160"/>
  <c r="I15" i="136"/>
  <c r="R21" i="122"/>
  <c r="R17" i="122"/>
  <c r="R18" i="122"/>
  <c r="R20" i="122"/>
  <c r="R16" i="122"/>
  <c r="L53" i="122"/>
  <c r="H58" i="122"/>
  <c r="O37" i="126"/>
  <c r="O33" i="126"/>
  <c r="H40" i="126"/>
  <c r="O35" i="126"/>
  <c r="O31" i="126"/>
  <c r="O30" i="126"/>
  <c r="O36" i="126"/>
  <c r="O34" i="126"/>
  <c r="O32" i="126"/>
  <c r="K25" i="124"/>
  <c r="G59" i="153"/>
  <c r="G66" i="153" s="1"/>
  <c r="E66" i="153"/>
  <c r="P26" i="107"/>
  <c r="J23" i="174"/>
  <c r="J24" i="160"/>
  <c r="I10" i="136"/>
  <c r="K20" i="136"/>
  <c r="J48" i="160"/>
  <c r="H95" i="122"/>
  <c r="L95" i="122" s="1"/>
  <c r="L88" i="122"/>
  <c r="Q7" i="124"/>
  <c r="J16" i="124"/>
  <c r="N14" i="128"/>
  <c r="N11" i="128"/>
  <c r="N9" i="128"/>
  <c r="K59" i="122"/>
  <c r="K153" i="122" s="1"/>
  <c r="S20" i="122"/>
  <c r="S19" i="122"/>
  <c r="S16" i="122"/>
  <c r="S15" i="122"/>
  <c r="P49" i="153"/>
  <c r="P80" i="153"/>
  <c r="J25" i="107"/>
  <c r="J26" i="107" s="1"/>
  <c r="J54" i="135"/>
  <c r="J55" i="135" s="1"/>
  <c r="J54" i="141"/>
  <c r="J55" i="141" s="1"/>
  <c r="C21" i="146"/>
  <c r="S31" i="122"/>
  <c r="S30" i="122"/>
  <c r="S32" i="122"/>
  <c r="S33" i="122"/>
  <c r="G58" i="122"/>
  <c r="K77" i="122"/>
  <c r="K85" i="122" s="1"/>
  <c r="K72" i="122"/>
  <c r="J38" i="174"/>
  <c r="J39" i="174" s="1"/>
  <c r="C15" i="48"/>
  <c r="J25" i="159"/>
  <c r="K20" i="130"/>
  <c r="Q24" i="122"/>
  <c r="N56" i="122"/>
  <c r="N151" i="122" s="1"/>
  <c r="G151" i="122"/>
  <c r="N26" i="107"/>
  <c r="C21" i="176"/>
  <c r="J26" i="159"/>
  <c r="I12" i="130"/>
  <c r="I20" i="130" s="1"/>
  <c r="I42" i="122"/>
  <c r="I43" i="122"/>
  <c r="L24" i="107"/>
  <c r="L26" i="107" s="1"/>
  <c r="J71" i="9"/>
  <c r="J27" i="159"/>
  <c r="I13" i="130"/>
  <c r="J63" i="131"/>
  <c r="J27" i="160"/>
  <c r="I13" i="136"/>
  <c r="P143" i="122"/>
  <c r="P13" i="122"/>
  <c r="P33" i="122"/>
  <c r="P38" i="122" s="1"/>
  <c r="I39" i="122"/>
  <c r="J39" i="122"/>
  <c r="P36" i="122"/>
  <c r="P35" i="122"/>
  <c r="I144" i="122"/>
  <c r="I58" i="122"/>
  <c r="N16" i="126"/>
  <c r="N25" i="126" s="1"/>
  <c r="G42" i="126"/>
  <c r="H43" i="126" s="1"/>
  <c r="H26" i="126"/>
  <c r="K11" i="123"/>
  <c r="K15" i="123"/>
  <c r="K29" i="123"/>
  <c r="G26" i="127"/>
  <c r="K26" i="127"/>
  <c r="M43" i="136"/>
  <c r="M48" i="136" s="1"/>
  <c r="Q8" i="124"/>
  <c r="I96" i="126"/>
  <c r="L88" i="126"/>
  <c r="K31" i="127"/>
  <c r="H23" i="129"/>
  <c r="H16" i="129"/>
  <c r="N33" i="122"/>
  <c r="O35" i="122"/>
  <c r="L52" i="122"/>
  <c r="K10" i="123"/>
  <c r="K17" i="123" s="1"/>
  <c r="K37" i="123" s="1"/>
  <c r="K14" i="123"/>
  <c r="Q23" i="126"/>
  <c r="Q18" i="126"/>
  <c r="Q16" i="126"/>
  <c r="Q20" i="126"/>
  <c r="F25" i="125"/>
  <c r="K10" i="125"/>
  <c r="K11" i="125"/>
  <c r="Q19" i="126"/>
  <c r="H52" i="127"/>
  <c r="K52" i="127" s="1"/>
  <c r="N17" i="122"/>
  <c r="N24" i="122" s="1"/>
  <c r="N21" i="122"/>
  <c r="O30" i="122"/>
  <c r="J64" i="122"/>
  <c r="K144" i="122"/>
  <c r="F42" i="123"/>
  <c r="J17" i="123"/>
  <c r="J37" i="123" s="1"/>
  <c r="A28" i="123"/>
  <c r="A47" i="123"/>
  <c r="K13" i="123"/>
  <c r="I33" i="123"/>
  <c r="K29" i="125"/>
  <c r="O17" i="122"/>
  <c r="O24" i="122" s="1"/>
  <c r="O21" i="122"/>
  <c r="N32" i="122"/>
  <c r="O36" i="122"/>
  <c r="J33" i="123"/>
  <c r="K47" i="123"/>
  <c r="H16" i="125"/>
  <c r="L39" i="126"/>
  <c r="H96" i="126"/>
  <c r="L96" i="126" s="1"/>
  <c r="L89" i="126"/>
  <c r="J17" i="127"/>
  <c r="J37" i="127" s="1"/>
  <c r="H33" i="127"/>
  <c r="K35" i="136"/>
  <c r="G38" i="136" s="1"/>
  <c r="K48" i="136"/>
  <c r="K49" i="136" s="1"/>
  <c r="O29" i="122"/>
  <c r="O38" i="122" s="1"/>
  <c r="K147" i="122"/>
  <c r="H67" i="122"/>
  <c r="K25" i="123"/>
  <c r="F33" i="123"/>
  <c r="K26" i="123"/>
  <c r="H52" i="123"/>
  <c r="K52" i="123" s="1"/>
  <c r="J52" i="123"/>
  <c r="K28" i="125"/>
  <c r="P37" i="126"/>
  <c r="P33" i="126"/>
  <c r="P35" i="126"/>
  <c r="P31" i="126"/>
  <c r="P39" i="126" s="1"/>
  <c r="P36" i="126"/>
  <c r="P32" i="126"/>
  <c r="J33" i="127"/>
  <c r="G29" i="127"/>
  <c r="K29" i="127"/>
  <c r="K33" i="127" s="1"/>
  <c r="K38" i="127" s="1"/>
  <c r="K13" i="128"/>
  <c r="R13" i="128" s="1"/>
  <c r="R16" i="128" s="1"/>
  <c r="K12" i="129"/>
  <c r="K84" i="180"/>
  <c r="K83" i="180"/>
  <c r="K69" i="123"/>
  <c r="K77" i="123" s="1"/>
  <c r="R17" i="126"/>
  <c r="R25" i="126" s="1"/>
  <c r="N31" i="126"/>
  <c r="N39" i="126" s="1"/>
  <c r="A27" i="129"/>
  <c r="I12" i="121"/>
  <c r="I13" i="121" s="1"/>
  <c r="R32" i="126"/>
  <c r="R36" i="126"/>
  <c r="P19" i="126"/>
  <c r="P25" i="126" s="1"/>
  <c r="A42" i="128"/>
  <c r="A37" i="129"/>
  <c r="P21" i="126"/>
  <c r="R30" i="126"/>
  <c r="R39" i="126" s="1"/>
  <c r="Q6" i="124"/>
  <c r="F21" i="128"/>
  <c r="Q6" i="125"/>
  <c r="I42" i="123"/>
  <c r="I58" i="123" s="1"/>
  <c r="I71" i="123" s="1"/>
  <c r="N6" i="124"/>
  <c r="G21" i="125"/>
  <c r="N6" i="125"/>
  <c r="G42" i="127"/>
  <c r="H71" i="127"/>
  <c r="L71" i="127" s="1"/>
  <c r="M75" i="129"/>
  <c r="M95" i="129" s="1"/>
  <c r="I36" i="123"/>
  <c r="J21" i="124"/>
  <c r="J21" i="125"/>
  <c r="G34" i="124"/>
  <c r="J68" i="124" s="1"/>
  <c r="J88" i="124" s="1"/>
  <c r="S37" i="126" l="1"/>
  <c r="S36" i="126"/>
  <c r="S35" i="126"/>
  <c r="S34" i="126"/>
  <c r="S33" i="126"/>
  <c r="S31" i="126"/>
  <c r="L42" i="126"/>
  <c r="S30" i="126"/>
  <c r="S32" i="126"/>
  <c r="J77" i="122"/>
  <c r="J85" i="122" s="1"/>
  <c r="J72" i="122"/>
  <c r="F38" i="125"/>
  <c r="F44" i="125" s="1"/>
  <c r="F31" i="125"/>
  <c r="G107" i="160"/>
  <c r="I107" i="160" s="1"/>
  <c r="S38" i="122"/>
  <c r="S24" i="122"/>
  <c r="Q11" i="124"/>
  <c r="Q13" i="124"/>
  <c r="Q14" i="124"/>
  <c r="Q16" i="124" s="1"/>
  <c r="L69" i="124"/>
  <c r="Q10" i="124"/>
  <c r="Q9" i="124"/>
  <c r="J17" i="124"/>
  <c r="Q12" i="124"/>
  <c r="K16" i="124"/>
  <c r="O39" i="126"/>
  <c r="R24" i="122"/>
  <c r="J36" i="159"/>
  <c r="J48" i="159" s="1"/>
  <c r="F48" i="159"/>
  <c r="L148" i="122"/>
  <c r="G81" i="129"/>
  <c r="G89" i="129"/>
  <c r="Q27" i="127"/>
  <c r="Q28" i="127"/>
  <c r="Q24" i="127"/>
  <c r="J38" i="127"/>
  <c r="Q29" i="127"/>
  <c r="Q30" i="127"/>
  <c r="Q31" i="127"/>
  <c r="Q26" i="127"/>
  <c r="Q25" i="127"/>
  <c r="O14" i="125"/>
  <c r="O10" i="125"/>
  <c r="O12" i="125"/>
  <c r="O13" i="125"/>
  <c r="O8" i="125"/>
  <c r="O9" i="125"/>
  <c r="O11" i="125"/>
  <c r="H17" i="125"/>
  <c r="L76" i="125"/>
  <c r="O7" i="125"/>
  <c r="I17" i="125"/>
  <c r="P52" i="122"/>
  <c r="P147" i="122" s="1"/>
  <c r="P53" i="122"/>
  <c r="P148" i="122" s="1"/>
  <c r="P56" i="122"/>
  <c r="P151" i="122" s="1"/>
  <c r="P49" i="122"/>
  <c r="P55" i="122"/>
  <c r="P150" i="122" s="1"/>
  <c r="P51" i="122"/>
  <c r="P146" i="122" s="1"/>
  <c r="P50" i="122"/>
  <c r="P145" i="122" s="1"/>
  <c r="J59" i="122"/>
  <c r="J153" i="122" s="1"/>
  <c r="I152" i="122"/>
  <c r="P54" i="122"/>
  <c r="P149" i="122" s="1"/>
  <c r="I59" i="122"/>
  <c r="I153" i="122" s="1"/>
  <c r="M16" i="125"/>
  <c r="N16" i="129"/>
  <c r="K39" i="127"/>
  <c r="H80" i="122"/>
  <c r="L80" i="122" s="1"/>
  <c r="L67" i="122"/>
  <c r="N16" i="128"/>
  <c r="P31" i="123"/>
  <c r="P26" i="123"/>
  <c r="P27" i="123"/>
  <c r="P28" i="123"/>
  <c r="P24" i="123"/>
  <c r="P29" i="123"/>
  <c r="I38" i="123"/>
  <c r="I39" i="123" s="1"/>
  <c r="P30" i="123"/>
  <c r="P25" i="123"/>
  <c r="Q25" i="126"/>
  <c r="O8" i="129"/>
  <c r="O14" i="129"/>
  <c r="O9" i="129"/>
  <c r="L76" i="129"/>
  <c r="H17" i="129"/>
  <c r="O11" i="129"/>
  <c r="O10" i="129"/>
  <c r="O12" i="129"/>
  <c r="O7" i="129"/>
  <c r="I17" i="129"/>
  <c r="O13" i="129"/>
  <c r="G33" i="127"/>
  <c r="K31" i="128"/>
  <c r="R10" i="125"/>
  <c r="J38" i="123"/>
  <c r="Q24" i="123"/>
  <c r="Q30" i="123"/>
  <c r="Q29" i="123"/>
  <c r="Q27" i="123"/>
  <c r="Q26" i="123"/>
  <c r="Q28" i="123"/>
  <c r="Q25" i="123"/>
  <c r="Q31" i="123"/>
  <c r="H36" i="129"/>
  <c r="K23" i="129"/>
  <c r="M16" i="128"/>
  <c r="I107" i="159"/>
  <c r="G107" i="159"/>
  <c r="K16" i="125"/>
  <c r="O26" i="127"/>
  <c r="O25" i="127"/>
  <c r="H38" i="127"/>
  <c r="H39" i="127" s="1"/>
  <c r="O24" i="127"/>
  <c r="O33" i="127" s="1"/>
  <c r="O31" i="127"/>
  <c r="O30" i="127"/>
  <c r="O28" i="127"/>
  <c r="O27" i="127"/>
  <c r="O29" i="127"/>
  <c r="N52" i="122"/>
  <c r="N147" i="122" s="1"/>
  <c r="N51" i="122"/>
  <c r="N146" i="122" s="1"/>
  <c r="N53" i="122"/>
  <c r="N148" i="122" s="1"/>
  <c r="N49" i="122"/>
  <c r="N144" i="122" s="1"/>
  <c r="N54" i="122"/>
  <c r="N149" i="122" s="1"/>
  <c r="N55" i="122"/>
  <c r="N150" i="122" s="1"/>
  <c r="G152" i="122"/>
  <c r="L147" i="122"/>
  <c r="M31" i="123"/>
  <c r="M29" i="123"/>
  <c r="M28" i="123"/>
  <c r="M26" i="123"/>
  <c r="M25" i="123"/>
  <c r="F38" i="123"/>
  <c r="F39" i="123" s="1"/>
  <c r="M30" i="123"/>
  <c r="M27" i="123"/>
  <c r="M24" i="123"/>
  <c r="J39" i="127"/>
  <c r="N38" i="122"/>
  <c r="J39" i="123"/>
  <c r="I38" i="130"/>
  <c r="K38" i="130"/>
  <c r="K39" i="130" s="1"/>
  <c r="J33" i="159"/>
  <c r="N50" i="122"/>
  <c r="N145" i="122" s="1"/>
  <c r="J33" i="160"/>
  <c r="J50" i="160" s="1"/>
  <c r="I38" i="136"/>
  <c r="K38" i="136"/>
  <c r="K39" i="136" s="1"/>
  <c r="K93" i="160"/>
  <c r="I100" i="160"/>
  <c r="Q145" i="126"/>
  <c r="Q59" i="126"/>
  <c r="Q153" i="126" s="1"/>
  <c r="S59" i="126"/>
  <c r="S153" i="126" s="1"/>
  <c r="R12" i="129"/>
  <c r="K33" i="123"/>
  <c r="K38" i="123" s="1"/>
  <c r="K39" i="123" s="1"/>
  <c r="R11" i="125"/>
  <c r="I20" i="136"/>
  <c r="O49" i="122"/>
  <c r="O56" i="122"/>
  <c r="O151" i="122" s="1"/>
  <c r="O53" i="122"/>
  <c r="O148" i="122" s="1"/>
  <c r="O50" i="122"/>
  <c r="O145" i="122" s="1"/>
  <c r="O54" i="122"/>
  <c r="O149" i="122" s="1"/>
  <c r="L58" i="122"/>
  <c r="O51" i="122"/>
  <c r="O146" i="122" s="1"/>
  <c r="H152" i="122"/>
  <c r="O52" i="122"/>
  <c r="O147" i="122" s="1"/>
  <c r="H59" i="122"/>
  <c r="H153" i="122" s="1"/>
  <c r="O55" i="122"/>
  <c r="O150" i="122" s="1"/>
  <c r="Q150" i="122"/>
  <c r="Q58" i="122"/>
  <c r="Q152" i="122" s="1"/>
  <c r="H31" i="129"/>
  <c r="K31" i="129" s="1"/>
  <c r="K16" i="129"/>
  <c r="N29" i="123"/>
  <c r="N27" i="123"/>
  <c r="N26" i="123"/>
  <c r="N25" i="123"/>
  <c r="N28" i="123"/>
  <c r="G38" i="123"/>
  <c r="G39" i="123" s="1"/>
  <c r="N24" i="123"/>
  <c r="N33" i="123" s="1"/>
  <c r="N30" i="123"/>
  <c r="N31" i="123"/>
  <c r="I113" i="160" l="1"/>
  <c r="I109" i="160"/>
  <c r="H44" i="129"/>
  <c r="L96" i="129" s="1"/>
  <c r="L98" i="129" s="1"/>
  <c r="L100" i="129" s="1"/>
  <c r="K36" i="129"/>
  <c r="K44" i="129" s="1"/>
  <c r="I113" i="159"/>
  <c r="I109" i="159"/>
  <c r="N26" i="127"/>
  <c r="G38" i="127"/>
  <c r="G39" i="127" s="1"/>
  <c r="N28" i="127"/>
  <c r="N29" i="127"/>
  <c r="N25" i="127"/>
  <c r="N24" i="127"/>
  <c r="N27" i="127"/>
  <c r="N30" i="127"/>
  <c r="N31" i="127"/>
  <c r="S49" i="122"/>
  <c r="S51" i="122"/>
  <c r="S146" i="122" s="1"/>
  <c r="S56" i="122"/>
  <c r="S151" i="122" s="1"/>
  <c r="S50" i="122"/>
  <c r="S145" i="122" s="1"/>
  <c r="S54" i="122"/>
  <c r="S149" i="122" s="1"/>
  <c r="L152" i="122"/>
  <c r="S55" i="122"/>
  <c r="S150" i="122" s="1"/>
  <c r="R11" i="129"/>
  <c r="R9" i="129"/>
  <c r="R13" i="129"/>
  <c r="R7" i="129"/>
  <c r="R8" i="129"/>
  <c r="R14" i="129"/>
  <c r="R10" i="129"/>
  <c r="P33" i="123"/>
  <c r="O16" i="125"/>
  <c r="Q33" i="127"/>
  <c r="I97" i="159"/>
  <c r="G97" i="159"/>
  <c r="G100" i="159" s="1"/>
  <c r="E97" i="159"/>
  <c r="E100" i="159" s="1"/>
  <c r="F50" i="159"/>
  <c r="O63" i="159" s="1"/>
  <c r="G113" i="160"/>
  <c r="G109" i="160"/>
  <c r="S52" i="122"/>
  <c r="S147" i="122" s="1"/>
  <c r="P144" i="122"/>
  <c r="P58" i="122"/>
  <c r="P152" i="122" s="1"/>
  <c r="J50" i="159"/>
  <c r="R9" i="124"/>
  <c r="R14" i="124"/>
  <c r="R10" i="124"/>
  <c r="R11" i="124"/>
  <c r="R13" i="124"/>
  <c r="R8" i="124"/>
  <c r="R12" i="124"/>
  <c r="R7" i="124"/>
  <c r="O16" i="129"/>
  <c r="R7" i="125"/>
  <c r="R9" i="125"/>
  <c r="R12" i="125"/>
  <c r="R14" i="125"/>
  <c r="R8" i="125"/>
  <c r="R13" i="125"/>
  <c r="S53" i="122"/>
  <c r="S148" i="122" s="1"/>
  <c r="M50" i="160"/>
  <c r="F68" i="160"/>
  <c r="F71" i="160" s="1"/>
  <c r="Q33" i="123"/>
  <c r="O144" i="122"/>
  <c r="O58" i="122"/>
  <c r="O152" i="122" s="1"/>
  <c r="N58" i="122"/>
  <c r="N152" i="122" s="1"/>
  <c r="K95" i="160"/>
  <c r="K98" i="160"/>
  <c r="K97" i="160"/>
  <c r="K92" i="160"/>
  <c r="G113" i="159"/>
  <c r="G109" i="159"/>
  <c r="S39" i="126"/>
  <c r="S58" i="122" l="1"/>
  <c r="S152" i="122" s="1"/>
  <c r="S144" i="122"/>
  <c r="R16" i="124"/>
  <c r="R16" i="125"/>
  <c r="N33" i="127"/>
  <c r="E111" i="160"/>
  <c r="E115" i="160" s="1"/>
  <c r="E120" i="160" s="1"/>
  <c r="E121" i="160" s="1"/>
  <c r="I111" i="160"/>
  <c r="G111" i="160"/>
  <c r="G115" i="160" s="1"/>
  <c r="G120" i="160" s="1"/>
  <c r="G121" i="160" s="1"/>
  <c r="I71" i="160"/>
  <c r="F77" i="160"/>
  <c r="F68" i="159"/>
  <c r="F71" i="159" s="1"/>
  <c r="M50" i="159"/>
  <c r="R16" i="129"/>
  <c r="I115" i="160"/>
  <c r="K97" i="159"/>
  <c r="I100" i="159"/>
  <c r="I120" i="160" l="1"/>
  <c r="I121" i="160" s="1"/>
  <c r="K115" i="160"/>
  <c r="G111" i="159"/>
  <c r="G115" i="159" s="1"/>
  <c r="G120" i="159" s="1"/>
  <c r="G121" i="159" s="1"/>
  <c r="F77" i="159"/>
  <c r="E111" i="159"/>
  <c r="E115" i="159" s="1"/>
  <c r="E120" i="159" s="1"/>
  <c r="E121" i="159" s="1"/>
  <c r="I111" i="159"/>
  <c r="I115" i="159" s="1"/>
  <c r="I71" i="159"/>
  <c r="F80" i="160"/>
  <c r="F79" i="160"/>
  <c r="K92" i="159"/>
  <c r="K95" i="159"/>
  <c r="K93" i="159"/>
  <c r="K98" i="159"/>
  <c r="I120" i="159" l="1"/>
  <c r="I121" i="159" s="1"/>
  <c r="K115" i="159"/>
  <c r="F79" i="159"/>
  <c r="F80" i="1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René CAUSSE</author>
  </authors>
  <commentList>
    <comment ref="A98" authorId="0" shapeId="0" xr:uid="{00000000-0006-0000-3B00-000001000000}">
      <text>
        <r>
          <rPr>
            <b/>
            <sz val="9"/>
            <color indexed="81"/>
            <rFont val="Tahoma"/>
            <family val="2"/>
          </rPr>
          <t xml:space="preserve">René CAUSSE: hors CA SaaS des années précédentes déjà comptées en ligne 93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René CAUSSE</author>
  </authors>
  <commentList>
    <comment ref="A98" authorId="0" shapeId="0" xr:uid="{00000000-0006-0000-3C00-000001000000}">
      <text>
        <r>
          <rPr>
            <b/>
            <sz val="9"/>
            <color indexed="81"/>
            <rFont val="Tahoma"/>
            <family val="2"/>
          </rPr>
          <t xml:space="preserve">René CAUSSE: hors CA SaaS des années précédentes déjà comptées en ligne 93 </t>
        </r>
        <r>
          <rPr>
            <sz val="9"/>
            <color indexed="81"/>
            <rFont val="Tahoma"/>
            <family val="2"/>
          </rPr>
          <t xml:space="preserve">
</t>
        </r>
      </text>
    </comment>
  </commentList>
</comments>
</file>

<file path=xl/sharedStrings.xml><?xml version="1.0" encoding="utf-8"?>
<sst xmlns="http://schemas.openxmlformats.org/spreadsheetml/2006/main" count="5195" uniqueCount="1730">
  <si>
    <t>Etat d'avancement des thèmes</t>
  </si>
  <si>
    <t>En cours</t>
  </si>
  <si>
    <t>PdV</t>
  </si>
  <si>
    <t>KPI's</t>
  </si>
  <si>
    <t>Nom du client</t>
  </si>
  <si>
    <t>Licence attribuée à :</t>
  </si>
  <si>
    <t>Etat d'avancement :</t>
  </si>
  <si>
    <t>Etat avancement</t>
  </si>
  <si>
    <t>au</t>
  </si>
  <si>
    <t>Date Heure Etat :</t>
  </si>
  <si>
    <t>Informations à reprendre dans la proposition de valeur (PdV)</t>
  </si>
  <si>
    <t>Informations à reprendre dans les KPI's</t>
  </si>
  <si>
    <t>SWOT</t>
  </si>
  <si>
    <t>Organisation</t>
  </si>
  <si>
    <t>Objectifs :</t>
  </si>
  <si>
    <t>Attentes</t>
  </si>
  <si>
    <t xml:space="preserve">Notez de 1 à 10 </t>
  </si>
  <si>
    <t>Commentaires</t>
  </si>
  <si>
    <t>Vision</t>
  </si>
  <si>
    <t/>
  </si>
  <si>
    <t xml:space="preserve">Autres </t>
  </si>
  <si>
    <t>Acteurs</t>
  </si>
  <si>
    <t>Logistique du WorkShop</t>
  </si>
  <si>
    <t>Constituer l'annuaire des participants au workshop</t>
  </si>
  <si>
    <t>Fonction</t>
  </si>
  <si>
    <t>Société / Service</t>
  </si>
  <si>
    <t>Email</t>
  </si>
  <si>
    <t>2eme</t>
  </si>
  <si>
    <t xml:space="preserve">1ere </t>
  </si>
  <si>
    <t>3eme</t>
  </si>
  <si>
    <t>4eme</t>
  </si>
  <si>
    <t>5eme</t>
  </si>
  <si>
    <t>Journée</t>
  </si>
  <si>
    <t>Calendrier</t>
  </si>
  <si>
    <t>N° téléphone</t>
  </si>
  <si>
    <t>Themes principaux</t>
  </si>
  <si>
    <t>Logistique</t>
  </si>
  <si>
    <t>Bilan</t>
  </si>
  <si>
    <t>Offre</t>
  </si>
  <si>
    <t>Channel</t>
  </si>
  <si>
    <t>Typologie des partenaires</t>
  </si>
  <si>
    <t>Partners</t>
  </si>
  <si>
    <t>Proposition de valeur</t>
  </si>
  <si>
    <t>Valeur</t>
  </si>
  <si>
    <t>Profit</t>
  </si>
  <si>
    <t>Profitabilité des partenaires</t>
  </si>
  <si>
    <t>Programme</t>
  </si>
  <si>
    <t>Message: A l'écoute de notre éco-système. Nous vous avons écouté. Ce que nos partenairs apprécient et souhaitent améliorer. Résulat de l'étude de perception</t>
  </si>
  <si>
    <t xml:space="preserve">Notre Stratégie globale à 3 ans ; Pourquoi un ecosystème ? Nos Attentes vis à vis de l'Ecosystème; Le poids des partenaires dans notre business model  ( CA, #clients, pays, etc … ). Les perspectives de revenu pour nos partenaires. </t>
  </si>
  <si>
    <t>Description business de l'offre; Positionnement Must have.  Nos offres correspondent aux attentes des partenaires. les Complémentarités et périmètre d'intervention des partenaires</t>
  </si>
  <si>
    <t>Expliquer les types de partenaires qui composent l'ecosystème. Les critères du partenaire idéal</t>
  </si>
  <si>
    <t>Calcul du nombre optimal de partenaires . Approche sélective avec des partenaires qui s'impliquent et jouent le jeu</t>
  </si>
  <si>
    <t>Pourquoi collaborer avec nous ?  avantages et bénéfices pour les partenaires</t>
  </si>
  <si>
    <t>Message: les partenaires sont profitables avec nos offres . Calcul du point mort et des perspectives de gain sur 3 ans</t>
  </si>
  <si>
    <t>Mode opératoire de notre collaboration : droits et devoirs réciproques</t>
  </si>
  <si>
    <t>Réussir</t>
  </si>
  <si>
    <t>outils destinés à faciliter la tracabilité des decisions prises par les acteurs du workshop</t>
  </si>
  <si>
    <t>00</t>
  </si>
  <si>
    <t>01</t>
  </si>
  <si>
    <t>02</t>
  </si>
  <si>
    <t>03</t>
  </si>
  <si>
    <t>04</t>
  </si>
  <si>
    <t>05</t>
  </si>
  <si>
    <t>06</t>
  </si>
  <si>
    <t>07</t>
  </si>
  <si>
    <t>08</t>
  </si>
  <si>
    <t>09</t>
  </si>
  <si>
    <t>10</t>
  </si>
  <si>
    <t>11</t>
  </si>
  <si>
    <t>Proposition valeur</t>
  </si>
  <si>
    <t>Nb caractere minimal pour passer au vert</t>
  </si>
  <si>
    <t>KPI</t>
  </si>
  <si>
    <t>Theme</t>
  </si>
  <si>
    <t>Mot Clef</t>
  </si>
  <si>
    <t>Action à Réaliser / Objectif attendu</t>
  </si>
  <si>
    <t>Créé le</t>
  </si>
  <si>
    <t>Pour le</t>
  </si>
  <si>
    <t>Caractéristiques d'une affaire moyenne</t>
  </si>
  <si>
    <t>Maintenance</t>
  </si>
  <si>
    <t>Autre</t>
  </si>
  <si>
    <t>Avant vente: Analyse , audit, conseil</t>
  </si>
  <si>
    <t>integration avec le SI client /Déployement/ Installation</t>
  </si>
  <si>
    <t>Formation des utilisateurs</t>
  </si>
  <si>
    <t>Formation des administrateurs</t>
  </si>
  <si>
    <t>Support niveau 1 vav ses prestations</t>
  </si>
  <si>
    <t>Infogérance administration</t>
  </si>
  <si>
    <t xml:space="preserve">BIC: caractéristiques commerciales </t>
  </si>
  <si>
    <t>Grand compte</t>
  </si>
  <si>
    <t>PME</t>
  </si>
  <si>
    <t>% grand compte / PME . Nbre de deals</t>
  </si>
  <si>
    <t>Longueur du cycle de vente. Après 1° qualification</t>
  </si>
  <si>
    <t>% aff. avec cahier des charges</t>
  </si>
  <si>
    <t xml:space="preserve">% affaires avec POC </t>
  </si>
  <si>
    <t>% affaires avec POC  payant</t>
  </si>
  <si>
    <t># jours pour un POC</t>
  </si>
  <si>
    <t>% d'affaires avec concurrence</t>
  </si>
  <si>
    <t>% couverture commerciale actuelle</t>
  </si>
  <si>
    <t>% de cas où la solution est vendue comme une brique dans un projet plus global</t>
  </si>
  <si>
    <t>% affaires abandonnées, pas au bout</t>
  </si>
  <si>
    <t>% affaires signées grace à un POC</t>
  </si>
  <si>
    <t>% de signature / succès ( Hit ratio )</t>
  </si>
  <si>
    <t xml:space="preserve">Raisons des succès </t>
  </si>
  <si>
    <t>Raisons des échecs</t>
  </si>
  <si>
    <t>Fait le</t>
  </si>
  <si>
    <t>Total</t>
  </si>
  <si>
    <t>Autres</t>
  </si>
  <si>
    <t>% service/licence</t>
  </si>
  <si>
    <t>Concurrence</t>
  </si>
  <si>
    <t>NE PAS TOUCHER §§§</t>
  </si>
  <si>
    <t>RCA</t>
  </si>
  <si>
    <t>René CAUSSE</t>
  </si>
  <si>
    <t>Ok</t>
  </si>
  <si>
    <t>Parametres</t>
  </si>
  <si>
    <t>Fixer les parametres du workshop</t>
  </si>
  <si>
    <t>Parametre</t>
  </si>
  <si>
    <t>Période Analyse</t>
  </si>
  <si>
    <t>Année de référence</t>
  </si>
  <si>
    <t>Vision à (ans)</t>
  </si>
  <si>
    <t>Etat d'avancement des ToDo</t>
  </si>
  <si>
    <t>A faire</t>
  </si>
  <si>
    <t>Terminé</t>
  </si>
  <si>
    <t>Statut</t>
  </si>
  <si>
    <t>Priorité</t>
  </si>
  <si>
    <t>Niveau Priorité ToDO</t>
  </si>
  <si>
    <t>2- Moyenne</t>
  </si>
  <si>
    <t>Rubriques</t>
  </si>
  <si>
    <t>Onglet N° Chronologiques</t>
  </si>
  <si>
    <t>N° 7 . Market environment</t>
  </si>
  <si>
    <t>La Société</t>
  </si>
  <si>
    <t>N°3 . Vision</t>
  </si>
  <si>
    <t>Solutions: positionnement marktg et commercial</t>
  </si>
  <si>
    <t>N° 11. Criticité</t>
  </si>
  <si>
    <t>Solutions: différenciateur vs concurrence</t>
  </si>
  <si>
    <t>N°12.  Concurrence</t>
  </si>
  <si>
    <t>Solutions: périmètre d'intervention des partenaires CA induit sur une affaire moyenne</t>
  </si>
  <si>
    <t>N°4 . BIC</t>
  </si>
  <si>
    <t>Solutions adaptées aux partenaires</t>
  </si>
  <si>
    <t>N°10 Channel ready</t>
  </si>
  <si>
    <t>Marchés cibles pour les partenaires: type de prospects, interlocuteurs</t>
  </si>
  <si>
    <t>Stratégie partenaire</t>
  </si>
  <si>
    <t>Attentes  vis-à-vis des partenaires</t>
  </si>
  <si>
    <t xml:space="preserve">Type de partenaires </t>
  </si>
  <si>
    <t>N°18 Profitabilité partenaires</t>
  </si>
  <si>
    <t>Plan de démarrage</t>
  </si>
  <si>
    <t>Décideurs à Cibler</t>
  </si>
  <si>
    <t>DAF</t>
  </si>
  <si>
    <t>DSI</t>
  </si>
  <si>
    <t>Grands comptes</t>
  </si>
  <si>
    <t>ETI</t>
  </si>
  <si>
    <t>Revendeurs</t>
  </si>
  <si>
    <t>Plan de recrutement</t>
  </si>
  <si>
    <t>Totalisation</t>
  </si>
  <si>
    <t>Ecarts</t>
  </si>
  <si>
    <t>Note Max 10</t>
  </si>
  <si>
    <t>Robustesse de la solution</t>
  </si>
  <si>
    <t>Facilité de MAJ des nouvelles versions</t>
  </si>
  <si>
    <t>Facilité de démarrage pour un client</t>
  </si>
  <si>
    <t>Facilité de formation d'un client</t>
  </si>
  <si>
    <t>Besoin d'assistance sur les 3 premières affaires</t>
  </si>
  <si>
    <t>Escalades process</t>
  </si>
  <si>
    <t>Références clients visitables</t>
  </si>
  <si>
    <t>Souplesse adaptation du pricing</t>
  </si>
  <si>
    <t>Acceptation du canal Partenaire par les clients</t>
  </si>
  <si>
    <t>Niveau de notoriété du produit</t>
  </si>
  <si>
    <t>Business</t>
  </si>
  <si>
    <t>Critères Techniques</t>
  </si>
  <si>
    <t>Critères retenus par 
les partenaires</t>
  </si>
  <si>
    <t>% Obtenu</t>
  </si>
  <si>
    <t>Easy à comprendre pour un "bon" partenaire</t>
  </si>
  <si>
    <t>Easy à vendre</t>
  </si>
  <si>
    <t>Easy à maintenir</t>
  </si>
  <si>
    <t>Easy à installer</t>
  </si>
  <si>
    <t>Easy à former les clients</t>
  </si>
  <si>
    <t>Easy à intégrer</t>
  </si>
  <si>
    <t>Easy à dupliquer / répéter</t>
  </si>
  <si>
    <t>Réputation de la solution</t>
  </si>
  <si>
    <t>Dynamisme du marché</t>
  </si>
  <si>
    <t>Renforce son image de marque</t>
  </si>
  <si>
    <t>Renforce sa base installée ( upsell )</t>
  </si>
  <si>
    <t>Acquerir de nouveaux clients</t>
  </si>
  <si>
    <t>Accéder à de nouveaux décideurs</t>
  </si>
  <si>
    <t>Apporte un argument différenciateur</t>
  </si>
  <si>
    <t>ROI et TCO faciles à démontrer</t>
  </si>
  <si>
    <t>Répond à des besoins critiques</t>
  </si>
  <si>
    <t>Ralentit sa concurrence</t>
  </si>
  <si>
    <t>Cheval de Troie</t>
  </si>
  <si>
    <t>Complète son offre</t>
  </si>
  <si>
    <t>Assure du revenu récurrent</t>
  </si>
  <si>
    <t>Votre contribution au développement du business du partenaire</t>
  </si>
  <si>
    <t>Formation</t>
  </si>
  <si>
    <t>Assurance</t>
  </si>
  <si>
    <t>Signature</t>
  </si>
  <si>
    <t xml:space="preserve">Channel ready </t>
  </si>
  <si>
    <t>2eme Analyse par</t>
  </si>
  <si>
    <t>1ere Analyse par</t>
  </si>
  <si>
    <t>Support</t>
  </si>
  <si>
    <t>Parts de marché (en %)</t>
  </si>
  <si>
    <t>dont Indirect 
(en %)</t>
  </si>
  <si>
    <t>Chiffre d'affaires
(en K€)</t>
  </si>
  <si>
    <t>Leurs Plus "Produit / Offre"</t>
  </si>
  <si>
    <t>Leurs Moins "Produit / Offre"</t>
  </si>
  <si>
    <t>Banque</t>
  </si>
  <si>
    <t>Energie</t>
  </si>
  <si>
    <t>Admin/ Gouv</t>
  </si>
  <si>
    <t>Collect Terr</t>
  </si>
  <si>
    <t>Défense</t>
  </si>
  <si>
    <t>Industrie Process</t>
  </si>
  <si>
    <t>Industrie discrete</t>
  </si>
  <si>
    <t>Real estate</t>
  </si>
  <si>
    <t>Retail</t>
  </si>
  <si>
    <t>Distribution généralisé</t>
  </si>
  <si>
    <t>Telco</t>
  </si>
  <si>
    <t xml:space="preserve">Service </t>
  </si>
  <si>
    <t>Santé</t>
  </si>
  <si>
    <t>Transport</t>
  </si>
  <si>
    <t>Labo analyse</t>
  </si>
  <si>
    <t>Media</t>
  </si>
  <si>
    <t>NTIC</t>
  </si>
  <si>
    <t>Agro alim</t>
  </si>
  <si>
    <t>BTP</t>
  </si>
  <si>
    <t>Horeca</t>
  </si>
  <si>
    <t>Fédérations</t>
  </si>
  <si>
    <t>Potentiel Marché et Probabilité Succés
du marché</t>
  </si>
  <si>
    <t>Prof Libéral Règlementée</t>
  </si>
  <si>
    <t>Tres peu</t>
  </si>
  <si>
    <t>peu</t>
  </si>
  <si>
    <t>Moyen</t>
  </si>
  <si>
    <t>Gros</t>
  </si>
  <si>
    <t>Tres Gros</t>
  </si>
  <si>
    <t>Très Dur</t>
  </si>
  <si>
    <t>Dur</t>
  </si>
  <si>
    <t>Facile</t>
  </si>
  <si>
    <t>Tres Facile</t>
  </si>
  <si>
    <t>Potentiel marché
(valeur)</t>
  </si>
  <si>
    <t>Nb Partners déjà actifs</t>
  </si>
  <si>
    <t>Effort recrutement</t>
  </si>
  <si>
    <t>IDF</t>
  </si>
  <si>
    <t>Rhone Alpes</t>
  </si>
  <si>
    <t>Pays de la Loire</t>
  </si>
  <si>
    <t>PACA</t>
  </si>
  <si>
    <t>Nord Pas de Calais</t>
  </si>
  <si>
    <t>Bretagne</t>
  </si>
  <si>
    <t>Aquitaine</t>
  </si>
  <si>
    <t>Centre</t>
  </si>
  <si>
    <t>Midi Pyrénées</t>
  </si>
  <si>
    <t>Alsace</t>
  </si>
  <si>
    <t>Picardie</t>
  </si>
  <si>
    <t>Languedoc Roussillon</t>
  </si>
  <si>
    <t>Haute Normandie</t>
  </si>
  <si>
    <t>Basse Normandie</t>
  </si>
  <si>
    <t>Bourgogne</t>
  </si>
  <si>
    <t>Poitou Charentes</t>
  </si>
  <si>
    <t>Auvergne</t>
  </si>
  <si>
    <t>Champagne Ardennes</t>
  </si>
  <si>
    <t>Franche Comté</t>
  </si>
  <si>
    <t>Limousin</t>
  </si>
  <si>
    <t>UK</t>
  </si>
  <si>
    <t>Germany</t>
  </si>
  <si>
    <t>France</t>
  </si>
  <si>
    <t>Italy</t>
  </si>
  <si>
    <t>Spain Portgl</t>
  </si>
  <si>
    <t>Suisse</t>
  </si>
  <si>
    <t>Dom Tom</t>
  </si>
  <si>
    <t>Russia</t>
  </si>
  <si>
    <t>benelux</t>
  </si>
  <si>
    <t>North Africa</t>
  </si>
  <si>
    <t>Sub Saha. Africa</t>
  </si>
  <si>
    <t>China</t>
  </si>
  <si>
    <t>Asia Pacific</t>
  </si>
  <si>
    <t>North America</t>
  </si>
  <si>
    <t>South America</t>
  </si>
  <si>
    <t>Australia</t>
  </si>
  <si>
    <t>Brasil</t>
  </si>
  <si>
    <t>India</t>
  </si>
  <si>
    <t>Croatia +++</t>
  </si>
  <si>
    <t>Middle East</t>
  </si>
  <si>
    <t>Poland</t>
  </si>
  <si>
    <t>Nordics</t>
  </si>
  <si>
    <t>Esatern Eur</t>
  </si>
  <si>
    <t>Turkey</t>
  </si>
  <si>
    <t>0-Non nécessaire</t>
  </si>
  <si>
    <t>1-A traiter</t>
  </si>
  <si>
    <t>2-En cours</t>
  </si>
  <si>
    <t>3-A revalider</t>
  </si>
  <si>
    <t>4-Validé</t>
  </si>
  <si>
    <t>Avancement</t>
  </si>
  <si>
    <t xml:space="preserve">Business case client </t>
  </si>
  <si>
    <t>Démonstartion du ROI ou TCO</t>
  </si>
  <si>
    <t>Performance de vos singularités</t>
  </si>
  <si>
    <t>Performance de vos différenciateurs</t>
  </si>
  <si>
    <t>Pitch pour les produits par type d'interlocuteur</t>
  </si>
  <si>
    <t>Profil de vos clients ( early adopters … ) ?</t>
  </si>
  <si>
    <t xml:space="preserve">Les écoutez-vous systématiquement  ? </t>
  </si>
  <si>
    <t xml:space="preserve">Mesurez-vous la satisfaction de vos clients ? </t>
  </si>
  <si>
    <t xml:space="preserve">Ce qu'ils attendent dans les prochaines versions ? </t>
  </si>
  <si>
    <t xml:space="preserve">Ce qu'ils n'aiment pas dans votre solution ? </t>
  </si>
  <si>
    <t xml:space="preserve">Savez-vous ce qu'ils aiment dans votre solution ? </t>
  </si>
  <si>
    <t xml:space="preserve">Indicateurs / tableaux de bord de l'utilisation ? </t>
  </si>
  <si>
    <t xml:space="preserve">Au centre d'un process ? </t>
  </si>
  <si>
    <t>En mode autonome ou intégré dans un workflow</t>
  </si>
  <si>
    <t xml:space="preserve">En relation avec d'autres produits ? </t>
  </si>
  <si>
    <t xml:space="preserve">A quel moment de la journée, du mois, de l'année ?  </t>
  </si>
  <si>
    <t xml:space="preserve">Combien de temps par fonctionnalité ? </t>
  </si>
  <si>
    <t xml:space="preserve">Quelles fonctionnalités ils utilisent le + et - souvent ? </t>
  </si>
  <si>
    <t xml:space="preserve">Comment vos interlocuteurs sont-ils mesurés ? </t>
  </si>
  <si>
    <t xml:space="preserve">Usage de votre solution </t>
  </si>
  <si>
    <t xml:space="preserve">Satisfaction des clients </t>
  </si>
  <si>
    <t>Comment les clients vous ont connus ?</t>
  </si>
  <si>
    <t>Présence et virulence de la concurrence</t>
  </si>
  <si>
    <t>Le processus et circuit d'achat</t>
  </si>
  <si>
    <t xml:space="preserve">Positionnement "Must Have" </t>
  </si>
  <si>
    <t>TOTAL</t>
  </si>
  <si>
    <t>DG</t>
  </si>
  <si>
    <t xml:space="preserve">Grossistes </t>
  </si>
  <si>
    <t xml:space="preserve">Constructeurs </t>
  </si>
  <si>
    <t>Hébergeurs d'infrastructures, MSP. Marque blanche</t>
  </si>
  <si>
    <t>Hébergeurs d'infrastructures, MSP. Mode Revente</t>
  </si>
  <si>
    <t>Consultants indépendants</t>
  </si>
  <si>
    <t xml:space="preserve">Cabinets de conseil </t>
  </si>
  <si>
    <t>Constructeurs</t>
  </si>
  <si>
    <t>Hébergeurs</t>
  </si>
  <si>
    <t xml:space="preserve">Editeurs </t>
  </si>
  <si>
    <t>VARs nationaux</t>
  </si>
  <si>
    <t>VARs régionaux</t>
  </si>
  <si>
    <t xml:space="preserve">Distribution de masse ou sélective ? </t>
  </si>
  <si>
    <t>OEM</t>
  </si>
  <si>
    <t xml:space="preserve">Prescripteur / apporteur d'affaire </t>
  </si>
  <si>
    <t>Mode d'Alliance conjointe avec les commerciaux directs</t>
  </si>
  <si>
    <t>Mode de Revente</t>
  </si>
  <si>
    <t>Force de vente directe, ESN/SS2I, VARs, revendeurs, grossistes, hébergeurs, Editeurs complémentaires, constructeurs,  agrégateurs SaaS, consultants indépendants, cabinets de conseil, consultants indépendants, installateurs, ...</t>
  </si>
  <si>
    <t xml:space="preserve">Type de relations contractuelles </t>
  </si>
  <si>
    <t>Positionnement des partenaires sur les marchés</t>
  </si>
  <si>
    <t>Priorités</t>
  </si>
  <si>
    <t>Types de Partenaires</t>
  </si>
  <si>
    <t>Suivi client</t>
  </si>
  <si>
    <t>Développement</t>
  </si>
  <si>
    <t xml:space="preserve">Intégration </t>
  </si>
  <si>
    <t>Paramétrage personnalisation</t>
  </si>
  <si>
    <t>Installation déployement</t>
  </si>
  <si>
    <t>Proposition commerciale</t>
  </si>
  <si>
    <t xml:space="preserve">Démonstration </t>
  </si>
  <si>
    <t>Contact pour qualification et analyse des besoins</t>
  </si>
  <si>
    <t>Gestion et suivi des leads</t>
  </si>
  <si>
    <t>Génération de leads</t>
  </si>
  <si>
    <t>3. Après-vente</t>
  </si>
  <si>
    <t>2. Avant-vente et Vente</t>
  </si>
  <si>
    <t>1. Création portefeuille prospects</t>
  </si>
  <si>
    <t>Engagements business minimum par an du partenaire</t>
  </si>
  <si>
    <t>Portrait robot du partenaire idéal</t>
  </si>
  <si>
    <t>Nombre à recruter</t>
  </si>
  <si>
    <t>Nombre partenaires actifs dans 3 ans</t>
  </si>
  <si>
    <t>Nombre actuel actifs</t>
  </si>
  <si>
    <t>Besoins de recrutement</t>
  </si>
  <si>
    <t>Marge nette totale . Bottom line</t>
  </si>
  <si>
    <t>Frais accompagnement 1 et 2° affaires</t>
  </si>
  <si>
    <t>Frais d'adhésion, formation …</t>
  </si>
  <si>
    <t>Marge nette par affaire</t>
  </si>
  <si>
    <t>Investissement initial du partenaire</t>
  </si>
  <si>
    <t>Coûts de vente et marketing par affaire</t>
  </si>
  <si>
    <t>Marktg</t>
  </si>
  <si>
    <t>Coût des consultants</t>
  </si>
  <si>
    <t>Côut des commerciaux</t>
  </si>
  <si>
    <t>Coût du Lead ( contribution )</t>
  </si>
  <si>
    <t># jours</t>
  </si>
  <si>
    <t>CA client</t>
  </si>
  <si>
    <t>Rubriques de coûts</t>
  </si>
  <si>
    <t>Voyages hebergement</t>
  </si>
  <si>
    <t>Formation des consultants . Coûts d'immobilisation</t>
  </si>
  <si>
    <t>Formation des commerciaux. Coûts d'immobilisation</t>
  </si>
  <si>
    <t>Coût d'adhésion au programme</t>
  </si>
  <si>
    <t># personnes</t>
  </si>
  <si>
    <t xml:space="preserve">Cette étape est cruciale. Elle démontre à votre partenaire ses espérances de gain , de CA et de marges sur une perspective de 3 ans. Elle permet de calculer son investissement initial et le nombre d'affaires à réaliser pour atteindre le point mort. </t>
  </si>
  <si>
    <t>CONTENU</t>
  </si>
  <si>
    <t>NOMBRE</t>
  </si>
  <si>
    <t xml:space="preserve">% </t>
  </si>
  <si>
    <t>Point mort # de partenaires</t>
  </si>
  <si>
    <t>Couts fixes:</t>
  </si>
  <si>
    <t>Key Metrics</t>
  </si>
  <si>
    <t>Ressources Techniques Hot line</t>
  </si>
  <si>
    <t>Nombre</t>
  </si>
  <si>
    <t>Choix 
(P1, P2, P3)</t>
  </si>
  <si>
    <t>PME
 (50 à 
249 P)</t>
  </si>
  <si>
    <t>ETI 
(250 à 
5 000 P)</t>
  </si>
  <si>
    <t>TPE 
(&lt; 50 à P)</t>
  </si>
  <si>
    <t>Web Agencies</t>
  </si>
  <si>
    <t>Estimation de l'investissement initial pour un partenaire</t>
  </si>
  <si>
    <t>Poste de coûts</t>
  </si>
  <si>
    <t>Salaire/jour chargé</t>
  </si>
  <si>
    <t>Estimation du coût de vente et marketing pour gagner une affaire</t>
  </si>
  <si>
    <t>Sous-Total</t>
  </si>
  <si>
    <t>Estimation du point mort / seuil de rentabilité</t>
  </si>
  <si>
    <t>Date de participation</t>
  </si>
  <si>
    <t>libellé de la 1ere offre/canal</t>
  </si>
  <si>
    <t>libellé de la 3eme offre/canal</t>
  </si>
  <si>
    <t>libellé de la 2eme offre/canal</t>
  </si>
  <si>
    <t>Faible</t>
  </si>
  <si>
    <t>Formation certifiante clients</t>
  </si>
  <si>
    <t>Sous total</t>
  </si>
  <si>
    <t>Sous-total</t>
  </si>
  <si>
    <t xml:space="preserve"># jours pour visites, démo, proposition, négociation … </t>
  </si>
  <si>
    <t>Modernité, stabilité et évolution contrôlée de la technologie utilisée</t>
  </si>
  <si>
    <t>Différenciations techniques avec les concurrents</t>
  </si>
  <si>
    <t>Respect des standards / normes du marché</t>
  </si>
  <si>
    <t>Modularité et "scalabilité "</t>
  </si>
  <si>
    <t>Criticité des bogues</t>
  </si>
  <si>
    <t>Interopérabilité avec d'autres solutions</t>
  </si>
  <si>
    <t>Facilité d'intégration avec le SI client</t>
  </si>
  <si>
    <t>Performances d'affichage</t>
  </si>
  <si>
    <t>Niveaux de sécurité</t>
  </si>
  <si>
    <t>Convivialité du dialogue Homme-Machine</t>
  </si>
  <si>
    <t>Facilité de déployement en multisites</t>
  </si>
  <si>
    <t>Facilité d'Installation du logiciel</t>
  </si>
  <si>
    <t>Facilité de personnalisation / paramétrage d'un client</t>
  </si>
  <si>
    <t xml:space="preserve">Facilité d'apprentissage pour un commercial </t>
  </si>
  <si>
    <t>Facilité d'intégration avec le SI des clients</t>
  </si>
  <si>
    <t>Documentation ( tech  ) pour les partenaires</t>
  </si>
  <si>
    <t>Niveau d'assistance sur les 1° affaires</t>
  </si>
  <si>
    <t xml:space="preserve">Qualité et réactivité du support envers les partenaires </t>
  </si>
  <si>
    <t>Documentation en langues étrangères</t>
  </si>
  <si>
    <t>Facilité de localisation de la solution</t>
  </si>
  <si>
    <t>Multilangues</t>
  </si>
  <si>
    <t>Positionnement du prix liste officielle</t>
  </si>
  <si>
    <t>Niveau de Commission aux partenaires</t>
  </si>
  <si>
    <t xml:space="preserve">Lister les peines de vos interlocuteurs </t>
  </si>
  <si>
    <t>Quelles solutions vous apportez ? Impacts positifs de vos solutions / Effet bonheur sur l'individu et son business</t>
  </si>
  <si>
    <t>Donner à vos partenaires les arguments défensifs et offensifs vis-à-vis de vos compétiteurs</t>
  </si>
  <si>
    <t>Processus d'achat des clients</t>
  </si>
  <si>
    <t>Identification des "peines" de chaque interlocuteur</t>
  </si>
  <si>
    <t xml:space="preserve">Idée précise des solutions attendues par ces interlocuteurs </t>
  </si>
  <si>
    <t xml:space="preserve">Couverture actuelle de ces besoins par vos solutions </t>
  </si>
  <si>
    <t>Note Maxi
 10</t>
  </si>
  <si>
    <t>Pitch société</t>
  </si>
  <si>
    <t xml:space="preserve">Business </t>
  </si>
  <si>
    <t xml:space="preserve">Easy to use and to do business with </t>
  </si>
  <si>
    <t>Back Office</t>
  </si>
  <si>
    <t>Tres faible</t>
  </si>
  <si>
    <t>Important</t>
  </si>
  <si>
    <t>Tres important</t>
  </si>
  <si>
    <t xml:space="preserve">Potentiel Marché et Probabilité de Succés
</t>
  </si>
  <si>
    <t>Facilité de signature
 (couleur)</t>
  </si>
  <si>
    <t>Très Facile</t>
  </si>
  <si>
    <t>Il est fondamental d'expliquer à vos partenaires les marchés que vous ciblez en priorité et le nombre de partenaires nécessaire pour couvrir ces marchés. Les marchés prioritaires sont déterminés par leur potentiel et d'autre part la probabilité de réussite de signatures</t>
  </si>
  <si>
    <t>Poids éco des régions 
( 50 à 250  salariés )</t>
  </si>
  <si>
    <t>Marketing</t>
  </si>
  <si>
    <t>Il est fondamental d'expliquer à vos partenaires les marchés que vous ciblez et le nombre de partenaires pour couvrir ces marchés. Les marchés prioritaires sont déterminés par leur potentiel et d'autre part la probabilité de réussite de signature sur chacun d'eux</t>
  </si>
  <si>
    <t>facilités de Signature
 (couleur)</t>
  </si>
  <si>
    <t>ESN ( SS2I )</t>
  </si>
  <si>
    <t>Priorité aux éditeurs de solutions complémentaires en mode OEM</t>
  </si>
  <si>
    <t>Définir le qui fait quoi tout au long du cycle. Soyez précis pour définir les rôles et responsabilités par type de partenaires . Cela aura une incidence sur vos contrats et programmes.</t>
  </si>
  <si>
    <t xml:space="preserve">Définir le portrait robot du partenaire idéal et son niveau d'engagement minimum.  Ces critères vous serviront pour recruter vos "bons" partenaires.  </t>
  </si>
  <si>
    <t>Force de vente directe</t>
  </si>
  <si>
    <t xml:space="preserve">Estimer le nombre de partenaires actifs dans 3 ans. Cette estimation sera utile pour établir votre plan de recrutement. </t>
  </si>
  <si>
    <t>Définir les arguments pour lesquels un partenaire va travailler avec vous et non avec votre concurrent. Plus votre valeur ajoutée sera forte, plus vous serez stratégique pour son développement</t>
  </si>
  <si>
    <t>Aspects produit/solution: "easy to use and do business with"</t>
  </si>
  <si>
    <t>Lui permet de facturer ses services à Valeur ajoutée</t>
  </si>
  <si>
    <t>Intégration dans son organisation existante</t>
  </si>
  <si>
    <t>Améliore la productivité de ses consultants techniques</t>
  </si>
  <si>
    <t>Améliore la productivité de ses commerciaux</t>
  </si>
  <si>
    <t>S'intègre facilement avec son organisation en place</t>
  </si>
  <si>
    <t xml:space="preserve">Offre Complementaire à son catalogue </t>
  </si>
  <si>
    <t>Effort marketing marginal pour promouvoir l'offre</t>
  </si>
  <si>
    <t>Axe d'analyse de votre Valeur ajoutée perçue par les partenaires</t>
  </si>
  <si>
    <t>Easy to do business + Opportunités de développement pour les partenaires</t>
  </si>
  <si>
    <t>Coûts Certifications des partenaires</t>
  </si>
  <si>
    <t>Marge par affaire</t>
  </si>
  <si>
    <t xml:space="preserve">soit </t>
  </si>
  <si>
    <t>du CA client</t>
  </si>
  <si>
    <t># affaires signées / an</t>
  </si>
  <si>
    <t>Rentabilité nette / CA client</t>
  </si>
  <si>
    <t xml:space="preserve">Investissement initial partenaire
CA net par affaire partenaire
Coût de vente et marketing partenaire
Marge nette  partenaire
Pourcentage de business récurrent partenaire
</t>
  </si>
  <si>
    <t>Engagements et investissements réciproques, dans la durée, pour une relation gagnant-gagnant 
Engagements du partenaires sur les résultats et les moyens
Engagements de l'éditeur sur les moyens ( ie, infrastructure extranet ) et le suivi régulier</t>
  </si>
  <si>
    <t>Points forts et faibles, Opportunités et risques</t>
  </si>
  <si>
    <t>Coordonnées des participants</t>
  </si>
  <si>
    <t>Mise à jour des variables du workshop</t>
  </si>
  <si>
    <t>Plan d'action issu du workshop</t>
  </si>
  <si>
    <t>CA à 3 ans ventilé par canal de distribution</t>
  </si>
  <si>
    <t>CA encaissé par les partenaires sur 3 ans</t>
  </si>
  <si>
    <t>Caractéristiques commerciales des offres</t>
  </si>
  <si>
    <t>Adéquation des offres aux attentes des partenaires</t>
  </si>
  <si>
    <t>Positionnement marketing des offres</t>
  </si>
  <si>
    <t>Argumentaire versus les peines des clients ciblés</t>
  </si>
  <si>
    <t>Analyse et Argumentaire concurrence</t>
  </si>
  <si>
    <t>Contenu des outils</t>
  </si>
  <si>
    <t xml:space="preserve">        Titres des Onglets</t>
  </si>
  <si>
    <t>1- Haute</t>
  </si>
  <si>
    <t>3-Faible</t>
  </si>
  <si>
    <t>Initiales</t>
  </si>
  <si>
    <t>Prénom - Nom</t>
  </si>
  <si>
    <t>Plan pour constituer la proposition de valeur. Renvoie aux différents onglets</t>
  </si>
  <si>
    <t>Responsable</t>
  </si>
  <si>
    <t>Supports</t>
  </si>
  <si>
    <t>Guide</t>
  </si>
  <si>
    <t>Reprendre le tableau dans son entier</t>
  </si>
  <si>
    <t>Reprendre les points démontrant que les partenaires font partie du biz model et sont incontournables pour le développement de la société</t>
  </si>
  <si>
    <t xml:space="preserve">Démontrer l'opportunité de business sur une affaire moyenne: CA total, CA pour le partenaire, commissions versées et CA récurrent . 
Démontrer les caractéristiques du cycle commercial </t>
  </si>
  <si>
    <t xml:space="preserve">Reprendre tableau 1 et tableau 2 </t>
  </si>
  <si>
    <t xml:space="preserve">Présenter à vos partenaires les caractéristiques business de votre offre. Ils pourront ainsi mieux  cerner les opportunités de business pour eux. </t>
  </si>
  <si>
    <t>Expertise vendue au partenaire</t>
  </si>
  <si>
    <t xml:space="preserve">Adéquation du produit aux attentes des partenaires. "Are you Channel Ready ?  Ils attendent 3 qualités essentielles : de la robustesse, de la facilité et de la marge ! </t>
  </si>
  <si>
    <t>Reprendre les points forts</t>
  </si>
  <si>
    <t xml:space="preserve">Créer un plan d'action pour les points faibles. Renouveler cet exercice tous les 6 mois en interne et auprès de vos partenaires </t>
  </si>
  <si>
    <t>Reprendre les points fortset notamment la maîtrise des peines des interlocuteurs ciblés</t>
  </si>
  <si>
    <t>Déterminer les interlocuteurs. Puis leurs peines respectives. Les conséquences de ces peines sur un plan business et individuel. Puis, formalisez l'effet bonheur de vos solutions !</t>
  </si>
  <si>
    <t>Mode Licence</t>
  </si>
  <si>
    <t>Ventes directes seules</t>
  </si>
  <si>
    <t>Alliances conjointes ESN</t>
  </si>
  <si>
    <t>Revente VARs / ESN</t>
  </si>
  <si>
    <t>Sous-total Licence</t>
  </si>
  <si>
    <t>Taux de croissance annuel</t>
  </si>
  <si>
    <t>Cloud SaaS. Mode souscription abonnement</t>
  </si>
  <si>
    <t>Mode SaaS</t>
  </si>
  <si>
    <t>Sous-total SaaS</t>
  </si>
  <si>
    <t xml:space="preserve">Taux de croissance annuel </t>
  </si>
  <si>
    <t>TOTAL CA</t>
  </si>
  <si>
    <t>Part du SaaS</t>
  </si>
  <si>
    <t>Total 4 years</t>
  </si>
  <si>
    <t>New Business . Nombre de nouveaux clients</t>
  </si>
  <si>
    <t>Ventes directes Seules</t>
  </si>
  <si>
    <t>OEM avec ISV</t>
  </si>
  <si>
    <t>New Business . Nombre de partenaires</t>
  </si>
  <si>
    <t>Total nombre de partenaires actifs</t>
  </si>
  <si>
    <t>KPIs</t>
  </si>
  <si>
    <t>Total Commissions</t>
  </si>
  <si>
    <t>Commissions versées aux partenaires K Euros</t>
  </si>
  <si>
    <t>Commissions versées aux partenaires</t>
  </si>
  <si>
    <t xml:space="preserve">Cloud SaaS. Mode souscription </t>
  </si>
  <si>
    <t>Année 1</t>
  </si>
  <si>
    <t>Stratégie Remises en SaaS</t>
  </si>
  <si>
    <t>% commissions sur le CA total</t>
  </si>
  <si>
    <t xml:space="preserve">Panier moyen partner M€ </t>
  </si>
  <si>
    <t># new clients par canal</t>
  </si>
  <si>
    <t xml:space="preserve">CA new business </t>
  </si>
  <si>
    <t xml:space="preserve">Panier moyen </t>
  </si>
  <si>
    <t>Channel capacity</t>
  </si>
  <si>
    <t>Nombre de commerciaux actifs</t>
  </si>
  <si>
    <t>Nombre de partenaires actifs</t>
  </si>
  <si>
    <t># Cumulé de partenaires  ( Taux déchet 50% )</t>
  </si>
  <si>
    <t>Répartition du CA par canal</t>
  </si>
  <si>
    <t xml:space="preserve">KPIs du CA ventilé par canal </t>
  </si>
  <si>
    <t xml:space="preserve">Total business en M €. Répartition par canal </t>
  </si>
  <si>
    <t xml:space="preserve">Analyse de la concurrence 1 fois par an . A partager avec les partenaires. </t>
  </si>
  <si>
    <t>Reprendre les points forts, les différenciateurs et surtout les singularités de l'offre</t>
  </si>
  <si>
    <t>Tableau d'Analyse de la concurrence 1 fois par an . A partager avec les partenaires. Reprendre le tableau</t>
  </si>
  <si>
    <t>Valider l'adéquation du produit aux attentes du marché. "Are you Market Ready ?".  les partenaires ne seront efficaces que si vous maîtrisez correctement  l'approche marketing de vos solutions</t>
  </si>
  <si>
    <t>Informer vos partenaires de vos marchés stratégiques et ceux qui restent à conquérir</t>
  </si>
  <si>
    <t>Votre taux de couverture par marché</t>
  </si>
  <si>
    <t xml:space="preserve">Marchés prioritaires </t>
  </si>
  <si>
    <t xml:space="preserve"># partenaires actifs </t>
  </si>
  <si>
    <t>Part de marché</t>
  </si>
  <si>
    <t>KPIs Marchés Verticaux</t>
  </si>
  <si>
    <t>KPIs Marchés Géographiques régions</t>
  </si>
  <si>
    <t>KPIs Marchés Internationaux</t>
  </si>
  <si>
    <t>Définir les types de partenaires et les modes de relation contractuelle . Cochez par des croix les types de partenaires qui seront les plus appropriés pour prescrire/revendre/installer vos solutions, et ce, par taille de marché.</t>
  </si>
  <si>
    <t xml:space="preserve">Présenter les types de partenaires souhaités pour quels marchés et le mode de fonctionnement contractuel </t>
  </si>
  <si>
    <t>Surveiller l'apparition de nouveaux types de partenaires</t>
  </si>
  <si>
    <t>Expliquer aux partenaires leurs roles et responsabilités</t>
  </si>
  <si>
    <t xml:space="preserve">Surveiller les partenaires qui ne sont pas autonomes et rectifier le tir ! </t>
  </si>
  <si>
    <t>Coût de support avant-vente et après-vente par partenaire</t>
  </si>
  <si>
    <t>Principaux partenaires</t>
  </si>
  <si>
    <t>Coût d'avant-vente</t>
  </si>
  <si>
    <t>Coût d'après-vente</t>
  </si>
  <si>
    <t>Coût marketing</t>
  </si>
  <si>
    <t>CA du partenaire</t>
  </si>
  <si>
    <t>KPIs Niveau d'autonomie des partenaires</t>
  </si>
  <si>
    <t xml:space="preserve">Total </t>
  </si>
  <si>
    <t xml:space="preserve">Informer vos partenaires sur vos critères de recrutement. Cela les rassurera ! </t>
  </si>
  <si>
    <t>Les critères de recrutement</t>
  </si>
  <si>
    <t>Analysel'adéquation de vos partenaires avec vos critères de recrutement</t>
  </si>
  <si>
    <t>Profiling de chaque partenaire vs vos critères de recrutement</t>
  </si>
  <si>
    <t>Expliquer à vos partenaires votre stratégie de recrutement, vos critères et le nombre de partenaires ciblé</t>
  </si>
  <si>
    <t>Le plan de recrutement est effectué dans l'après workshop</t>
  </si>
  <si>
    <t>Mettez en exergue les points forts business development et easy to use pour votre partenaire</t>
  </si>
  <si>
    <t>Analyse  1 fois par an . KPI = taux d'attractivité</t>
  </si>
  <si>
    <t>Attractivité de l'offre : 5,81 sur 10
Le radar</t>
  </si>
  <si>
    <t>Mettre en avant: le point mort, la marge nette 3° année, le CA récurrent, le % de marge nette, la projection sur 3 ans</t>
  </si>
  <si>
    <t>Tous les tableaux</t>
  </si>
  <si>
    <t>Suivant SaaS ou Licence. Valeur zero en années 2 et 3 pour le mode Licence</t>
  </si>
  <si>
    <t>Présenter le programme partenaire avec la notion de réciprocité d'engagements</t>
  </si>
  <si>
    <t>Le programme reflète tous les Kpis de la stratégie partenaire</t>
  </si>
  <si>
    <t>Années suivantes</t>
  </si>
  <si>
    <t>New Business Mode Licence
CA M€</t>
  </si>
  <si>
    <t>Staff</t>
  </si>
  <si>
    <t>PAD</t>
  </si>
  <si>
    <t>rene.causse@pa-development.com</t>
  </si>
  <si>
    <t>Construction et formalisation de la Proposition de Valeur</t>
  </si>
  <si>
    <t>To Do List</t>
  </si>
  <si>
    <t>x</t>
  </si>
  <si>
    <t xml:space="preserve">Fédérations </t>
  </si>
  <si>
    <t>Engagements de résultats ou de moyens à vitesse de croisière</t>
  </si>
  <si>
    <t>Total des Commissions versées aux partenaires K Euros</t>
  </si>
  <si>
    <t>Total des revenus tirés de leurs propres services</t>
  </si>
  <si>
    <r>
      <t xml:space="preserve">New Business Mode SaaS
</t>
    </r>
    <r>
      <rPr>
        <b/>
        <sz val="14"/>
        <rFont val="Calibri"/>
        <family val="2"/>
        <scheme val="minor"/>
      </rPr>
      <t># commerciaux actifs</t>
    </r>
  </si>
  <si>
    <t xml:space="preserve"># de commerciaux actifs par partenaire : </t>
  </si>
  <si>
    <r>
      <t xml:space="preserve">New Business Mode Licence 
</t>
    </r>
    <r>
      <rPr>
        <b/>
        <sz val="14"/>
        <rFont val="Calibri"/>
        <family val="2"/>
        <scheme val="minor"/>
      </rPr>
      <t>Nombre de nouveaux clients</t>
    </r>
  </si>
  <si>
    <r>
      <t xml:space="preserve">New Business Mode Licence
</t>
    </r>
    <r>
      <rPr>
        <b/>
        <sz val="14"/>
        <rFont val="Calibri"/>
        <family val="2"/>
        <scheme val="minor"/>
      </rPr>
      <t># commerciaux actifs</t>
    </r>
  </si>
  <si>
    <t># ventes par canal par an</t>
  </si>
  <si>
    <t>Taux de déchet</t>
  </si>
  <si>
    <t>Panier moyen M€</t>
  </si>
  <si>
    <t>Nombre de partenaires actifs nécessaires</t>
  </si>
  <si>
    <t xml:space="preserve">Taux déchet parmi les partenaires </t>
  </si>
  <si>
    <t># total de partenaires nécessaires</t>
  </si>
  <si>
    <t>Frais de démarrage client. Set up.</t>
  </si>
  <si>
    <t>Nombre de jours</t>
  </si>
  <si>
    <t>xx</t>
  </si>
  <si>
    <t xml:space="preserve"> ratio CA partenaire / CA total</t>
  </si>
  <si>
    <t xml:space="preserve">CA total facturé au  client </t>
  </si>
  <si>
    <t>CA net pour le partenaire</t>
  </si>
  <si>
    <t>CA généré par les prestations partenaires</t>
  </si>
  <si>
    <t>Efficacité de la formation pour les commerciaux des partenaires</t>
  </si>
  <si>
    <t>Scope et Complétude fonctionnelle de la solution vs les besoins</t>
  </si>
  <si>
    <t>Facilité de support effectué par le partenaire</t>
  </si>
  <si>
    <t>Opportunités de Revenu additionnel pour les partenaires</t>
  </si>
  <si>
    <t xml:space="preserve">Conséquences personnelles par interlocuteur </t>
  </si>
  <si>
    <t xml:space="preserve">Lister pour chaque interlocuteur les conséquences fâcheuses de ces peines au plan business et personnel ? </t>
  </si>
  <si>
    <t>It</t>
  </si>
  <si>
    <t>Industrie</t>
  </si>
  <si>
    <t>Service</t>
  </si>
  <si>
    <t>Répartition du CA n-1</t>
  </si>
  <si>
    <t>Répartition du CA n+1</t>
  </si>
  <si>
    <t>Nb Partners ciblés</t>
  </si>
  <si>
    <t>Rh Alpes</t>
  </si>
  <si>
    <t>Midi Pyr</t>
  </si>
  <si>
    <t>Loire</t>
  </si>
  <si>
    <t>lang</t>
  </si>
  <si>
    <t>GY</t>
  </si>
  <si>
    <t>BLX</t>
  </si>
  <si>
    <t>Répartition du CA n+2</t>
  </si>
  <si>
    <t>Communication marketing / annonce partenariat</t>
  </si>
  <si>
    <t>Autres frais</t>
  </si>
  <si>
    <r>
      <rPr>
        <b/>
        <sz val="12"/>
        <color theme="9" tint="-0.249977111117893"/>
        <rFont val="Calibri"/>
        <family val="2"/>
        <scheme val="minor"/>
      </rPr>
      <t xml:space="preserve">% remise
</t>
    </r>
    <r>
      <rPr>
        <b/>
        <sz val="12"/>
        <rFont val="Calibri"/>
        <family val="2"/>
        <scheme val="minor"/>
      </rPr>
      <t>et</t>
    </r>
    <r>
      <rPr>
        <b/>
        <sz val="12"/>
        <color theme="9" tint="-0.249977111117893"/>
        <rFont val="Calibri"/>
        <family val="2"/>
        <scheme val="minor"/>
      </rPr>
      <t xml:space="preserve"> </t>
    </r>
    <r>
      <rPr>
        <b/>
        <sz val="12"/>
        <rFont val="Calibri"/>
        <family val="2"/>
        <scheme val="minor"/>
      </rPr>
      <t>% salaires chargés</t>
    </r>
  </si>
  <si>
    <t>Estimation de la marge du partenaire par affaire moyenne</t>
  </si>
  <si>
    <t>Marge nette Partenaire</t>
  </si>
  <si>
    <t>% salaires chargés</t>
  </si>
  <si>
    <t>% Remise au partenaire</t>
  </si>
  <si>
    <t>Seuil de rentabilité</t>
  </si>
  <si>
    <t>CA et Marge sur 3 ans  (hors maintenance )</t>
  </si>
  <si>
    <t>CA Services facturés par le partenaire</t>
  </si>
  <si>
    <t>CA souscription années précédentes ( SaaS )</t>
  </si>
  <si>
    <t>CA services SaaS en mode abonnement souscription</t>
  </si>
  <si>
    <t>CA produit en mode licence ou abonnement annuel ... ou</t>
  </si>
  <si>
    <t>Taux de commission d'une affaire sur 3 ans</t>
  </si>
  <si>
    <t>Taux de commission 1° année</t>
  </si>
  <si>
    <t>Taux de commission N+1 et N+2</t>
  </si>
  <si>
    <t>CA maintenance années précédentes ( licence )</t>
  </si>
  <si>
    <t>SaaS. Commissions new business 1° année</t>
  </si>
  <si>
    <t>SaaS. Commissions récurrentes / années précédentes</t>
  </si>
  <si>
    <t>CA Mode licence "one shot"</t>
  </si>
  <si>
    <t>Marge nette new biz</t>
  </si>
  <si>
    <t>CA autres prestations du fournisseur</t>
  </si>
  <si>
    <t>Moyenne du panier moyen "partenaire"</t>
  </si>
  <si>
    <t>CA</t>
  </si>
  <si>
    <t>CA net moyen</t>
  </si>
  <si>
    <t>Base de données propsects correspondant à la cible</t>
  </si>
  <si>
    <t xml:space="preserve">Taux de retour ( Suspects ): </t>
  </si>
  <si>
    <t xml:space="preserve">Taux de qualification ( Opportunités ) </t>
  </si>
  <si>
    <t>Taux de signature</t>
  </si>
  <si>
    <t>Charge pour générer opportunités</t>
  </si>
  <si>
    <t>x J/H</t>
  </si>
  <si>
    <t>Nb Partners à développer</t>
  </si>
  <si>
    <t>OU</t>
  </si>
  <si>
    <t>CA Sercices et produits complémentaires ( upselling )</t>
  </si>
  <si>
    <t>Commissions sur business additionnel upselling</t>
  </si>
  <si>
    <t>Commissions récurrentes /Biz années précédentes</t>
  </si>
  <si>
    <t>Coûts</t>
  </si>
  <si>
    <t>Coût chargé unitaire</t>
  </si>
  <si>
    <t>Ressources externes pour le programme ( Conseil, outils de pilotage, conception, traduction, web agency … )</t>
  </si>
  <si>
    <t>Travel / hébergement …</t>
  </si>
  <si>
    <t>Panier moyen net ( licence )</t>
  </si>
  <si>
    <t>KPIs Efficacité du réseau</t>
  </si>
  <si>
    <t>Point mort # deals par le réseau</t>
  </si>
  <si>
    <t>RUBRIQUES DE CHARGE</t>
  </si>
  <si>
    <t>Besoin critique</t>
  </si>
  <si>
    <t>Peines</t>
  </si>
  <si>
    <t>Conséqces business</t>
  </si>
  <si>
    <t>Conséqces perso</t>
  </si>
  <si>
    <t>Couverture besoins</t>
  </si>
  <si>
    <t>Motivations achat</t>
  </si>
  <si>
    <t>Process achat</t>
  </si>
  <si>
    <t>Déclencheurs</t>
  </si>
  <si>
    <t>Satisfaction</t>
  </si>
  <si>
    <t>Source contact</t>
  </si>
  <si>
    <t>Utilsateurs</t>
  </si>
  <si>
    <t>Mesure</t>
  </si>
  <si>
    <t>Top fonctionnalités</t>
  </si>
  <si>
    <t>Durée utilisation</t>
  </si>
  <si>
    <t>Moment</t>
  </si>
  <si>
    <t>Relation autres produits</t>
  </si>
  <si>
    <t>Intégré ou autonome</t>
  </si>
  <si>
    <t>Process</t>
  </si>
  <si>
    <t>Indicateurs</t>
  </si>
  <si>
    <t>Points forts</t>
  </si>
  <si>
    <t>Points faibles</t>
  </si>
  <si>
    <t>Niveau d'écoute</t>
  </si>
  <si>
    <t>Profil clients</t>
  </si>
  <si>
    <t>Pitch produit</t>
  </si>
  <si>
    <t>Différenciateurs</t>
  </si>
  <si>
    <t>Singularités</t>
  </si>
  <si>
    <t>ROI / TCO</t>
  </si>
  <si>
    <t>Biz case client</t>
  </si>
  <si>
    <t>Solutions "Must Have" versus "Nice to have". Vos offres doivent répondre à un besoin et une peine critiques de vos interlocuteurs. Les besoins "Must have" sont critiques pour le bon fonctionnement de la société, à l'atteinte des objectifs de vos interlocuteurs, au respect de la règlementation, etc ... Ces peines sont vécus comme prioritaires car cause d'ulcère à l'estomac! A l'inverse des solutions "nice to have" qui apportent du confort, de la souplesse mais pas prioritaires.</t>
  </si>
  <si>
    <t>Base de données nécessaire</t>
  </si>
  <si>
    <t xml:space="preserve"> </t>
  </si>
  <si>
    <t>N°</t>
  </si>
  <si>
    <t xml:space="preserve">Nom des outils </t>
  </si>
  <si>
    <t>Objectif</t>
  </si>
  <si>
    <t>Critères de recrutement des partenaires</t>
  </si>
  <si>
    <t>Swot</t>
  </si>
  <si>
    <t xml:space="preserve">Total du CA Services vendus par les partenaires </t>
  </si>
  <si>
    <t>Todo</t>
  </si>
  <si>
    <t>Plan de mise en œuvre des actions décidées</t>
  </si>
  <si>
    <t>Bilan du workshop</t>
  </si>
  <si>
    <t>Votre parrainage auprès d'autres sociétés … ?!</t>
  </si>
  <si>
    <t>Bilan du Workshop</t>
  </si>
  <si>
    <t>Analyse du workshop: les plus et moins, les principales leçons</t>
  </si>
  <si>
    <t xml:space="preserve">Point mort: à la x° affaire
Marge nette 3° année  : Près de xx0K de marge nette, toutes charges et salaires déduits 
Marge nette =&gt; XX% la 3° année
Biz récurrent = XX% du CA la 3° année
</t>
  </si>
  <si>
    <t>Intérêt des prospects après Emailing + PdJ. Phoning</t>
  </si>
  <si>
    <t>Pour aider vos partenaires, calculer le nombre de leads qu'ils doivent avoir en permanence dans leur  pipe pour assurer l'atteinte des objectifs</t>
  </si>
  <si>
    <t>PME / ETI</t>
  </si>
  <si>
    <t>TPE / Autres</t>
  </si>
  <si>
    <t>Hardware</t>
  </si>
  <si>
    <t>Déploiement</t>
  </si>
  <si>
    <t>Paramétrage Set up ( magasins et comptes )</t>
  </si>
  <si>
    <t>Accompagnement au changement</t>
  </si>
  <si>
    <t>CA par année suivante</t>
  </si>
  <si>
    <t>Contacts. Qui ?</t>
  </si>
  <si>
    <t>xxx</t>
  </si>
  <si>
    <t>Nbre Clients potentiels</t>
  </si>
  <si>
    <t>Nb Partners à recruter</t>
  </si>
  <si>
    <t>Directeur Marktg</t>
  </si>
  <si>
    <t>A améliorer</t>
  </si>
  <si>
    <t>ESN / SS2I en mode alliance</t>
  </si>
  <si>
    <t>Paramètres</t>
  </si>
  <si>
    <t>Ventilation du CA par canal de distribution. Modèle de vente à présenter à vos partenaires pour les rassurer sur vos ambitions</t>
  </si>
  <si>
    <t>Mode Licence / One Shot</t>
  </si>
  <si>
    <t>Mode Licence / One shot</t>
  </si>
  <si>
    <t>Mode SaaS / abonnements</t>
  </si>
  <si>
    <t>Estimez le CA réalisé par les partenaires autour de vos produits : les commissions perçues + la facturation de leurs propres services</t>
  </si>
  <si>
    <t>Estimez le nombre de clients et de partenaires nécessaires pour atteindre les objectifs</t>
  </si>
  <si>
    <t>Montant</t>
  </si>
  <si>
    <t xml:space="preserve">Nbre nouveaux clients / an </t>
  </si>
  <si>
    <t>Panier moyen annuel</t>
  </si>
  <si>
    <t>Nb partenaires ciblés</t>
  </si>
  <si>
    <t>Nb partenaires actifs</t>
  </si>
  <si>
    <t>Responsabilités</t>
  </si>
  <si>
    <t>PARTENAIRE</t>
  </si>
  <si>
    <t>Mois 1</t>
  </si>
  <si>
    <t>Mois 2</t>
  </si>
  <si>
    <t>Mois 3</t>
  </si>
  <si>
    <t>Mois 4</t>
  </si>
  <si>
    <t>Mois 6</t>
  </si>
  <si>
    <t>An 1</t>
  </si>
  <si>
    <t>SIGNATURE</t>
  </si>
  <si>
    <t xml:space="preserve">Communique de presse ( professionnelle ) </t>
  </si>
  <si>
    <t>Communication interne, notamment aux ventes directes et aux fonctions impliquées</t>
  </si>
  <si>
    <t xml:space="preserve">Communication aux  autres partenaires </t>
  </si>
  <si>
    <t>FORMATION</t>
  </si>
  <si>
    <t>Inscription à la formation technique ( qui, quand, combien … )</t>
  </si>
  <si>
    <t>Inscription à la formation commerciale ( qui, quand, combien … )</t>
  </si>
  <si>
    <t>Formation télémarketers ( qui, quand, combien … )</t>
  </si>
  <si>
    <t>Formation administration des ventes</t>
  </si>
  <si>
    <t>Une journée d'information/formation de l'ensemble des collaborateurs des 2 sociétés</t>
  </si>
  <si>
    <t xml:space="preserve">( positionnement, enjeux, stratégie, démo , plan d'action ) </t>
  </si>
  <si>
    <t>MARKETING</t>
  </si>
  <si>
    <t>Description de l’offre conjointe  pour les commerciaux</t>
  </si>
  <si>
    <t xml:space="preserve">Welcome kit </t>
  </si>
  <si>
    <t>Mise à jour des sites web</t>
  </si>
  <si>
    <t>Mise à jour des listes partenaires</t>
  </si>
  <si>
    <t>Formalisation de la proposition de valeur aux clients à travers une brochure commune</t>
  </si>
  <si>
    <t xml:space="preserve">Mise au point campagnes de génération de leads </t>
  </si>
  <si>
    <t>Mailing aux clients, prospects, partenaires complémentaires</t>
  </si>
  <si>
    <t>Organisation d'un évènement : JPO…</t>
  </si>
  <si>
    <t xml:space="preserve">Process de fonctionnement  </t>
  </si>
  <si>
    <t>COMMERCIAL</t>
  </si>
  <si>
    <t>Reprendre le business plan et formaliser un plan d'action</t>
  </si>
  <si>
    <t>Constitution des équipes et du qui fait quoi</t>
  </si>
  <si>
    <t>Clarifier les cibles codes NAF et opportunités liste de cibles</t>
  </si>
  <si>
    <t xml:space="preserve">Utilisation des outils commerciaux ( prix, configurations, argumentaire, concurrence, </t>
  </si>
  <si>
    <t>proposition commerciale, brochures, démo, slides présentation … )</t>
  </si>
  <si>
    <t xml:space="preserve">Montrer l'accès aux infos essentielles sur le site web </t>
  </si>
  <si>
    <t>Montrer détailler les références</t>
  </si>
  <si>
    <t>Etude la base installée pour trouver des opportunités</t>
  </si>
  <si>
    <t>Expliquer le système de remontée des leads</t>
  </si>
  <si>
    <t>Suivi des campagnes de leads</t>
  </si>
  <si>
    <t>Aide à la qualification de prospects</t>
  </si>
  <si>
    <t>Sortie avec le partenaire pour rencontrer 2 à 3 prospects</t>
  </si>
  <si>
    <t>Aide à la rédaction des propositions</t>
  </si>
  <si>
    <t>Validation des propsositions</t>
  </si>
  <si>
    <t>Validation des contrats</t>
  </si>
  <si>
    <t>Recherche de partenaires complémentaires et influenceurs</t>
  </si>
  <si>
    <t>TECHNIQUE</t>
  </si>
  <si>
    <t xml:space="preserve">Expliquer le Process de fonctionnement  </t>
  </si>
  <si>
    <t>Aide à configuration locale / paramétrage</t>
  </si>
  <si>
    <t>Documentation de base</t>
  </si>
  <si>
    <t xml:space="preserve">Aide à la qualification des cahiers des charges </t>
  </si>
  <si>
    <t xml:space="preserve">Aides à la rédaction des réponses </t>
  </si>
  <si>
    <t>Soutien aux premieres visites/démo</t>
  </si>
  <si>
    <t>Aide à l'installation des premiers clients</t>
  </si>
  <si>
    <t>ADMINISTRATION DES VENTES</t>
  </si>
  <si>
    <t>Obtention licence de démo</t>
  </si>
  <si>
    <t>Expliquer process pour prise de commande</t>
  </si>
  <si>
    <t>Gestion de la production du contrat BP</t>
  </si>
  <si>
    <t>Gestion de la production du contrat "solution partner"</t>
  </si>
  <si>
    <t>Gestion des conditions particulières</t>
  </si>
  <si>
    <t>Mise à jour liste des partenaires BP's</t>
  </si>
  <si>
    <t>Méthodologie Connecteurs / APIs</t>
  </si>
  <si>
    <t>CA additionnel de ventes complémentaires pour 2 années suivantes ( upsell, cross sell)</t>
  </si>
  <si>
    <t>Licence / Abonnement additionnels 2 années suivantes</t>
  </si>
  <si>
    <t>CA Client</t>
  </si>
  <si>
    <t>CA partenaire</t>
  </si>
  <si>
    <t>Part de la licence / One Shot</t>
  </si>
  <si>
    <t>Lorraine</t>
  </si>
  <si>
    <t>Directeur  Logistique</t>
  </si>
  <si>
    <t>Directeur Production</t>
  </si>
  <si>
    <t>Dirceteur Innovaton</t>
  </si>
  <si>
    <t xml:space="preserve">Directeur commercial </t>
  </si>
  <si>
    <t>????</t>
  </si>
  <si>
    <t>du CA Client</t>
  </si>
  <si>
    <t>Marge</t>
  </si>
  <si>
    <t>Prix journée</t>
  </si>
  <si>
    <t>EDI</t>
  </si>
  <si>
    <t>RLU</t>
  </si>
  <si>
    <t>SRE</t>
  </si>
  <si>
    <t>Sales</t>
  </si>
  <si>
    <t xml:space="preserve">Hébergeurs d'infrastructures, MSP. </t>
  </si>
  <si>
    <t>CSP</t>
  </si>
  <si>
    <t>Ventes de prestations complémentaires 24 mois</t>
  </si>
  <si>
    <t>Mapping</t>
  </si>
  <si>
    <t>2 jours par message</t>
  </si>
  <si>
    <t>Prestations de suivi et d'accompagnement additionnelles partenaire</t>
  </si>
  <si>
    <t>CA moyen client Solution TIE</t>
  </si>
  <si>
    <t xml:space="preserve">8° vendeur en France ( Generix, ATGP, EDIcom, Comarch, Gxs, Sterling, Seres, Agena </t>
  </si>
  <si>
    <t xml:space="preserve">Tarif </t>
  </si>
  <si>
    <t>Tarif</t>
  </si>
  <si>
    <t xml:space="preserve">Réputation </t>
  </si>
  <si>
    <t>Support des partenaires</t>
  </si>
  <si>
    <t>Relation humaine</t>
  </si>
  <si>
    <t>Le produit n'est pas un déclencheur</t>
  </si>
  <si>
    <t>Taille &amp; notoriété</t>
  </si>
  <si>
    <t>?</t>
  </si>
  <si>
    <t>Prestations de suivi et d'accompagnement additionnelles du Fournisseur</t>
  </si>
  <si>
    <t>Maintenance annuelle ( mode licence )</t>
  </si>
  <si>
    <t>VARs revente</t>
  </si>
  <si>
    <t>Editeurs revente</t>
  </si>
  <si>
    <t>Cabinets de conseil prescripteurs</t>
  </si>
  <si>
    <t xml:space="preserve">Taille critique : &gt;25 personnes , 2 commerciaux, régionaux, base installée ERP 100 clients
Compétences techniques: import-export de fichiers, expèrience de l'EDI ( mini 10 )
Compétences métier: spécialisés par verticaux ( distribution … )
Marketing cellule : 1/2 personne pour faire génération de leads
Santé financière : en croissance depuis 5 ans 
Alignement stratégique: sur les marchés ciblés par Tie
</t>
  </si>
  <si>
    <t xml:space="preserve">ISVs prioritaires: ERP généralistes ou métier, régionaux ou de niche, mode de vente directe, base clients &gt; 50 , &gt; 2 commerciaux, </t>
  </si>
  <si>
    <t>Compétences : ERP, métier . &gt; 5 personnes, 30 clients</t>
  </si>
  <si>
    <t xml:space="preserve">Entre Top 20 et 50. Practice ERP SAP, Oracle, Microsoft, X3 Sage. Sur les marchés ciblés. </t>
  </si>
  <si>
    <t>Différent entre SaaS et Licence</t>
  </si>
  <si>
    <t>Manques versus les concurrents</t>
  </si>
  <si>
    <t>Rarement</t>
  </si>
  <si>
    <t>Historique</t>
  </si>
  <si>
    <t>Formattages à effectuer  par le partenaire ET TIE</t>
  </si>
  <si>
    <t>Une solution hébergée saaS . Principe du saaS</t>
  </si>
  <si>
    <t>Pas de support</t>
  </si>
  <si>
    <t>Campagne de communication</t>
  </si>
  <si>
    <t>Supply chain</t>
  </si>
  <si>
    <t>Expert mondial ecommerce éléctronique</t>
  </si>
  <si>
    <t>NA en cas de renouvellement</t>
  </si>
  <si>
    <t xml:space="preserve">Travailler avec les donneurs d'ordre pour pérenniser l'entreprise
Comment augmenter la rentabilité de mes équipes et améliorer le prix de revient / augmentation marge :  traitement de l'info, efficacité des équipes, amélioration de la trésorerie, 
Améliorer la qualité et disponibilité de l'info fournie par un ERP  : Tableaux de bord d'activité
</t>
  </si>
  <si>
    <t xml:space="preserve">Fermeture aux grands donneurs d'ordre d’où … Stagnation de l'entreprise , perte de parts de marché, Prix revient élevé donc moins concurrentiel, moins bonne maîtrise des infos de business 
Risque majeur : out </t>
  </si>
  <si>
    <t xml:space="preserve">EDI : levier d'accélérateur de business . Fournit une réfencement auprès des grands donneirs d'ordre, gage de qualité des données et traitement. 
Baisse des litiges ( facture, BL, … )
Gain de temps et baisse des charges
Meilleure traçabilité des produits 
Aucune incidence sur le SI et l'organisation
</t>
  </si>
  <si>
    <t xml:space="preserve">Gérer et financer une activité supplémentaire : externalisation ou pas ? </t>
  </si>
  <si>
    <t xml:space="preserve">Obligation provenant du DG: vécu comme une contrainte
Faire vite et pas cher sans remettre en cause son SI
</t>
  </si>
  <si>
    <t>SaaS: Facile à installer, à intégrer dans le SI, rapide et pas cher à supporter 
Licence: acquisition de nouvelles compétences, 
conservation de son équipe, 
Reconnaissance et valorisation de son équipe / activité</t>
  </si>
  <si>
    <t>OpenText /GXS</t>
  </si>
  <si>
    <t>EDI Com</t>
  </si>
  <si>
    <t>Agena 3000</t>
  </si>
  <si>
    <t>Seres</t>
  </si>
  <si>
    <t>Gex EDI</t>
  </si>
  <si>
    <t>EDT</t>
  </si>
  <si>
    <t>Euro Edi</t>
  </si>
  <si>
    <t xml:space="preserve">Tarif. Qualité de service. Turnover. Perte de Carrefour. </t>
  </si>
  <si>
    <t>Leader en France. Partenaires. WMS transport et logistique. Grands comptes à PME. Présents chez les grands donneurs d'ordre. Offre EDI + EAI</t>
  </si>
  <si>
    <t>Tarif et qualité de service.
Taux de closing si concurrence: 60%</t>
  </si>
  <si>
    <t xml:space="preserve">Rien en licence. Fr, Benelux only. Extensions plus chères que Tie. </t>
  </si>
  <si>
    <t>International. Mode licence. 
Taux closing: 40%</t>
  </si>
  <si>
    <t>France Valence. 100% en SaaS. Les moins chers du marché ( 600 j  versus 800 jour ) . Toutes les briques autour de l'EDI ( démat facture, gestion traçabilité, catalogue produit, RVA ) . Présence commerciale. Partenaires commerciaux.</t>
  </si>
  <si>
    <t>ATGP ( souvent en concurrence ). Le plus gros concurrent. 4M CA</t>
  </si>
  <si>
    <t>Generix ( moins souvent en concurrence ) Rachat Infflue</t>
  </si>
  <si>
    <t xml:space="preserve">US. Rachat 3 ans. EAI + EDI. Gros donneurs d'ordre. </t>
  </si>
  <si>
    <t>Sterling IBM. Le plus gros du Monde</t>
  </si>
  <si>
    <t>Jamais rencontré en France</t>
  </si>
  <si>
    <t xml:space="preserve">Prix ? </t>
  </si>
  <si>
    <t xml:space="preserve">Rachat de GXS par Opentext. SaaS. Présence WW. Top 1000. Offre complète: Tous les modules. </t>
  </si>
  <si>
    <t xml:space="preserve">Quid de l'avenir ?  Prix élevé. Peu de dynamisme. </t>
  </si>
  <si>
    <t>Comarch</t>
  </si>
  <si>
    <t>Leader en Poland. ERP, Réseaux, Salle blanche, EDI, Demat, ecommerce</t>
  </si>
  <si>
    <t xml:space="preserve">Produits étrangers: réactivité ? </t>
  </si>
  <si>
    <t>Leader en Spain et Portgl. Prix, notoriété, réactivité. Présents chez donneurs d'ordre</t>
  </si>
  <si>
    <t>Pas souvent rencontrés</t>
  </si>
  <si>
    <t xml:space="preserve">Commence </t>
  </si>
  <si>
    <t xml:space="preserve">Editeur d'ERP, notoriété dans l'agro, toutes les briques autour de l'EDI ( démat, fiche produit catalogue electr, </t>
  </si>
  <si>
    <t>Prix, Solution vieillissante, Accueil par autres ERP</t>
  </si>
  <si>
    <t>Prix,  plus de secteurs d'activité</t>
  </si>
  <si>
    <t xml:space="preserve">Historiquement: RVA. Gros volume de clients réseaux; Solution SaaS historique. </t>
  </si>
  <si>
    <t xml:space="preserve">Pas user friendly.solution très techno. </t>
  </si>
  <si>
    <t>Pas souvent en concurrence</t>
  </si>
  <si>
    <t>Moins d'1 M€</t>
  </si>
  <si>
    <t>Qqfois dans 'Industrie</t>
  </si>
  <si>
    <t>Prix</t>
  </si>
  <si>
    <t>Grenoble. 2 à 3 M€. Dévelopnt AS/400. Nouvelle solution Windows. bRiques complémenatires: réseau et démat. SaaS et licence.</t>
  </si>
  <si>
    <t>De temps en temps</t>
  </si>
  <si>
    <t xml:space="preserve">Panier moyen client : 7800€ la 1° année, 7700€ additionnels les 2 années suivantes
Marge brute partenaire de 69% soit 5420€ la 1° année, 4535 les 2 années suivantes
Faible taux de couverture comemrciale avec un bon taux de closing </t>
  </si>
  <si>
    <t xml:space="preserve">Panier moyen client : 7800€ la 1° année, 7700€ additionnels les 2 années suivantes
Marge brute partenaire de 69% soit 5420€ la 1° année, 4535 les 2 années suivantes
Faible taux de couverture comemrciale avec un bon taux de closing &gt;30% </t>
  </si>
  <si>
    <t>Années 2 + 3</t>
  </si>
  <si>
    <t>le nombre de partenaires et l'effort de recrutement</t>
  </si>
  <si>
    <t>35 Partenaires actifs soit un recrutement de 50 à 60 
Le nombre de partenaires actuels et à recruter
Les engagements des partenaires</t>
  </si>
  <si>
    <t>Analyse des besoins / process achat / usage à afire auprès des clients</t>
  </si>
  <si>
    <t>Répond à un besoin critique 
Parfaite maîtrise technique
Solution parfaitement intégrée avec les ERPs</t>
  </si>
  <si>
    <t>Faire l'exercice pour les différents interlocuteurs comemrciaux</t>
  </si>
  <si>
    <t>Argumentaire par interlocuteur</t>
  </si>
  <si>
    <t>Reprendre les points forts, les différenciateurs et surtout les singularités
Bon taux de signature</t>
  </si>
  <si>
    <t xml:space="preserve">Solution robuste et maîtrisée
Avantages du SaaS: easy to do business with
Réactivité comemrciale et technqiue
Bon positionnement prix
</t>
  </si>
  <si>
    <t>Marchés prioritaires
Marchés à ouvrir</t>
  </si>
  <si>
    <t>Ventilation des partenaires par marché</t>
  </si>
  <si>
    <t>Idem que précédent</t>
  </si>
  <si>
    <t>idem que précédent</t>
  </si>
  <si>
    <t>LA STRATEGIE PARTENAIRE</t>
  </si>
  <si>
    <t>LA PROPOSITION DE VALEUR</t>
  </si>
  <si>
    <t>Reprendre les notes faibles &lt; 6</t>
  </si>
  <si>
    <t>SaaS. Commission sur prestations fournissseur</t>
  </si>
  <si>
    <t xml:space="preserve">Points forts </t>
  </si>
  <si>
    <t>Mode Licence. Commissions sur CA licence</t>
  </si>
  <si>
    <t>Mode licence. Commissions sur CA maintenance</t>
  </si>
  <si>
    <t xml:space="preserve">Commissions partenaires années 2 +3 </t>
  </si>
  <si>
    <t>Philosophie de l'approche PAD</t>
  </si>
  <si>
    <t>VISION &amp; AMBITIONS DE L'ENTREPRISE</t>
  </si>
  <si>
    <t>LA SOLUTION , SON POSITIONNEMENT, SES CARACTERISTIQUES BUSINESS</t>
  </si>
  <si>
    <t>LES MARCHES , LEURS CARACTERISTIQUES, LEURS ATTENTES</t>
  </si>
  <si>
    <t>LES PROGRAMMES PARTENAIRES &amp; BUDGET</t>
  </si>
  <si>
    <t>LE PLAN DE RECRUTEMENT</t>
  </si>
  <si>
    <t>L'ORGANISATION, LES KPIs</t>
  </si>
  <si>
    <t>Analyse des succès et des échecs commerciaux clients finaux</t>
  </si>
  <si>
    <t xml:space="preserve">Conséquences business de ces peines par interlocuteur </t>
  </si>
  <si>
    <t>Nb partenaires à développer</t>
  </si>
  <si>
    <r>
      <t xml:space="preserve">1 Taille critique: </t>
    </r>
    <r>
      <rPr>
        <sz val="11"/>
        <rFont val="Calibri"/>
        <family val="2"/>
        <scheme val="minor"/>
      </rPr>
      <t>Ranking sur leur marché,</t>
    </r>
    <r>
      <rPr>
        <b/>
        <sz val="11"/>
        <rFont val="Calibri"/>
        <family val="2"/>
        <scheme val="minor"/>
      </rPr>
      <t xml:space="preserve"> </t>
    </r>
    <r>
      <rPr>
        <sz val="11"/>
        <rFont val="Calibri"/>
        <family val="2"/>
        <scheme val="minor"/>
      </rPr>
      <t xml:space="preserve"> # employés, CA mini, couverture régionale, nationale, internationale ...</t>
    </r>
    <r>
      <rPr>
        <b/>
        <sz val="11"/>
        <rFont val="Calibri"/>
        <family val="2"/>
        <scheme val="minor"/>
      </rPr>
      <t xml:space="preserve">
2 Compétences techniques : </t>
    </r>
    <r>
      <rPr>
        <sz val="11"/>
        <rFont val="Calibri"/>
        <family val="2"/>
        <scheme val="minor"/>
      </rPr>
      <t xml:space="preserve">prérequis techniques, # mini consultants et chefs de projet,   Services: hot line/intégration/ /dévelopement/  déploiement/ consulting </t>
    </r>
    <r>
      <rPr>
        <b/>
        <sz val="11"/>
        <rFont val="Calibri"/>
        <family val="2"/>
        <scheme val="minor"/>
      </rPr>
      <t xml:space="preserve">
3 Compétences métier: </t>
    </r>
    <r>
      <rPr>
        <sz val="11"/>
        <rFont val="Calibri"/>
        <family val="2"/>
        <scheme val="minor"/>
      </rPr>
      <t>part de marché, VA avérée pour les clients, business  units ou practice dédiée, nombre de clients, réputation, &gt; X% du CA</t>
    </r>
    <r>
      <rPr>
        <b/>
        <sz val="11"/>
        <rFont val="Calibri"/>
        <family val="2"/>
        <scheme val="minor"/>
      </rPr>
      <t xml:space="preserve">
</t>
    </r>
  </si>
  <si>
    <r>
      <t xml:space="preserve">4 Dynamisme commercial et marketing : </t>
    </r>
    <r>
      <rPr>
        <sz val="11"/>
        <rFont val="Calibri"/>
        <family val="2"/>
        <scheme val="minor"/>
      </rPr>
      <t>nombre de commerciaux, nombre de nouveaux clients par an, cellule marktg</t>
    </r>
    <r>
      <rPr>
        <b/>
        <sz val="11"/>
        <rFont val="Calibri"/>
        <family val="2"/>
        <scheme val="minor"/>
      </rPr>
      <t xml:space="preserve">
5 Qualité des dirigeants: </t>
    </r>
    <r>
      <rPr>
        <sz val="11"/>
        <rFont val="Calibri"/>
        <family val="2"/>
        <scheme val="minor"/>
      </rPr>
      <t xml:space="preserve">réputation, historique, culture, vision, stabilité, </t>
    </r>
    <r>
      <rPr>
        <b/>
        <sz val="11"/>
        <rFont val="Calibri"/>
        <family val="2"/>
        <scheme val="minor"/>
      </rPr>
      <t xml:space="preserve">
6  Alignement stratégique: </t>
    </r>
    <r>
      <rPr>
        <sz val="11"/>
        <rFont val="Calibri"/>
        <family val="2"/>
        <scheme val="minor"/>
      </rPr>
      <t xml:space="preserve">marchés, solutions, valeur ajoutée, partenaires actuels </t>
    </r>
    <r>
      <rPr>
        <b/>
        <sz val="11"/>
        <rFont val="Calibri"/>
        <family val="2"/>
        <scheme val="minor"/>
      </rPr>
      <t xml:space="preserve">
7  Santé financière: </t>
    </r>
    <r>
      <rPr>
        <sz val="11"/>
        <rFont val="Calibri"/>
        <family val="2"/>
        <scheme val="minor"/>
      </rPr>
      <t>croissance CA et marge, Cash Flow</t>
    </r>
    <r>
      <rPr>
        <b/>
        <sz val="11"/>
        <rFont val="Calibri"/>
        <family val="2"/>
        <scheme val="minor"/>
      </rPr>
      <t xml:space="preserve">
8 Profils de  Partenaires à éviter: </t>
    </r>
  </si>
  <si>
    <t>Recrutement à N</t>
  </si>
  <si>
    <t>Recrutement à N+1</t>
  </si>
  <si>
    <t>Recrutement à N+2</t>
  </si>
  <si>
    <t>Recrutement à N+3</t>
  </si>
  <si>
    <t>Hypothèses mode licence</t>
  </si>
  <si>
    <t>Hypothèses mode souscription SaaS</t>
  </si>
  <si>
    <t>XX signatures / an  / partenaire</t>
  </si>
  <si>
    <t>XX K</t>
  </si>
  <si>
    <t>CA annuel</t>
  </si>
  <si>
    <t xml:space="preserve">CA new biz + CA récurrent </t>
  </si>
  <si>
    <t>xx signatures / an  / partenaire</t>
  </si>
  <si>
    <t>xx K</t>
  </si>
  <si>
    <t>Nbre deals par partenaire</t>
  </si>
  <si>
    <t xml:space="preserve">CA total </t>
  </si>
  <si>
    <t>Nbre partenaires x panier moyen x nbre deals</t>
  </si>
  <si>
    <t>Panier moyen annuel par partenaire</t>
  </si>
  <si>
    <t>CA new biz partenaire</t>
  </si>
  <si>
    <t xml:space="preserve">Nbre deals annuels / 2 </t>
  </si>
  <si>
    <t>Répartition du CA en M€ par canal suivant les modes de facturation</t>
  </si>
  <si>
    <t>Commissions versées aux partenaires en M Euros</t>
  </si>
  <si>
    <t># new clients signés par commercial chez les partenaires</t>
  </si>
  <si>
    <t xml:space="preserve">Nombre de commerciaux actifs chez les partenaires </t>
  </si>
  <si>
    <t>Meeting entre DG + équipe en charge du partenariat</t>
  </si>
  <si>
    <t>( à renouveler tous les 12 mois )</t>
  </si>
  <si>
    <t>Base de suspects ciblés suivant les critères retenus</t>
  </si>
  <si>
    <t>Prospects qualifiés avec potentiel de signature &lt; 6 mois. Contact direct pour qualification mutuelle et présentation de la proposition de valeur.</t>
  </si>
  <si>
    <t>Prospects &lt; 1 Mois. Démo et proposition financière réalisées et partagées avec le prospect</t>
  </si>
  <si>
    <t>Espérance de Signatures du contrat</t>
  </si>
  <si>
    <t xml:space="preserve">Coûts chargés </t>
  </si>
  <si>
    <t xml:space="preserve">Methodologie unique en Europe avec plus de 85 clients en France. Taux de satisfaction supérieur à 90% </t>
  </si>
  <si>
    <r>
      <t xml:space="preserve">Arguments singuliers et différenciateurs . </t>
    </r>
    <r>
      <rPr>
        <i/>
        <sz val="11"/>
        <color theme="1"/>
        <rFont val="Calibri"/>
        <family val="2"/>
        <scheme val="minor"/>
      </rPr>
      <t xml:space="preserve">Key competitive differentiation (define the most important reason you are better than competitor above). “Our product” is what sets you apart from the competition
Can reinforce the compelling reason to buy and/or ability to address the “wants” of the target buyer 
</t>
    </r>
    <r>
      <rPr>
        <b/>
        <sz val="11"/>
        <color theme="1"/>
        <rFont val="Calibri"/>
        <family val="2"/>
        <scheme val="minor"/>
      </rPr>
      <t xml:space="preserve">
</t>
    </r>
  </si>
  <si>
    <t>OUR PRODUCT</t>
  </si>
  <si>
    <t xml:space="preserve">Pas de concurrents directs avec une méthodologie aussi complète et modélisée. </t>
  </si>
  <si>
    <r>
      <rPr>
        <i/>
        <sz val="11"/>
        <color theme="1"/>
        <rFont val="Calibri"/>
        <family val="2"/>
        <scheme val="minor"/>
      </rPr>
      <t xml:space="preserve"> </t>
    </r>
    <r>
      <rPr>
        <b/>
        <i/>
        <sz val="11"/>
        <color theme="1"/>
        <rFont val="Calibri"/>
        <family val="2"/>
        <scheme val="minor"/>
      </rPr>
      <t xml:space="preserve">Concurrents </t>
    </r>
    <r>
      <rPr>
        <i/>
        <sz val="11"/>
        <color theme="1"/>
        <rFont val="Calibri"/>
        <family val="2"/>
        <scheme val="minor"/>
      </rPr>
      <t xml:space="preserve">.  define primary competition (could be a company or other approaches—want something your target buyer will recognize and understand)“Unlike” is competition.  This may vary at different stages of the buying process---but at the top level, you want the most known competitive choice that you must fight 
Could be status quo, traditional solutions, ad hoc approaches
</t>
    </r>
  </si>
  <si>
    <t>UNLIKE</t>
  </si>
  <si>
    <t xml:space="preserve">Un gain de 9 et 36 mois pour mettre en place une stratégie partenaire efficace et un CA de plus de 30% pour les  partenaires stratégiques existants </t>
  </si>
  <si>
    <r>
      <t>Définissez les raisons d'achat.</t>
    </r>
    <r>
      <rPr>
        <i/>
        <sz val="11"/>
        <color theme="1"/>
        <rFont val="Calibri"/>
        <family val="2"/>
        <scheme val="minor"/>
      </rPr>
      <t xml:space="preserve">“That” should reflect your ability to address the need (first and foremost) in such a way that they should spend money now. If it fits, you can also touch on the want here
</t>
    </r>
  </si>
  <si>
    <t>THAT</t>
  </si>
  <si>
    <t>industrialise les bonnes pratiques partenariales en couvrant toute la chaîne de valeur d'une stratégie partenariale</t>
  </si>
  <si>
    <r>
      <t xml:space="preserve">Nom du Domaine / catégorie / famille. </t>
    </r>
    <r>
      <rPr>
        <i/>
        <sz val="11"/>
        <color theme="1"/>
        <rFont val="Calibri"/>
        <family val="2"/>
        <scheme val="minor"/>
      </rPr>
      <t xml:space="preserve">For the category, you want something that your target buyer understands
</t>
    </r>
  </si>
  <si>
    <t>IS</t>
  </si>
  <si>
    <t>PAD Methodology</t>
  </si>
  <si>
    <r>
      <t xml:space="preserve">Nom du Produit ou de la solution. </t>
    </r>
    <r>
      <rPr>
        <i/>
        <sz val="11"/>
        <color theme="1"/>
        <rFont val="Calibri"/>
        <family val="2"/>
        <scheme val="minor"/>
      </rPr>
      <t xml:space="preserve">Product name and category are pretty obvious. </t>
    </r>
  </si>
  <si>
    <t>THE</t>
  </si>
  <si>
    <t xml:space="preserve">Recherche des solutions et bonnes pratiques pour structurer,  industrialiser et piloter leurs réseaux de revendeurs  </t>
  </si>
  <si>
    <r>
      <t xml:space="preserve">Quelles sont leurs demandes, leurs désirs ?  </t>
    </r>
    <r>
      <rPr>
        <i/>
        <sz val="11"/>
        <color theme="1"/>
        <rFont val="Calibri"/>
        <family val="2"/>
        <scheme val="minor"/>
      </rPr>
      <t>The want is about additional desires (e.g I need to reduce spending by 15% but I want to do it with a solution that is easy to manage or one that positions the company as an innovator)</t>
    </r>
    <r>
      <rPr>
        <b/>
        <sz val="11"/>
        <color theme="1"/>
        <rFont val="Calibri"/>
        <family val="2"/>
        <scheme val="minor"/>
      </rPr>
      <t xml:space="preserve">
</t>
    </r>
  </si>
  <si>
    <t xml:space="preserve">AND WANT </t>
  </si>
  <si>
    <t xml:space="preserve">Besoins de recruter un réseau de partenaires commerciaux efficaces pour se développer rapidement, à moindre coûts et sans risques . </t>
  </si>
  <si>
    <r>
      <t xml:space="preserve">Quels sont les besoins de vos cibles ? </t>
    </r>
    <r>
      <rPr>
        <i/>
        <sz val="11"/>
        <color theme="1"/>
        <rFont val="Calibri"/>
        <family val="2"/>
        <scheme val="minor"/>
      </rPr>
      <t xml:space="preserve">The need is something they will readily acknowledge or already know ---its causing them pain or giving them a feeling of missed opportunity
</t>
    </r>
  </si>
  <si>
    <t>WHO NEED</t>
  </si>
  <si>
    <t>Les entreprises B2B en recherche de croissance</t>
  </si>
  <si>
    <t xml:space="preserve">Quelles sont vos cibles en termes d'entreprises et de décideurs ? </t>
  </si>
  <si>
    <t xml:space="preserve">FOR </t>
  </si>
  <si>
    <t>Votre Résultat</t>
  </si>
  <si>
    <t>Exemple</t>
  </si>
  <si>
    <t>Explications</t>
  </si>
  <si>
    <t>ETAPES</t>
  </si>
  <si>
    <t>Positionner chacune des offres suivant la méthode du Gartner</t>
  </si>
  <si>
    <t>Nombre d'offres/canaux (1 mini - 3 maxi )</t>
  </si>
  <si>
    <t>Définir l'ordre logique d'enchaiement des onglets</t>
  </si>
  <si>
    <t>Commissions / marge versées aux partenaires</t>
  </si>
  <si>
    <t>*</t>
  </si>
  <si>
    <t>Partenaire</t>
  </si>
  <si>
    <t>Positionnement de l'offre :</t>
  </si>
  <si>
    <t>Types de Partenaire</t>
  </si>
  <si>
    <t xml:space="preserve">Echance à </t>
  </si>
  <si>
    <t>Canal 1</t>
  </si>
  <si>
    <t>Canal 2</t>
  </si>
  <si>
    <t>Canal 3</t>
  </si>
  <si>
    <t>Postes de coût</t>
  </si>
  <si>
    <t>Taux de signature . Coef multiplicateur</t>
  </si>
  <si>
    <t>TOTAL CA CLIENT FINAL</t>
  </si>
  <si>
    <t>TOTAL COMMISSIONS</t>
  </si>
  <si>
    <t>MARGE</t>
  </si>
  <si>
    <t>Année 2</t>
  </si>
  <si>
    <t>Année 3</t>
  </si>
  <si>
    <t>Nombre de  Produit</t>
  </si>
  <si>
    <t>Plan d'Action</t>
  </si>
  <si>
    <t>EtMaintenant</t>
  </si>
  <si>
    <t>Les actions qui découlent du Workshop</t>
  </si>
  <si>
    <t>Plan d'Actions</t>
  </si>
  <si>
    <t>Feuille Liée</t>
  </si>
  <si>
    <t xml:space="preserve">Tout au long du workshop, tracer les activités à réaliser . En fin de workshop, définissez les priorités, les dates et les responsabilités </t>
  </si>
  <si>
    <t>12 - Plan d'actions</t>
  </si>
  <si>
    <t>02-VISION</t>
  </si>
  <si>
    <t>Etat d'avancement</t>
  </si>
  <si>
    <r>
      <t xml:space="preserve">Plan Proposition de Valeur
                                </t>
    </r>
    <r>
      <rPr>
        <sz val="11"/>
        <rFont val="Calibri"/>
        <family val="2"/>
        <scheme val="minor"/>
      </rPr>
      <t>Rubriques sources de l'information</t>
    </r>
  </si>
  <si>
    <t xml:space="preserve">Profil et caractéristques communs aux partenaires "successfull" </t>
  </si>
  <si>
    <t>Votre Efficacité Marketing</t>
  </si>
  <si>
    <t>Efficacité globale</t>
  </si>
  <si>
    <t>Votre niveau de satisfaction vav du marketing</t>
  </si>
  <si>
    <t>Marktg Produit</t>
  </si>
  <si>
    <t>Marktg Marché</t>
  </si>
  <si>
    <t>Analyse quantitative, concurrence, positionnement commercial …</t>
  </si>
  <si>
    <t>Marktg Opérationnel</t>
  </si>
  <si>
    <t>Génération de leads, création notoriété, gestion des events …</t>
  </si>
  <si>
    <t>Relations internes</t>
  </si>
  <si>
    <t>Qualité des relations avec les autres services</t>
  </si>
  <si>
    <t>Culture partenaire</t>
  </si>
  <si>
    <t>Le marktg est-il orienté "partenaires"</t>
  </si>
  <si>
    <t xml:space="preserve">Satisfaisant ou pas ? </t>
  </si>
  <si>
    <t>Attentes clients</t>
  </si>
  <si>
    <t>Les raisons d'achat de votre solution par vos clients</t>
  </si>
  <si>
    <t>Connaissez-vous les évènements déclencheurs du choix de votre solution</t>
  </si>
  <si>
    <t xml:space="preserve">Quels types d'utilisateurs </t>
  </si>
  <si>
    <t>Leur organisation interne ( hiérarchie, place dans l'organigramme … )</t>
  </si>
  <si>
    <t>CA partenaire facturé au client</t>
  </si>
  <si>
    <t>Prestations de suivi et d'accompagnement additionnelles par le partenaire</t>
  </si>
  <si>
    <r>
      <t>CA produit</t>
    </r>
    <r>
      <rPr>
        <b/>
        <i/>
        <sz val="12"/>
        <color indexed="8"/>
        <rFont val="Calibri"/>
        <family val="2"/>
        <scheme val="minor"/>
      </rPr>
      <t xml:space="preserve"> en mode Licence</t>
    </r>
    <r>
      <rPr>
        <i/>
        <sz val="12"/>
        <color indexed="8"/>
        <rFont val="Calibri"/>
        <family val="2"/>
        <scheme val="minor"/>
      </rPr>
      <t xml:space="preserve"> "on premises"</t>
    </r>
  </si>
  <si>
    <r>
      <t xml:space="preserve">CA annuel </t>
    </r>
    <r>
      <rPr>
        <b/>
        <i/>
        <sz val="12"/>
        <color indexed="8"/>
        <rFont val="Calibri"/>
        <family val="2"/>
        <scheme val="minor"/>
      </rPr>
      <t>en mode SaaS</t>
    </r>
    <r>
      <rPr>
        <i/>
        <sz val="12"/>
        <color indexed="8"/>
        <rFont val="Calibri"/>
        <family val="2"/>
        <scheme val="minor"/>
      </rPr>
      <t xml:space="preserve"> abonnement souscription</t>
    </r>
  </si>
  <si>
    <t>Roadmap, relations avec labos, packaging …</t>
  </si>
  <si>
    <t>Budget et ressources alloués aux marketing partenaire</t>
  </si>
  <si>
    <t xml:space="preserve">L'offre est-elle bien positionnée pour répondre à un besoin critique ? </t>
  </si>
  <si>
    <t>Pour qui ?</t>
  </si>
  <si>
    <t xml:space="preserve">Connaissance précise des profils d'interlocuteurs concernés ? </t>
  </si>
  <si>
    <t>Mapping des acteurs</t>
  </si>
  <si>
    <t xml:space="preserve">Connaissance des décideurs, des influenceurs, des utilisateurs, </t>
  </si>
  <si>
    <t>Messages ciblés</t>
  </si>
  <si>
    <t xml:space="preserve">Argumentaire pour chacun d'eux ? </t>
  </si>
  <si>
    <t>Engagements de résultats ou de moyens en vitesse de croisière</t>
  </si>
  <si>
    <t>Vérification</t>
  </si>
  <si>
    <t>Cloud SaaS. Mode souscription annuelle</t>
  </si>
  <si>
    <t xml:space="preserve">Teasing sur le revenu que les partenaires vont se partager entre eux. </t>
  </si>
  <si>
    <t>Valider et suivre le CA des prestations effectué par les partenaires</t>
  </si>
  <si>
    <r>
      <rPr>
        <b/>
        <sz val="14"/>
        <rFont val="Calibri"/>
        <family val="2"/>
        <scheme val="minor"/>
      </rPr>
      <t>New Business Mode SaaS</t>
    </r>
    <r>
      <rPr>
        <b/>
        <sz val="11"/>
        <rFont val="Calibri"/>
        <family val="2"/>
        <scheme val="minor"/>
      </rPr>
      <t xml:space="preserve">
</t>
    </r>
    <r>
      <rPr>
        <b/>
        <sz val="14"/>
        <rFont val="Calibri"/>
        <family val="2"/>
        <scheme val="minor"/>
      </rPr>
      <t>CA M€</t>
    </r>
  </si>
  <si>
    <r>
      <rPr>
        <b/>
        <sz val="14"/>
        <rFont val="Calibri"/>
        <family val="2"/>
        <scheme val="minor"/>
      </rPr>
      <t>New Business Mode SaaS</t>
    </r>
    <r>
      <rPr>
        <b/>
        <sz val="11"/>
        <rFont val="Calibri"/>
        <family val="2"/>
        <scheme val="minor"/>
      </rPr>
      <t xml:space="preserve">
</t>
    </r>
    <r>
      <rPr>
        <b/>
        <sz val="14"/>
        <rFont val="Calibri"/>
        <family val="2"/>
        <scheme val="minor"/>
      </rPr>
      <t>Nombre de nouveaux clients</t>
    </r>
  </si>
  <si>
    <r>
      <rPr>
        <b/>
        <sz val="14"/>
        <rFont val="Calibri"/>
        <family val="2"/>
        <scheme val="minor"/>
      </rPr>
      <t>New Business Mode SaaS</t>
    </r>
    <r>
      <rPr>
        <b/>
        <sz val="11"/>
        <rFont val="Calibri"/>
        <family val="2"/>
        <scheme val="minor"/>
      </rPr>
      <t xml:space="preserve">
</t>
    </r>
    <r>
      <rPr>
        <b/>
        <sz val="14"/>
        <rFont val="Calibri"/>
        <family val="2"/>
        <scheme val="minor"/>
      </rPr>
      <t># commerciaux actifs</t>
    </r>
  </si>
  <si>
    <r>
      <rPr>
        <b/>
        <sz val="14"/>
        <rFont val="Calibri"/>
        <family val="2"/>
        <scheme val="minor"/>
      </rPr>
      <t>New Business Mode Licence</t>
    </r>
    <r>
      <rPr>
        <b/>
        <sz val="11"/>
        <rFont val="Calibri"/>
        <family val="2"/>
        <scheme val="minor"/>
      </rPr>
      <t xml:space="preserve">
</t>
    </r>
    <r>
      <rPr>
        <b/>
        <sz val="14"/>
        <rFont val="Calibri"/>
        <family val="2"/>
        <scheme val="minor"/>
      </rPr>
      <t># commerciaux actifs</t>
    </r>
  </si>
  <si>
    <r>
      <rPr>
        <b/>
        <sz val="14"/>
        <rFont val="Calibri"/>
        <family val="2"/>
        <scheme val="minor"/>
      </rPr>
      <t xml:space="preserve">New Business Mode Licence </t>
    </r>
    <r>
      <rPr>
        <b/>
        <sz val="11"/>
        <rFont val="Calibri"/>
        <family val="2"/>
        <scheme val="minor"/>
      </rPr>
      <t xml:space="preserve">
</t>
    </r>
    <r>
      <rPr>
        <b/>
        <sz val="14"/>
        <rFont val="Calibri"/>
        <family val="2"/>
        <scheme val="minor"/>
      </rPr>
      <t>Nombre de nouveaux clients</t>
    </r>
  </si>
  <si>
    <t>Nombre de commerciaux actifs chez partners</t>
  </si>
  <si>
    <t>BestEditor</t>
  </si>
  <si>
    <t>Offre 1</t>
  </si>
  <si>
    <t>Offre 2</t>
  </si>
  <si>
    <t>Offre 3</t>
  </si>
  <si>
    <t xml:space="preserve">Vous avez 100 jours pour mettre les partenaires sur les bons rails pour gagner la 1° affaire le plus rapidement possible. Compléter les actions qui vous paraissent importantes pour le lancement de votre partenariat </t>
  </si>
  <si>
    <t>03-BUSINESSCARD-OFR1</t>
  </si>
  <si>
    <t>Ray LUBEL</t>
  </si>
  <si>
    <t>Stéphane RENARD</t>
  </si>
  <si>
    <t>ray.lubel@besteditor.com</t>
  </si>
  <si>
    <t>Stephane.renard@besteditor.com</t>
  </si>
  <si>
    <t>+33 (0) 6 16 14 23 46</t>
  </si>
  <si>
    <t>+33 (0) 6 08 82 89 45</t>
  </si>
  <si>
    <t xml:space="preserve">- Taille critique:  BU identifiée métier, &gt; 20 clients, Croissance entre 5 et 10%,  à l'international, Notoriété: 2 pages Google,  centre décision en France, 
- Compétences techniques : Saas, java, ( Techno mobile ). Capacités d'inégration avec SI ( &gt;60% du CA )
- Compétences métier: gestion de projet dans un métier et Intégration , références clients, projets, plusieurs clients dans un secteur donné. &gt; 20% CA ou projets . 
- Recherche d'ESN: besoin de communication avec les clients
- Dynamisme commercial et marketing : &gt;2 commerciaux par secteur ,  &gt; 5 nouveaux clients/an, &gt;1 event /an, 
- Qualité des dirigeants: management distribué, réputation, historique, culture, vision, stabilité, ethique, charte interne-
- A éviter: OEM recherchant une brique techno </t>
  </si>
  <si>
    <t xml:space="preserve">- Taille critique: Challenger sur le marché , Top 3 à 10. Mid-size. proche de la structure Cincom. Marché en Europe
- Compétences techniques : Capacité hébergement, en phase de rupture technologique ( roadmap ), offre SaaS ( OK ou intention ), compatibilité technique Java/J2EE
- Compétences métier: Part de marché significative &gt;15% du marché, répétabilité du projet, 
- complémentarité avérée pour le client et le partenaire ( SaaS )
- Besoin applicatif de communication vers les clients, problème de suivi en agilité ( ex IBS ) 
- Dynamisme commercial et marketing : &gt; 4 commerciaux, 10 nouveaux clients, 4 events marketing, club utilisateurs , livre blanc, 30 clients parc installé sur le secteur
- Qualité des dirigeants: réputation, historique, culture, vision, stabilité, 
- Alignement stratégique: marchés, solutions, valeur ajoutée, partenaires actuels 
- Santé financière: croissance CA de 5% à 10% , Cash flow </t>
  </si>
  <si>
    <t>5 affaires gagnées en période de crosière</t>
  </si>
  <si>
    <t xml:space="preserve">2 projets par an </t>
  </si>
  <si>
    <t>CHRONO</t>
  </si>
  <si>
    <t xml:space="preserve">Le nombre moyen de mois pour signer une première affaire
Le nombre moyen de mois pour être autonomes 
Le nombre de partenaires dans les 2 cas
</t>
  </si>
  <si>
    <t>TOTAL ETP</t>
  </si>
  <si>
    <t>TOTAL Investment</t>
  </si>
  <si>
    <t># deals par partenaire</t>
  </si>
  <si>
    <t>Vos recommandations d'amélioration</t>
  </si>
  <si>
    <t xml:space="preserve">Bilan du Workshop: l'atteinte des objectifs, le format, la méthodologie, les outils, le Consultant, l'interactivité, les échanges, la logistique, </t>
  </si>
  <si>
    <t xml:space="preserve">La suite à donner … </t>
  </si>
  <si>
    <t xml:space="preserve">CONSTRUCTION D'UNE STRATEGIE PARTENAIRE
</t>
  </si>
  <si>
    <t>Autres charges</t>
  </si>
  <si>
    <t>CA net moyen par deal partenaire</t>
  </si>
  <si>
    <t>Nbre deals moyen par BP par an</t>
  </si>
  <si>
    <t>Mo dule</t>
  </si>
  <si>
    <t>Enjeux et peines des clients, solutions attendues …</t>
  </si>
  <si>
    <t>Marché: caractéristiques, volumes adressables, témoignages Gartner …</t>
  </si>
  <si>
    <t>N°21. Modelvente</t>
  </si>
  <si>
    <t>Part des partenaires dans le biz model,</t>
  </si>
  <si>
    <t>Ambition 3 ans,  CA induit pour les partenaires</t>
  </si>
  <si>
    <t>N°22. OpportuniteBP</t>
  </si>
  <si>
    <t>N° 13. Marchés cibles</t>
  </si>
  <si>
    <t>N° 8. Interlocuteurs à cibler</t>
  </si>
  <si>
    <t>N°4  Attentes</t>
  </si>
  <si>
    <t>N°17. Type de distribution</t>
  </si>
  <si>
    <t>N°21. Modèle de vente</t>
  </si>
  <si>
    <t xml:space="preserve">
N° 29 VA pour les partenaires</t>
  </si>
  <si>
    <t>Bénéfices business pour les partenaires</t>
  </si>
  <si>
    <t>Stratégie de partenariat</t>
  </si>
  <si>
    <t>N°16 Stratégie</t>
  </si>
  <si>
    <t>Rôle et périmètre d'intervention des partenaires</t>
  </si>
  <si>
    <t>N°18  Rôle des partenaires</t>
  </si>
  <si>
    <t>Programmes partenaires / engagements mutuels</t>
  </si>
  <si>
    <t>N°31 Programme partenaire</t>
  </si>
  <si>
    <t>Les Solutions &amp; Marchés ciblés</t>
  </si>
  <si>
    <t>Le Marché , les besoins, les enjeux</t>
  </si>
  <si>
    <t xml:space="preserve">Elevator pitch </t>
  </si>
  <si>
    <t>Voir PAD</t>
  </si>
  <si>
    <t>N°7 Positionnement</t>
  </si>
  <si>
    <t>Recrutement et Lancement</t>
  </si>
  <si>
    <t>N°19 Profil idéal</t>
  </si>
  <si>
    <t>N°20 Nbre de BPs</t>
  </si>
  <si>
    <t>Critères de recrutement</t>
  </si>
  <si>
    <t xml:space="preserve">Nombre de partenaires ( facultatif ) </t>
  </si>
  <si>
    <t>N° 32. Fast Start Program</t>
  </si>
  <si>
    <t>Références clients par secteur</t>
  </si>
  <si>
    <t xml:space="preserve">Ventilation du biz par canal de distribution </t>
  </si>
  <si>
    <t>Opportunités globales pour les BPs</t>
  </si>
  <si>
    <t>Conclusion</t>
  </si>
  <si>
    <t>Contacts</t>
  </si>
  <si>
    <t>Leads</t>
  </si>
  <si>
    <t xml:space="preserve">Biz plan </t>
  </si>
  <si>
    <t>eg. 110%</t>
  </si>
  <si>
    <t>Your idea…</t>
  </si>
  <si>
    <t>Échéance</t>
  </si>
  <si>
    <t>Objectifs quantifiés</t>
  </si>
  <si>
    <t>Moyens</t>
  </si>
  <si>
    <t>=</t>
  </si>
  <si>
    <t>Coût total des ventes</t>
  </si>
  <si>
    <t>Bénéfices attendus</t>
  </si>
  <si>
    <t>Coûts additionnels</t>
  </si>
  <si>
    <t>Q1</t>
  </si>
  <si>
    <t>RC</t>
  </si>
  <si>
    <t>Discount additionnel</t>
  </si>
  <si>
    <t>Q2</t>
  </si>
  <si>
    <t>Pourcentage d'amélioration espéré</t>
  </si>
  <si>
    <t>Your idea …</t>
  </si>
  <si>
    <t>4° OPTIMISER LE COÜT DES VENTES</t>
  </si>
  <si>
    <t>Support PAD</t>
  </si>
  <si>
    <t>Partner sales kit</t>
  </si>
  <si>
    <t>Développer le business indirect en construisant les axes de développement pour l'année prochaine. Quatre rubriques sont prises en compte pour augmenter la productivité du réseau de partenaires :
    - Le nombre total de leads / opportunités                                           - le prix moyen de vente
    - le taux de signature                                                                                - le coût total de la vente
Mode d'emploi: par rubrique, créer les moyens à mettre en oeuvre avec les bénéfices attendus , à quelle échéance et qui doit en prendre la responsabilité.</t>
  </si>
  <si>
    <t>Actions &amp; commentaires</t>
  </si>
  <si>
    <t>Actions &amp; Commentaires</t>
  </si>
  <si>
    <t>4° PERFORMANCE VERSUS LES  OBJECTIFS</t>
  </si>
  <si>
    <t>5° PERFORMANCE DES KPIs</t>
  </si>
  <si>
    <t>Nombre de suspects générés</t>
  </si>
  <si>
    <t>Nombre de transformation en prospects</t>
  </si>
  <si>
    <t>Nombre de transformation en signature</t>
  </si>
  <si>
    <t>Taux de transformation</t>
  </si>
  <si>
    <t>Par cadran</t>
  </si>
  <si>
    <t>Par channel manager</t>
  </si>
  <si>
    <t>-</t>
  </si>
  <si>
    <t>( Intérêt manifesté : webinars, livre blanc … )</t>
  </si>
  <si>
    <t>( Contact direct, qualification besoins, proposition)</t>
  </si>
  <si>
    <t>( signature contrat )</t>
  </si>
  <si>
    <t># de conflits avec les partenaires</t>
  </si>
  <si>
    <t>FY N-1</t>
  </si>
  <si>
    <t>FY N</t>
  </si>
  <si>
    <t>FY N+1</t>
  </si>
  <si>
    <t>Base Suspects</t>
  </si>
  <si>
    <t>Base prospects</t>
  </si>
  <si>
    <t>Ecart</t>
  </si>
  <si>
    <t>Coût des Ventes</t>
  </si>
  <si>
    <t>Selling Cost</t>
  </si>
  <si>
    <t>Durée cycle de ventes ( en mois )</t>
  </si>
  <si>
    <t># de visites commerciales pour signer</t>
  </si>
  <si>
    <t># interventions du fournisseur ( support avant vente … )</t>
  </si>
  <si>
    <t>% temps passé par les PAM avec les partenaires</t>
  </si>
  <si>
    <t># de commerciaux actifs et compétents chez les BPs</t>
  </si>
  <si>
    <t>Temps nécéssaire pour qu'un BP soit autonome</t>
  </si>
  <si>
    <t>Valorisation du Support au démarrage</t>
  </si>
  <si>
    <t>Voir rubriques précédentes ( panier moyen, leads, transformation )</t>
  </si>
  <si>
    <t>Efficacité de la Stratégie de Recrutement</t>
  </si>
  <si>
    <t>Nbre de partenaires actifs dans les 6 mois</t>
  </si>
  <si>
    <t xml:space="preserve">EFFICACITE DU RECRUTEMENT </t>
  </si>
  <si>
    <t xml:space="preserve">1° AUGMENTER LE NOMBRE ET QUALITE DE PARTENAIRES ELIGIBLES </t>
  </si>
  <si>
    <t>Critères</t>
  </si>
  <si>
    <t>Source</t>
  </si>
  <si>
    <t>Proposition devaleur</t>
  </si>
  <si>
    <t>Progfitabilité</t>
  </si>
  <si>
    <t>2° AUGMENTER LE TAUX DE SIGNATURE</t>
  </si>
  <si>
    <t>Plan démarrage</t>
  </si>
  <si>
    <t xml:space="preserve">Engagement </t>
  </si>
  <si>
    <t>champions</t>
  </si>
  <si>
    <t>Outils de Suivi</t>
  </si>
  <si>
    <t>Equipedédiée</t>
  </si>
  <si>
    <t>Qualité: Etablir les critères de recrutement avec des métriques</t>
  </si>
  <si>
    <t>Qualité: passer les candidats au screening</t>
  </si>
  <si>
    <t>Qualité: faire remplir dossier de candidature</t>
  </si>
  <si>
    <t>Qualité: engager les partenaires par un business plan</t>
  </si>
  <si>
    <t>Qualité: engager les partenaires par un paiment d'un droit d'engagement</t>
  </si>
  <si>
    <t>Qualité: lister les partenaires potentiellment éligibles</t>
  </si>
  <si>
    <t>Quantité: utiliser des bases de données spécialisées</t>
  </si>
  <si>
    <t>Quantité: lister les partenaires des concurrents</t>
  </si>
  <si>
    <t>Quantité: lister les partenaires de solutions complémentaires</t>
  </si>
  <si>
    <t>Quantité: lister les partenaires chez les clients</t>
  </si>
  <si>
    <t>Quantité et qualité : établir un plan de recrutement ( qui, quand, où, comment … )</t>
  </si>
  <si>
    <t>Calculer le coût moyen d'un recrutement</t>
  </si>
  <si>
    <t>Calculer le temps moyen d'un recrutement</t>
  </si>
  <si>
    <t>Mettre en avant de la profitabilité et ROI d'un partenaire</t>
  </si>
  <si>
    <t>Etablir une proposition de valeur attractive /  Focus sur les facteurs différenciateurs</t>
  </si>
  <si>
    <t>Utiliser les réseaux sociaux</t>
  </si>
  <si>
    <t>Utiliser les salons</t>
  </si>
  <si>
    <t>Rencontrer et négocier avec le DG du partenaire</t>
  </si>
  <si>
    <t xml:space="preserve">Eviter la surdistribution sur une zone  ( plan de recrutement ) </t>
  </si>
  <si>
    <t>Comprendre le bus model et enjeux du partenaire. Adapter les arguments</t>
  </si>
  <si>
    <t>Projeter le partenaire à 3 ans en CA et marge</t>
  </si>
  <si>
    <t xml:space="preserve">Intégration de votre offre facile dans l'organisation du partenaire </t>
  </si>
  <si>
    <t>Dédier ou affecter des ressources au recrutement / du temps …</t>
  </si>
  <si>
    <t xml:space="preserve">3° AUGMENTER LE NOMBRE MOYEN DE PARTENAIRES ACTIFS APRES 6 MOIS </t>
  </si>
  <si>
    <t>Ciblage de prospects / Clients sur la base installée</t>
  </si>
  <si>
    <t>Visites conjointes de 2 à 3 propsects</t>
  </si>
  <si>
    <t xml:space="preserve">Nbre et qualité de partenaires éligibles </t>
  </si>
  <si>
    <t>Calculer le taux moyen de passage du statut de éléigible à intéressé, puis à signé</t>
  </si>
  <si>
    <t>PLAN DE RECRUTEMENT</t>
  </si>
  <si>
    <t>Evènement Marktg pour générer des leads</t>
  </si>
  <si>
    <t>Plan de démarrage 100 jours. Mettre le partenaire sous tension positive</t>
  </si>
  <si>
    <t>Suivi Business plan pour clarifier la stratégie, cibles, moyens, actions</t>
  </si>
  <si>
    <t>Apport de leads pour gangner la 1° affaire</t>
  </si>
  <si>
    <t>Support commercial sur les xx premières affaires</t>
  </si>
  <si>
    <t>Formation comemrciale pour qualifier un projet, vendre la solution</t>
  </si>
  <si>
    <t>Rencontre pour point avec DG partenaire</t>
  </si>
  <si>
    <t>Créer une relation d'intimité et proximité avec le partenaire et ses comemrciaux</t>
  </si>
  <si>
    <t>Trouver les champions parmi les comemrciaux</t>
  </si>
  <si>
    <t>Motivation des commerciaux: Concours commercial, …</t>
  </si>
  <si>
    <t>Se focaliser sur les partenaires à fort potentiel et les plus motivés</t>
  </si>
  <si>
    <t>Se focaliser sur les partenaires pour lesquels on est stratégique</t>
  </si>
  <si>
    <t>Equipe dédiée</t>
  </si>
  <si>
    <t>Comité d'agrément</t>
  </si>
  <si>
    <t>Programme 100 jours industrialisé ( process, extranet … )</t>
  </si>
  <si>
    <t xml:space="preserve">Plan de recrutement </t>
  </si>
  <si>
    <t>Tableau de bord. Suivi des KPIs</t>
  </si>
  <si>
    <t>CANDIDATS ELIGIBLES. QUALITE ET QUTTE</t>
  </si>
  <si>
    <t>% d'adéquation à la grille des critères de recrutement idéaux</t>
  </si>
  <si>
    <t>Nombre de partenaires agréés par le Comité d'Agrément</t>
  </si>
  <si>
    <t>TAUX DE SIGNATURE</t>
  </si>
  <si>
    <t>Taux de transformation des signatures</t>
  </si>
  <si>
    <t>Par typologie de partenaires</t>
  </si>
  <si>
    <t># PARTENAIRES ACTIFS A 6 MOIS</t>
  </si>
  <si>
    <t>% de nouveaux partenaires ayant signé une vente à 3, 6 et 9 mois</t>
  </si>
  <si>
    <t>Panier moyen</t>
  </si>
  <si>
    <t>KPIs DU PLAN DE RECRUTEMENT</t>
  </si>
  <si>
    <t xml:space="preserve">EFFICACITE DU PROGRAMME DE RECRUTEMENT </t>
  </si>
  <si>
    <t>Développer et améliorer le recrutement des partenaires, sachant que la qualité du recrutement d'un réseau conditionne les résultats de demain .  Quatre rubriques sont prises en compte pour augmenter le suucès et la productivité du programme de recrutement :
    - Le nombre et la qualité des partenaires éligibles                                       - le taux de signature
    - le nombre de partenaires actifs dans les 6 mois                                          - le coût total du recrutement
Mode d'emploi: par rubrique, créer les moyens à mettre en oeuvre avec les bénéfices attendus , à quelle échéance et qui doit en prendre la responsabilité.</t>
  </si>
  <si>
    <t>KPIs DU RECRUTEMENT</t>
  </si>
  <si>
    <t>COÛT &amp; BUDGET</t>
  </si>
  <si>
    <t>MARCHES PRIORITAIRES</t>
  </si>
  <si>
    <t>CRITERES DE RECRUTEMENT</t>
  </si>
  <si>
    <t>DOSSIER DE CANDIDATURE</t>
  </si>
  <si>
    <t>PLAN DE DEMARRAGE</t>
  </si>
  <si>
    <t>Outils</t>
  </si>
  <si>
    <t>KIT DU RECRUTEUR</t>
  </si>
  <si>
    <t>SUIVI DU RECRUTEMENT</t>
  </si>
  <si>
    <t>PROPOSITION DE VALEUR</t>
  </si>
  <si>
    <t>Taux de réussite et d'échec des nouveaux partenaires</t>
  </si>
  <si>
    <t>%</t>
  </si>
  <si>
    <t># SI</t>
  </si>
  <si>
    <t># VARs</t>
  </si>
  <si>
    <t># ISV compl</t>
  </si>
  <si>
    <t># Consultants</t>
  </si>
  <si>
    <t>FORECAST BUSINESS</t>
  </si>
  <si>
    <t>Q</t>
  </si>
  <si>
    <t>Q+1</t>
  </si>
  <si>
    <t>Q+2</t>
  </si>
  <si>
    <t>Q+3</t>
  </si>
  <si>
    <t>Q+4</t>
  </si>
  <si>
    <t>Q+5</t>
  </si>
  <si>
    <t>#  BPs sur les 6 premiers mois</t>
  </si>
  <si>
    <t>Panier moyen par deal</t>
  </si>
  <si>
    <t>Types de BPs</t>
  </si>
  <si>
    <t># deals par BP sur les 6 premiers mois</t>
  </si>
  <si>
    <t xml:space="preserve">CA espéré 6 mois ( Moyenne= 6 mois / 2 ) </t>
  </si>
  <si>
    <t>Délai moyen de vente</t>
  </si>
  <si>
    <t xml:space="preserve">CA nouveaux recrutés Forecast 6 mois </t>
  </si>
  <si>
    <t xml:space="preserve">PLAN DE RECRUTEMENT: Qui, où, combien, comment, quand …? </t>
  </si>
  <si>
    <t>Q+6</t>
  </si>
  <si>
    <t>Q+7</t>
  </si>
  <si>
    <t>Q+8</t>
  </si>
  <si>
    <t>Q+9</t>
  </si>
  <si>
    <t>Q+10</t>
  </si>
  <si>
    <t>Q+11</t>
  </si>
  <si>
    <t>Q+12</t>
  </si>
  <si>
    <t xml:space="preserve">CA nouveaux recrutés Forecast 36 mois </t>
  </si>
  <si>
    <t xml:space="preserve">Déterminer le plan de recrutement pour les 36 mois qui suivent : par marchés, par type de partenaires et par quarter </t>
  </si>
  <si>
    <t>1° PLAN DE RECRUTEMENT PAR MARCHES SECTORIELS</t>
  </si>
  <si>
    <t>2° PLAN DE RECRUTEMENT PAR MARCHES GEOGRAPHIQUES</t>
  </si>
  <si>
    <t>3° PLAN DE RECRUTEMENT PAR PAYS</t>
  </si>
  <si>
    <t>4° PLAN DE RECRUTEMENT PAR TYPE DE PARTENAIRES ET PAR QUARTER</t>
  </si>
  <si>
    <t>Kit du recruteur</t>
  </si>
  <si>
    <t>Démo</t>
  </si>
  <si>
    <t>Montée en puissance ( enablement )</t>
  </si>
  <si>
    <t>ressources pour la formation technique</t>
  </si>
  <si>
    <t>ressources pour la formation commerciale</t>
  </si>
  <si>
    <t>budget marketing de lancement ( brochures , plaques … )</t>
  </si>
  <si>
    <t>ressources commerciales pour les premières affaires</t>
  </si>
  <si>
    <t>ressources techniques pour les premiers supports</t>
  </si>
  <si>
    <t>Nombre d'affaires signées par la concurrence</t>
  </si>
  <si>
    <t>mauvaise Image de la société</t>
  </si>
  <si>
    <t>déstabilisation du réseau des autres partenaires</t>
  </si>
  <si>
    <t xml:space="preserve">monopolisation des ressources internes </t>
  </si>
  <si>
    <t>COUTS FIXES</t>
  </si>
  <si>
    <t xml:space="preserve"># de jours pour Recherche et Analyse : partenaires à la concurrence, internet, salons … </t>
  </si>
  <si>
    <t>Conception et envoi Mailing de recrutement</t>
  </si>
  <si>
    <t>Calculer les coûts réels d'un recrutement de nouveaux partenaire afin de prendre conscience de l'intérêt de struturer une approche rationnelle du recrutement</t>
  </si>
  <si>
    <t>Sous-total coûts fixes</t>
  </si>
  <si>
    <t>COUTS VARIABLES</t>
  </si>
  <si>
    <t>Coût total</t>
  </si>
  <si>
    <t>Autre …</t>
  </si>
  <si>
    <t>Approche commerciale du recrutement</t>
  </si>
  <si>
    <t>Sous-total coûts variables</t>
  </si>
  <si>
    <t>Coût des affaires perdues ( Taux de transformation à la signature )</t>
  </si>
  <si>
    <t>Argumentaire produit, société, programme partenaire</t>
  </si>
  <si>
    <t>Contrat, dossier candidature</t>
  </si>
  <si>
    <t>Coût des affaires perdues.  Taux de perte à la signature =</t>
  </si>
  <si>
    <t>COÛT TOTAL</t>
  </si>
  <si>
    <t>Préselection de la liste des partenaires</t>
  </si>
  <si>
    <t xml:space="preserve">Location/acquisition database de partenaires potentiels éligibles </t>
  </si>
  <si>
    <t>Définition du plan de recrutement</t>
  </si>
  <si>
    <t>Coût chargé unitaire K€</t>
  </si>
  <si>
    <t>Nombre de visites commerciales par partenaire potentiel par le recruteur</t>
  </si>
  <si>
    <t>Ressources supplémentaires presales / management</t>
  </si>
  <si>
    <t>Coût des leads</t>
  </si>
  <si>
    <t>Coût induit des affaires perdues</t>
  </si>
  <si>
    <t>N</t>
  </si>
  <si>
    <t>N+1</t>
  </si>
  <si>
    <t>N+2</t>
  </si>
  <si>
    <t>N+3</t>
  </si>
  <si>
    <t>Ressources Commerciales en charge du recrutement des partenaires ( Recrutement et développement )</t>
  </si>
  <si>
    <t>Ressources consultants avant-vente  en charge des nouveaux partenaires</t>
  </si>
  <si>
    <t>Ressources consultants après-vente en charge des nouveaux partenaires</t>
  </si>
  <si>
    <t xml:space="preserve">Ressources internes Marketing, juridique, finance en charge de supporter le programme recrutement </t>
  </si>
  <si>
    <t>Coût du welcome package et sales kit pour le recrutement ( documentation, démo, proposition, events … )</t>
  </si>
  <si>
    <t>Achat ou location base de données partenaire éligible</t>
  </si>
  <si>
    <t xml:space="preserve">Coût de la mise en place du plan de démarrage ( 100 jours ) </t>
  </si>
  <si>
    <t>Charges liées aux ressources humaines</t>
  </si>
  <si>
    <t>Charges externalisées</t>
  </si>
  <si>
    <t>Budget du programme recrutement</t>
  </si>
  <si>
    <t>BUDGET DU PROGRAMME DE RECRUTEMENT</t>
  </si>
  <si>
    <t>+</t>
  </si>
  <si>
    <t>Planification stratégique 
2 jours</t>
  </si>
  <si>
    <t>Formalisation Stratégie de recrutement
3 jours</t>
  </si>
  <si>
    <t>PROGRAMME DE RECRUTEMENT DE PARTENAIRES</t>
  </si>
  <si>
    <t>Bilan des programmes de recrutement de nouveaux partenaires</t>
  </si>
  <si>
    <t>Critère</t>
  </si>
  <si>
    <t>Score</t>
  </si>
  <si>
    <t>Perception de la situation actuelle
( Pondération 1/10 )</t>
  </si>
  <si>
    <t>Priorité et Urgence pour action à mener dans les 18 prochains mois  
( échelle de 1 à 10)</t>
  </si>
  <si>
    <t>7.01 - Existence d'un programme dédié au recrutement</t>
  </si>
  <si>
    <t>Qualité et efficacité du programme de recrutement. S'exprime par un objectif de nombre de partenaires, leurs profils, les zones geo et applicatives, les différentes étapes, les process en place</t>
  </si>
  <si>
    <t xml:space="preserve">7.02 - Ressources </t>
  </si>
  <si>
    <t xml:space="preserve">Le temps passé par les ressources au recrutement est-il suffisant ? L'idéal est une personne spécialiste dédiée au recrutement </t>
  </si>
  <si>
    <t>7.03 - Coût de recrutement</t>
  </si>
  <si>
    <t>Maîtrisez-vous le coût financier d'un recrutement ? Existe-t-il un calcul du coût de recrutement</t>
  </si>
  <si>
    <t>7.04 - Marketing du programme de recrutement</t>
  </si>
  <si>
    <t>S'exprime par une value proposition, les outils de présentation du programme, ses avantages et les engagements que doivent prendre les partenaires</t>
  </si>
  <si>
    <t>7.05 - Base de données partenaires</t>
  </si>
  <si>
    <t>S'exprime par l'accès à une base de données répertoriant les candidats potentiels ( compubase, Comback … )</t>
  </si>
  <si>
    <t>7.06 - Durée moyenne d'un recrutement</t>
  </si>
  <si>
    <t>Le temps que l'on passe  pour recruter un partenaire ciblé vous paraît-il satisfaisant ?</t>
  </si>
  <si>
    <t>7.07 - Performance des nouveaux recrutés</t>
  </si>
  <si>
    <t xml:space="preserve">Le temps effectif entre la signature et les premières affaires vous parait-il satisfaisant ? </t>
  </si>
  <si>
    <t>7.08 - Programme de montée en puissance (100 jours )</t>
  </si>
  <si>
    <t>S'expime par une grille répertoriant les actions à mettre en œuvre ainsi que les responsabilités des acteurs</t>
  </si>
  <si>
    <t>Moyenne</t>
  </si>
  <si>
    <t>BILAN DU PROGRAMME DE RECRUTEMENT</t>
  </si>
  <si>
    <t>Bilan des recrutements réussis . Dénominateurs communs.</t>
  </si>
  <si>
    <t>Bilan des échecs de recrutement</t>
  </si>
  <si>
    <t>BILAN / DIAGNOSTIC</t>
  </si>
  <si>
    <t>MARCHES GEOGRAPHIQUES CIBLES POUR RECRUTER LES PARTENAIRES</t>
  </si>
  <si>
    <t>MARCHES INTERNATIONAUX CIBLES POUR RECRUTER LES PARTENAIRES</t>
  </si>
  <si>
    <t>MARCHES SECTORIELS CIBLES POUR RECRUTER LES PARTENAIRES</t>
  </si>
  <si>
    <t xml:space="preserve">QUELLE TYPOLOGIE DE PARTENAIRES ? </t>
  </si>
  <si>
    <t xml:space="preserve">QUELS CRITERES DE RECRUTEMENT ? </t>
  </si>
  <si>
    <t>PRE REQUIS</t>
  </si>
  <si>
    <r>
      <rPr>
        <b/>
        <sz val="10"/>
        <rFont val="Arial"/>
        <family val="2"/>
      </rPr>
      <t xml:space="preserve">Plan de recrutement : </t>
    </r>
    <r>
      <rPr>
        <sz val="10"/>
        <rFont val="Arial"/>
        <family val="2"/>
      </rPr>
      <t>quels partenaires, sur quels marchés, combien de partenaires, quand planning, qui les recrute  ?</t>
    </r>
  </si>
  <si>
    <r>
      <rPr>
        <b/>
        <sz val="10"/>
        <rFont val="Arial"/>
        <family val="2"/>
      </rPr>
      <t>Critères de recrutement des partenaires:</t>
    </r>
    <r>
      <rPr>
        <sz val="10"/>
        <rFont val="Arial"/>
        <family val="2"/>
      </rPr>
      <t xml:space="preserve"> financier, technique, commercial, marketing, stratégique</t>
    </r>
  </si>
  <si>
    <r>
      <t>Recruitment kit :</t>
    </r>
    <r>
      <rPr>
        <sz val="10"/>
        <rFont val="Arial"/>
        <family val="2"/>
      </rPr>
      <t xml:space="preserve"> proposition de valeur, fiche de qualification, démo, contrats, dossiers de candidature, support technique</t>
    </r>
  </si>
  <si>
    <r>
      <t xml:space="preserve">Proposition de valeur: </t>
    </r>
    <r>
      <rPr>
        <sz val="10"/>
        <rFont val="Arial"/>
        <family val="2"/>
      </rPr>
      <t>stratégie partenariale, valeur ajoutée pour le partenaire, définition des programmes, profitabilité pour les partenaires</t>
    </r>
  </si>
  <si>
    <t>Qualification versus critères recrutement et intérêt du partenaire</t>
  </si>
  <si>
    <t>Nbre partenaires potentiellement éligibles</t>
  </si>
  <si>
    <t>Nbre de ressources allouées au recrutement</t>
  </si>
  <si>
    <t>Nbre maxi de recrutements par ressource</t>
  </si>
  <si>
    <t>Durée d'un cycle de recrutement</t>
  </si>
  <si>
    <t>Ressource allouée ou partagée</t>
  </si>
  <si>
    <t>Délai pour signature 2 premières affaires</t>
  </si>
  <si>
    <t>Nombre de partenaires répondant à plus de 80% des critères</t>
  </si>
  <si>
    <t>Formaliser les étapes du recrutement</t>
  </si>
  <si>
    <t>ETAPES &amp; PROCESS DE RECRUTEMENT</t>
  </si>
  <si>
    <t>Etape</t>
  </si>
  <si>
    <t>Contenu / Outils</t>
  </si>
  <si>
    <r>
      <rPr>
        <b/>
        <sz val="10"/>
        <rFont val="Arial"/>
        <family val="2"/>
      </rPr>
      <t>Liste des partenaires potentiels</t>
    </r>
    <r>
      <rPr>
        <sz val="10"/>
        <rFont val="Arial"/>
        <family val="2"/>
      </rPr>
      <t>: source Compubase, IT Partners, Com'Back, …</t>
    </r>
  </si>
  <si>
    <t xml:space="preserve">Définir les objectifs de recrutement </t>
  </si>
  <si>
    <t>Les types de partenaires</t>
  </si>
  <si>
    <t>Les profils idéaux</t>
  </si>
  <si>
    <t>Les marchés et la VA recherchée</t>
  </si>
  <si>
    <t>La liste des partenaires éligibles</t>
  </si>
  <si>
    <t>Fiche portrait robot</t>
  </si>
  <si>
    <t>Programme recrutement</t>
  </si>
  <si>
    <t>Mailing, site web, réseaux sociaux</t>
  </si>
  <si>
    <t>Accord interne</t>
  </si>
  <si>
    <t xml:space="preserve">Accord partagé </t>
  </si>
  <si>
    <t>Contrat de partenariat</t>
  </si>
  <si>
    <t>Plan des 100 jours</t>
  </si>
  <si>
    <t>Premières signatures</t>
  </si>
  <si>
    <t>Démarrage. Objectif 1° signatures</t>
  </si>
  <si>
    <t>Célébration</t>
  </si>
  <si>
    <t>Objectif autonomie</t>
  </si>
  <si>
    <t>Direction</t>
  </si>
  <si>
    <t>Workshop</t>
  </si>
  <si>
    <t>Recruteur</t>
  </si>
  <si>
    <t>Constitution du dossier de candidature</t>
  </si>
  <si>
    <t>Proposition de valeur, démo, fiche de qualification</t>
  </si>
  <si>
    <t>Négociation et Accord oral du partenaire</t>
  </si>
  <si>
    <t>Comité d'agrément signature du Codir</t>
  </si>
  <si>
    <t>Information / comunication vers les partenaires ciblés dans la base</t>
  </si>
  <si>
    <t>Information vers les autres partenaires</t>
  </si>
  <si>
    <t>Mailing . Mise en avant de la VA pour les clients</t>
  </si>
  <si>
    <t>Base de données externes ( IT partners, Compubase, Com'Back, … )</t>
  </si>
  <si>
    <t>Reconnaissance</t>
  </si>
  <si>
    <t>Rencontre des DGs</t>
  </si>
  <si>
    <t>Gestion de la Base partenaire</t>
  </si>
  <si>
    <t>Gestion des contrats</t>
  </si>
  <si>
    <t>Communication vers la Communauté</t>
  </si>
  <si>
    <t>Process de formation, de leads, d'extranet, …</t>
  </si>
  <si>
    <t>Process 100 Jours</t>
  </si>
  <si>
    <t>Process Biz plan</t>
  </si>
  <si>
    <t>Situation à ce jour</t>
  </si>
  <si>
    <t>OK</t>
  </si>
  <si>
    <t>Owner</t>
  </si>
  <si>
    <t>ETAPES ET PROCESS RECRUTEMENT</t>
  </si>
  <si>
    <t>Campagne d'information ( mailing, phoning, réseaux sociaux, web … )</t>
  </si>
  <si>
    <t>Prise de contact pour qualification et RdV avec DG. Présentation proposition de valeur et démo</t>
  </si>
  <si>
    <t>Signature contrat, remplissage du dossier de candidiature</t>
  </si>
  <si>
    <t>Exécution du plan de démarrage</t>
  </si>
  <si>
    <t xml:space="preserve">1° Liste de Partenaires Potentiels répondant aux critères d'éligibilité </t>
  </si>
  <si>
    <t>2° Retours de partenaires "suspects  intéressés"</t>
  </si>
  <si>
    <t xml:space="preserve">3° "Opportunités" qualifiés après visite . </t>
  </si>
  <si>
    <t xml:space="preserve">4° Taux de transformation des signatures </t>
  </si>
  <si>
    <t>5° Taux d'échec des nouveaux partenaires après 6 mois</t>
  </si>
  <si>
    <t>6° Nombre de partenaires actifs après 6 mois</t>
  </si>
  <si>
    <t>2° EVALUATION DU CYCLE DU RECRUTEMENT</t>
  </si>
  <si>
    <t>ETAPES DU RECRUTEMENT /  NRE PARTENAIRES ACTIFS</t>
  </si>
  <si>
    <t>1°  ETAPES DU RECRUTEMENT ET PROCESS ASSOCIES</t>
  </si>
  <si>
    <t xml:space="preserve">Check list avant de lancer le plan de recrutement </t>
  </si>
  <si>
    <t>Prêts</t>
  </si>
  <si>
    <t>1° PROPOSITION DE VALEUR PRETE</t>
  </si>
  <si>
    <t xml:space="preserve">Définition de vos attentes </t>
  </si>
  <si>
    <t>Définition de vos objectifs</t>
  </si>
  <si>
    <t>Formalisation de votre engagement vis à vis des partenaires</t>
  </si>
  <si>
    <t>Routes to market claires et formalisées</t>
  </si>
  <si>
    <t>Formalisation de la Valeur ajoutée et profitabilité pour les partenaires</t>
  </si>
  <si>
    <t>2° RECRUTEMENT COHERENT AVEC LE MARKETING ET LES VENTES</t>
  </si>
  <si>
    <t>Clarification du positionnement marketing ( elevator pitch )</t>
  </si>
  <si>
    <t>Définition des segments de marché prioritaires à couvrir par les BPs</t>
  </si>
  <si>
    <t>Etablissement de la liste des codes NAF</t>
  </si>
  <si>
    <t>Définition des cibles / décideurs</t>
  </si>
  <si>
    <t>Compréhension de leurs comportements d'achat</t>
  </si>
  <si>
    <t>Mise à disposition d'une base de données clients et prospects</t>
  </si>
  <si>
    <t>3° RECRUTEMENT SUPPORTE PAR TOUTE LA SOCIETE</t>
  </si>
  <si>
    <t>Comité d'agrément des partenaires</t>
  </si>
  <si>
    <t>Alignement de tous les services de la société ( partenaires, commercial , marktg, services  )</t>
  </si>
  <si>
    <t xml:space="preserve">Plan d'action pour rendre le produit "channel ready" </t>
  </si>
  <si>
    <t>Soutien de la DG</t>
  </si>
  <si>
    <t>Budgets de recrutement agréés</t>
  </si>
  <si>
    <t>3° PLAN DE RECRUTEMENT QUANTIFIE</t>
  </si>
  <si>
    <t>Nombre optimal de partenaires à recruter</t>
  </si>
  <si>
    <t>Profil et critères de recrutement établis et communiqués</t>
  </si>
  <si>
    <t>Formalisation des priorités géographique et/ou marchés à couvrir</t>
  </si>
  <si>
    <t>Location/Acquisition d'une base de données partenaires</t>
  </si>
  <si>
    <t>Planning dans le temps</t>
  </si>
  <si>
    <t>Budget agréé</t>
  </si>
  <si>
    <t>4° MOYENS MIS A DISPOSITION</t>
  </si>
  <si>
    <t>Ressource dédiée au recrutement</t>
  </si>
  <si>
    <t>Objectifs quantitatifs et qualitatifs clairs</t>
  </si>
  <si>
    <t>Support consultant avant-vente</t>
  </si>
  <si>
    <t>Programme partenaire de démarrage en place</t>
  </si>
  <si>
    <t xml:space="preserve">Comité d'agrément/désagrément </t>
  </si>
  <si>
    <t>Moyens de communications externes ( PR, events … )</t>
  </si>
  <si>
    <t>Infos sur site web</t>
  </si>
  <si>
    <t>Contrats et business plan</t>
  </si>
  <si>
    <t>Cible: intégrateurs sur les grands comptes</t>
  </si>
  <si>
    <t>Types de critères</t>
  </si>
  <si>
    <t>Metriques</t>
  </si>
  <si>
    <t>Cash / Solvabilité</t>
  </si>
  <si>
    <t>Capacité à investir</t>
  </si>
  <si>
    <t>Nombre de consultants</t>
  </si>
  <si>
    <t>R&amp;D</t>
  </si>
  <si>
    <t>Nombre de consultants potentiels à former</t>
  </si>
  <si>
    <t>Aptitude des vendeurs à vendre des solutions</t>
  </si>
  <si>
    <t>Cellule marketing</t>
  </si>
  <si>
    <t>Existence de partenariats avec les concurrents</t>
  </si>
  <si>
    <t>Prêts à travailler sur la base d'un Business plans</t>
  </si>
  <si>
    <t>Qualité de l'historique</t>
  </si>
  <si>
    <t>Complémentarité métier</t>
  </si>
  <si>
    <t>Complémentarité marchés</t>
  </si>
  <si>
    <t>Réputation du partenaire</t>
  </si>
  <si>
    <t>Opportunité de développement pour les 2 partenaires</t>
  </si>
  <si>
    <t>Complémentarité avec ventes directes</t>
  </si>
  <si>
    <t>Nom Sociétés Partenaires</t>
  </si>
  <si>
    <t>Date création du contact</t>
  </si>
  <si>
    <t>CA M euros</t>
  </si>
  <si>
    <t># Employes</t>
  </si>
  <si>
    <t># clients</t>
  </si>
  <si>
    <t>Vertical</t>
  </si>
  <si>
    <t>Région</t>
  </si>
  <si>
    <t>Cible: Grands comptes ou PME</t>
  </si>
  <si>
    <t>Adéquation Critères technqiues</t>
  </si>
  <si>
    <t>Adéquation Critères marketing ventes</t>
  </si>
  <si>
    <t>Puissance de son réseau de vente</t>
  </si>
  <si>
    <t>Opportunité création solution</t>
  </si>
  <si>
    <t>Motivation du partenaire</t>
  </si>
  <si>
    <t>Etape de recrutement</t>
  </si>
  <si>
    <t>Date de signature du contrat</t>
  </si>
  <si>
    <t>Business estimé dans 12 mois</t>
  </si>
  <si>
    <t>Business estimé dans 24 mois</t>
  </si>
  <si>
    <t>Intérêt pour l'ISV</t>
  </si>
  <si>
    <t>Risques pour l'ISV</t>
  </si>
  <si>
    <t>Date dernier contact</t>
  </si>
  <si>
    <t>Actions envisagées</t>
  </si>
  <si>
    <t>Nom du Responsable / Fonction</t>
  </si>
  <si>
    <t>email</t>
  </si>
  <si>
    <t>Tel</t>
  </si>
  <si>
    <t>Adresse</t>
  </si>
  <si>
    <t>Parrainage, Compubase, salons, web …</t>
  </si>
  <si>
    <t>SI, Consultant indépendant, réseau de consultants, Editeurs, Clients</t>
  </si>
  <si>
    <t>Compétences techniques, # consultants</t>
  </si>
  <si>
    <t>Compétences comemrciales, # vendeurs</t>
  </si>
  <si>
    <t>A = Très fort ; 
B = Moyen;  
C = Faible ; 
D = sais pas</t>
  </si>
  <si>
    <t>10% : 1° contact; 20% Démo
30% Présentation produit
40% rencontre DG
50% Estimation charge dévelop
70% POC
80% Accord Oral
90% Signature
100% Paiement</t>
  </si>
  <si>
    <t>Ressources, Finance, Stratégique</t>
  </si>
  <si>
    <t>Xaga</t>
  </si>
  <si>
    <t>Consultant</t>
  </si>
  <si>
    <t>Gestion des partenaires</t>
  </si>
  <si>
    <t>Paris</t>
  </si>
  <si>
    <t>C</t>
  </si>
  <si>
    <t>B</t>
  </si>
  <si>
    <t>RFG</t>
  </si>
  <si>
    <t>GC</t>
  </si>
  <si>
    <t>ANALYSE BUSINESS</t>
  </si>
  <si>
    <t xml:space="preserve">Nombre de partenaires </t>
  </si>
  <si>
    <t>Par étape</t>
  </si>
  <si>
    <t>Par Type</t>
  </si>
  <si>
    <t>Par date</t>
  </si>
  <si>
    <t>Par responsable</t>
  </si>
  <si>
    <t>Par vertical</t>
  </si>
  <si>
    <t>Par région</t>
  </si>
  <si>
    <t>Par Produit</t>
  </si>
  <si>
    <t xml:space="preserve">Liste des outils et documents et process nécessaires pour réussir un bon recrutement </t>
  </si>
  <si>
    <t>Carte d'identité du partenaire</t>
  </si>
  <si>
    <t>Adéquation au portrait robot</t>
  </si>
  <si>
    <t>Enjeux business</t>
  </si>
  <si>
    <t>Suivi des étapes du recutement</t>
  </si>
  <si>
    <t>Nom Partenaire</t>
  </si>
  <si>
    <t>VAR</t>
  </si>
  <si>
    <t>Integrateur</t>
  </si>
  <si>
    <t>Editeur</t>
  </si>
  <si>
    <t>Hébergeur</t>
  </si>
  <si>
    <t>Grossiste</t>
  </si>
  <si>
    <t>Web agency</t>
  </si>
  <si>
    <t>Type de partenaire</t>
  </si>
  <si>
    <t>Nom des Channel managers</t>
  </si>
  <si>
    <t>Bernard</t>
  </si>
  <si>
    <t>Alain</t>
  </si>
  <si>
    <t>Camille</t>
  </si>
  <si>
    <t xml:space="preserve">Béatrice </t>
  </si>
  <si>
    <t>Channel Manager</t>
  </si>
  <si>
    <t>Type de Partenaire</t>
  </si>
  <si>
    <t>A</t>
  </si>
  <si>
    <t>OUTIL DE SUIVI DU RECRUTEMENT</t>
  </si>
  <si>
    <t xml:space="preserve">Outil de Recruitment Relationship Management pour suivre le recrutement en cours. </t>
  </si>
  <si>
    <t>Carte d'identité business</t>
  </si>
  <si>
    <t xml:space="preserve">Etapes du recrutement </t>
  </si>
  <si>
    <t xml:space="preserve">Structure de l'outil de suivi du recrutement: </t>
  </si>
  <si>
    <t xml:space="preserve">TYPES &amp; NOMBRE DE PARTENAIRES </t>
  </si>
  <si>
    <r>
      <t xml:space="preserve">Plan Dossier de candidature
                                </t>
    </r>
    <r>
      <rPr>
        <sz val="11"/>
        <rFont val="Calibri"/>
        <family val="2"/>
        <scheme val="minor"/>
      </rPr>
      <t>Rubriques sources de l'information</t>
    </r>
  </si>
  <si>
    <t>Introduction</t>
  </si>
  <si>
    <t>Présentation du dossier</t>
  </si>
  <si>
    <t>Sommaire</t>
  </si>
  <si>
    <t>La Société du Partenaire</t>
  </si>
  <si>
    <t>Descriptif</t>
  </si>
  <si>
    <t>CA, Résultats, effectifs</t>
  </si>
  <si>
    <t>Marchés de prédilection</t>
  </si>
  <si>
    <t>Métier</t>
  </si>
  <si>
    <t>Ses enjeux et sa motivation</t>
  </si>
  <si>
    <t>Enjeux du partenairiat pour le partenaire</t>
  </si>
  <si>
    <t xml:space="preserve">Ses motivations </t>
  </si>
  <si>
    <t>Business plan du partenaire</t>
  </si>
  <si>
    <t>Sa stratégie de développement autour de votre offre</t>
  </si>
  <si>
    <t>Opératiions commerciales et marketing envisagées</t>
  </si>
  <si>
    <t>Calendrier de mise en place de son organisation</t>
  </si>
  <si>
    <t>Ses objectifs chiffrés de business pour les prochains trimestres</t>
  </si>
  <si>
    <t>Ses attentes</t>
  </si>
  <si>
    <t xml:space="preserve">Ses attentes </t>
  </si>
  <si>
    <t>Nombre d'employés</t>
  </si>
  <si>
    <t>Ranking sur leur marché</t>
  </si>
  <si>
    <t>Couverture régionale</t>
  </si>
  <si>
    <t>Couverture nationale</t>
  </si>
  <si>
    <t>Couverture internationale</t>
  </si>
  <si>
    <t>Bonne réputation: note D&amp;B</t>
  </si>
  <si>
    <t>Aptitude à gérer des projets Nombre de chefs de projet</t>
  </si>
  <si>
    <t>Nombre de chefs de projets</t>
  </si>
  <si>
    <t>Prerequis technique</t>
  </si>
  <si>
    <t>Compétences en place ( plate-formes, langages … )</t>
  </si>
  <si>
    <t xml:space="preserve">Nombre de consultants sur le métier / plateforme </t>
  </si>
  <si>
    <t xml:space="preserve">Nombre de consultants certifiés </t>
  </si>
  <si>
    <t>Nombre minimum</t>
  </si>
  <si>
    <t>% du CA</t>
  </si>
  <si>
    <t xml:space="preserve">Minimum </t>
  </si>
  <si>
    <t>CA mini</t>
  </si>
  <si>
    <t># mini</t>
  </si>
  <si>
    <t>&gt; x%</t>
  </si>
  <si>
    <t>Top 10</t>
  </si>
  <si>
    <t># départements couverts</t>
  </si>
  <si>
    <t># régions couvertes</t>
  </si>
  <si>
    <t># pays couverts</t>
  </si>
  <si>
    <t>Partde marché chez le partenaire</t>
  </si>
  <si>
    <t>Partde marché chez les marchés</t>
  </si>
  <si>
    <t>Business unit dédiée</t>
  </si>
  <si>
    <t>XX personnes</t>
  </si>
  <si>
    <t xml:space="preserve">&gt; X% </t>
  </si>
  <si>
    <t>Nombre de clients installés</t>
  </si>
  <si>
    <t>&gt; XX</t>
  </si>
  <si>
    <t>&gt; XX% du CA global</t>
  </si>
  <si>
    <t>Partenariats avec des fournisseurs complémentaires</t>
  </si>
  <si>
    <t>Partenariats avec des concurrents</t>
  </si>
  <si>
    <t>citer</t>
  </si>
  <si>
    <t>Accepté ou pas ?</t>
  </si>
  <si>
    <t># de commerciaux</t>
  </si>
  <si>
    <t># total de clients</t>
  </si>
  <si>
    <t># de nouveaux clients par an</t>
  </si>
  <si>
    <t># de leads générés par an</t>
  </si>
  <si>
    <t>Taux moyen de transformation</t>
  </si>
  <si>
    <t>Valeur du panier moyen</t>
  </si>
  <si>
    <t>Marchés ciblés</t>
  </si>
  <si>
    <t>Qualité des dirigeants</t>
  </si>
  <si>
    <t>Stabilité des dirigeants</t>
  </si>
  <si>
    <t>Culture et ambiance</t>
  </si>
  <si>
    <t>Turnover commercial</t>
  </si>
  <si>
    <t xml:space="preserve">Vision </t>
  </si>
  <si>
    <t>Evolution CA et marge depuis 3 ans</t>
  </si>
  <si>
    <t>CA et marge</t>
  </si>
  <si>
    <t>CEG</t>
  </si>
  <si>
    <t xml:space="preserve">Impact sur les autres partenaires existants </t>
  </si>
  <si>
    <t>1° Taille critique</t>
  </si>
  <si>
    <t>2° Compétences métier</t>
  </si>
  <si>
    <t xml:space="preserve">3° Santé Financière </t>
  </si>
  <si>
    <t>4° Compétences Techniques</t>
  </si>
  <si>
    <t>5° Dynamisme commercial et Marketing</t>
  </si>
  <si>
    <t>6° Qualité du Management</t>
  </si>
  <si>
    <t>7° Stratégie de Partenariat</t>
  </si>
  <si>
    <t xml:space="preserve">Cohérence d'Intégration avec l'offre et l'organisation du partenaire </t>
  </si>
  <si>
    <t>Serons-nous stratégqiues pour le développement du partenaire</t>
  </si>
  <si>
    <t xml:space="preserve">Motivation du DG et des commerciaux </t>
  </si>
  <si>
    <t>8° Alignement stratégique</t>
  </si>
  <si>
    <t>Total pondéré</t>
  </si>
  <si>
    <t>Note sur 10</t>
  </si>
  <si>
    <t>Poids des rubriques sur 10</t>
  </si>
  <si>
    <t>Moyenne arithmétique</t>
  </si>
  <si>
    <t>Réponses</t>
  </si>
  <si>
    <t>Moyenne Pondérée</t>
  </si>
  <si>
    <t>FICHES CRITERES DE RECRUTEMENT</t>
  </si>
  <si>
    <t xml:space="preserve">Votre budget! Estimer le niveau d'investissemnt du programme de recrutement … et faites-en prendre conscience à tout le monde . </t>
  </si>
  <si>
    <t>ATELIER DE RECRUTEMENT</t>
  </si>
  <si>
    <t>Atelier de Recrutement</t>
  </si>
  <si>
    <t>Lister et choisir les leviers pour améliorer le recrutement</t>
  </si>
  <si>
    <t>KPIS du plan de recrutement</t>
  </si>
  <si>
    <t>ATELIER PROGRAMME DE RECRUTEMENT</t>
  </si>
  <si>
    <t xml:space="preserve">Définit les objectifs de recrutement; quels partenaires, combien, quand, sur quels marchés ? </t>
  </si>
  <si>
    <t>Définit les KPIs du recrutement sur les 4 axes</t>
  </si>
  <si>
    <t xml:space="preserve">Budget </t>
  </si>
  <si>
    <t>Estime le niveau d'investissement pour le recrutement</t>
  </si>
  <si>
    <t>Bilan Diagnostic</t>
  </si>
  <si>
    <t xml:space="preserve">Sur quels marchés recruter et combien de partenaires ? </t>
  </si>
  <si>
    <t xml:space="preserve">Diagnostic des critères de performance du recrutement. </t>
  </si>
  <si>
    <t>Marchés sectoriels</t>
  </si>
  <si>
    <t>Marchés régions</t>
  </si>
  <si>
    <t>Marchés Pays</t>
  </si>
  <si>
    <t>Typologie de partenaires</t>
  </si>
  <si>
    <t xml:space="preserve">Quels types de partenaires ? </t>
  </si>
  <si>
    <t>Combien coûte un mauvais recrutement ?</t>
  </si>
  <si>
    <t>Profil du partenaire idéal</t>
  </si>
  <si>
    <t xml:space="preserve">Quels partenaires, sur quels marchés, combien et quand ? </t>
  </si>
  <si>
    <t>Etapes et process du programme de recrutement</t>
  </si>
  <si>
    <t>Liste des actions. 100 jours pour signer la 1° affaire</t>
  </si>
  <si>
    <t>Plan d'une bonne proposition de valeur</t>
  </si>
  <si>
    <t>Kit du Recruteur</t>
  </si>
  <si>
    <t>Outils nécessaires pour recruter des partenaires</t>
  </si>
  <si>
    <t>Outil de Suivi du recrutement</t>
  </si>
  <si>
    <t xml:space="preserve">Véritable Recruitment relationship management. </t>
  </si>
  <si>
    <t>Dossier de candidature</t>
  </si>
  <si>
    <t>A remplir par le partenaire: ses motivations , ses objectifs, ses moyens</t>
  </si>
  <si>
    <t>Critères recrutement</t>
  </si>
  <si>
    <t>Fiche de Critères de recrutement des partenaires</t>
  </si>
  <si>
    <t>Chronologie des outils</t>
  </si>
  <si>
    <t>Outils pour le recrutement</t>
  </si>
  <si>
    <t>Stratégie de recrutement</t>
  </si>
  <si>
    <t>Plan de Recrutement et démarrage</t>
  </si>
  <si>
    <t>Atelier de recrutement</t>
  </si>
  <si>
    <t>KPIS de la stratégie de recrutement</t>
  </si>
  <si>
    <t>Budget de recrutement</t>
  </si>
  <si>
    <t>Coûts de recrutement</t>
  </si>
  <si>
    <t>Bilan des recrutements passés</t>
  </si>
  <si>
    <t>Recrutement sur Marché Sectoriel</t>
  </si>
  <si>
    <t>Recrutement sur Marché pays</t>
  </si>
  <si>
    <t>Recrutement sur Marché des régions</t>
  </si>
  <si>
    <t>Etapes et Process</t>
  </si>
  <si>
    <t xml:space="preserve">COMBIEN DE PARTENAIRES A RECRUTER D'ICI 3 ANS ? </t>
  </si>
  <si>
    <t>Plan de recrutement 3 ans</t>
  </si>
  <si>
    <t>CRITERES DE RECRUTEMENT / PONDERATION</t>
  </si>
  <si>
    <t>Valider l'égilibilté des partenaires candidats aux critères de recrutement</t>
  </si>
  <si>
    <t>Ce que vous avez aimé … et un peu moins . Vos recommandations</t>
  </si>
  <si>
    <t>Sommaire du " Partner  Recruitment Solutions"</t>
  </si>
  <si>
    <t>PARTNER RECRUITMENT SOLUTIONS</t>
  </si>
  <si>
    <t>COÛTS DE RECRUTEMENT D'UN PARTENAIRE</t>
  </si>
  <si>
    <t>PAD Customer</t>
  </si>
  <si>
    <t>% base client en 2014</t>
  </si>
  <si>
    <t>Offre 1 Repartition Sectorielle</t>
  </si>
  <si>
    <t>Effort développement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</si>
</sst>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0\ &quot;€&quot;;\-#,##0\ &quot;€&quot;"/>
    <numFmt numFmtId="44" formatCode="_-* #,##0.00\ &quot;€&quot;_-;\-* #,##0.00\ &quot;€&quot;_-;_-* &quot;-&quot;??\ &quot;€&quot;_-;_-@_-"/>
    <numFmt numFmtId="164" formatCode="_-* #,##0.00\ _€_-;\-* #,##0.00\ _€_-;_-* &quot;-&quot;??\ _€_-;_-@_-"/>
    <numFmt numFmtId="165" formatCode="dd/mm/yy;@"/>
    <numFmt numFmtId="166" formatCode="0&quot; k€&quot;"/>
    <numFmt numFmtId="167" formatCode="#,##0\ &quot;€&quot;"/>
    <numFmt numFmtId="168" formatCode="0&quot; months&quot;"/>
    <numFmt numFmtId="169" formatCode="0&quot; days&quot;"/>
    <numFmt numFmtId="170" formatCode="0.0"/>
    <numFmt numFmtId="171" formatCode="0&quot; deals&quot;"/>
    <numFmt numFmtId="172" formatCode="#,##0\K\ &quot;€&quot;;\-#,##0\ &quot;€&quot;"/>
    <numFmt numFmtId="173" formatCode="#,##0.0"/>
    <numFmt numFmtId="174" formatCode="_-* #,##0.00\ [$€]_-;\-* #,##0.00\ [$€]_-;_-* &quot;-&quot;??\ [$€]_-;_-@_-"/>
    <numFmt numFmtId="175" formatCode="#,##0.000"/>
    <numFmt numFmtId="176" formatCode="0#&quot; &quot;##&quot; &quot;##&quot; &quot;##&quot; &quot;##"/>
    <numFmt numFmtId="177" formatCode="0.000"/>
    <numFmt numFmtId="178" formatCode="0&quot; ETP&quot;"/>
    <numFmt numFmtId="179" formatCode="0.00&quot; BPs&quot;"/>
    <numFmt numFmtId="180" formatCode="0.0&quot; k€&quot;"/>
    <numFmt numFmtId="181" formatCode="0.0&quot; ETP&quot;"/>
    <numFmt numFmtId="182" formatCode="0.000&quot; M€&quot;"/>
    <numFmt numFmtId="183" formatCode="0.00&quot; trim&quot;"/>
    <numFmt numFmtId="184" formatCode="#,##0.0\K\ &quot;€&quot;;\-#,##0.0\ &quot;€&quot;"/>
    <numFmt numFmtId="185" formatCode="mm/dd/yy"/>
    <numFmt numFmtId="186" formatCode="d\-mmm\-yy"/>
  </numFmts>
  <fonts count="165" x14ac:knownFonts="1">
    <font>
      <sz val="11"/>
      <color theme="1"/>
      <name val="Calibri"/>
      <family val="2"/>
      <scheme val="minor"/>
    </font>
    <font>
      <b/>
      <sz val="11"/>
      <color theme="1"/>
      <name val="Calibri"/>
      <family val="2"/>
      <scheme val="minor"/>
    </font>
    <font>
      <sz val="14"/>
      <color theme="1"/>
      <name val="Calibri"/>
      <family val="2"/>
      <scheme val="minor"/>
    </font>
    <font>
      <sz val="10"/>
      <color theme="1"/>
      <name val="Arial Black"/>
      <family val="2"/>
    </font>
    <font>
      <sz val="9"/>
      <color theme="1"/>
      <name val="Arial Black"/>
      <family val="2"/>
    </font>
    <font>
      <u/>
      <sz val="11"/>
      <color theme="10"/>
      <name val="Calibri"/>
      <family val="2"/>
      <scheme val="minor"/>
    </font>
    <font>
      <sz val="10"/>
      <name val="Arial"/>
      <family val="2"/>
    </font>
    <font>
      <sz val="12"/>
      <name val="Arial"/>
      <family val="2"/>
    </font>
    <font>
      <sz val="11"/>
      <color theme="1"/>
      <name val="Arial Black"/>
      <family val="2"/>
    </font>
    <font>
      <sz val="12"/>
      <color theme="1"/>
      <name val="Arial Black"/>
      <family val="2"/>
    </font>
    <font>
      <b/>
      <sz val="11"/>
      <color theme="1"/>
      <name val="Arial Black"/>
      <family val="2"/>
    </font>
    <font>
      <sz val="11"/>
      <color theme="1"/>
      <name val="Calibri"/>
      <family val="2"/>
      <scheme val="minor"/>
    </font>
    <font>
      <sz val="11"/>
      <color indexed="8"/>
      <name val="Calibri"/>
      <family val="2"/>
    </font>
    <font>
      <sz val="18"/>
      <color theme="1"/>
      <name val="Calibri"/>
      <family val="2"/>
      <scheme val="minor"/>
    </font>
    <font>
      <sz val="16"/>
      <color theme="1"/>
      <name val="Calibri"/>
      <family val="2"/>
      <scheme val="minor"/>
    </font>
    <font>
      <sz val="22"/>
      <color theme="1"/>
      <name val="Calibri"/>
      <family val="2"/>
      <scheme val="minor"/>
    </font>
    <font>
      <b/>
      <sz val="11"/>
      <color indexed="8"/>
      <name val="Calibri"/>
      <family val="2"/>
      <scheme val="minor"/>
    </font>
    <font>
      <sz val="11"/>
      <color indexed="8"/>
      <name val="Calibri"/>
      <family val="2"/>
      <scheme val="minor"/>
    </font>
    <font>
      <i/>
      <sz val="11"/>
      <color indexed="8"/>
      <name val="Calibri"/>
      <family val="2"/>
      <scheme val="minor"/>
    </font>
    <font>
      <sz val="11"/>
      <color rgb="FFC00000"/>
      <name val="Calibri"/>
      <family val="2"/>
      <scheme val="minor"/>
    </font>
    <font>
      <sz val="36"/>
      <color rgb="FFFF0000"/>
      <name val="Calibri"/>
      <family val="2"/>
      <scheme val="minor"/>
    </font>
    <font>
      <b/>
      <sz val="12"/>
      <color theme="1"/>
      <name val="Calibri"/>
      <family val="2"/>
      <scheme val="minor"/>
    </font>
    <font>
      <sz val="11"/>
      <name val="Calibri"/>
      <family val="2"/>
      <scheme val="minor"/>
    </font>
    <font>
      <b/>
      <sz val="12"/>
      <name val="Arial"/>
      <family val="2"/>
    </font>
    <font>
      <b/>
      <sz val="12"/>
      <name val="Calibri"/>
      <family val="2"/>
      <scheme val="minor"/>
    </font>
    <font>
      <b/>
      <sz val="11"/>
      <name val="Calibri"/>
      <family val="2"/>
      <scheme val="minor"/>
    </font>
    <font>
      <sz val="12"/>
      <color theme="1"/>
      <name val="Calibri"/>
      <family val="2"/>
      <scheme val="minor"/>
    </font>
    <font>
      <b/>
      <sz val="12"/>
      <color indexed="61"/>
      <name val="Calibri"/>
      <family val="2"/>
      <scheme val="minor"/>
    </font>
    <font>
      <b/>
      <sz val="11"/>
      <name val="Arial"/>
      <family val="2"/>
    </font>
    <font>
      <sz val="11"/>
      <color theme="10"/>
      <name val="Calibri"/>
      <family val="2"/>
      <scheme val="minor"/>
    </font>
    <font>
      <sz val="11"/>
      <color theme="0"/>
      <name val="Calibri"/>
      <family val="2"/>
      <scheme val="minor"/>
    </font>
    <font>
      <b/>
      <sz val="10"/>
      <name val="Arial"/>
      <family val="2"/>
    </font>
    <font>
      <b/>
      <sz val="14"/>
      <name val="Arial"/>
      <family val="2"/>
    </font>
    <font>
      <b/>
      <sz val="16"/>
      <color theme="1"/>
      <name val="Calibri"/>
      <family val="2"/>
      <scheme val="minor"/>
    </font>
    <font>
      <i/>
      <sz val="10"/>
      <name val="Arial"/>
      <family val="2"/>
    </font>
    <font>
      <sz val="12"/>
      <name val="Calibri"/>
      <family val="2"/>
      <scheme val="minor"/>
    </font>
    <font>
      <b/>
      <sz val="11"/>
      <color theme="0"/>
      <name val="Calibri"/>
      <family val="2"/>
      <scheme val="minor"/>
    </font>
    <font>
      <sz val="9"/>
      <color theme="1"/>
      <name val="Calibri"/>
      <family val="2"/>
      <scheme val="minor"/>
    </font>
    <font>
      <sz val="10"/>
      <color theme="1"/>
      <name val="Calibri"/>
      <family val="2"/>
      <scheme val="minor"/>
    </font>
    <font>
      <sz val="14"/>
      <name val="Calibri"/>
      <family val="2"/>
      <scheme val="minor"/>
    </font>
    <font>
      <b/>
      <sz val="14"/>
      <color theme="1"/>
      <name val="Calibri"/>
      <family val="2"/>
      <scheme val="minor"/>
    </font>
    <font>
      <b/>
      <sz val="14"/>
      <name val="Calibri"/>
      <family val="2"/>
      <scheme val="minor"/>
    </font>
    <font>
      <b/>
      <sz val="16"/>
      <name val="Calibri"/>
      <family val="2"/>
      <scheme val="minor"/>
    </font>
    <font>
      <b/>
      <sz val="20"/>
      <name val="Calibri"/>
      <family val="2"/>
      <scheme val="minor"/>
    </font>
    <font>
      <b/>
      <sz val="12"/>
      <color indexed="9"/>
      <name val="Calibri"/>
      <family val="2"/>
      <scheme val="minor"/>
    </font>
    <font>
      <sz val="16"/>
      <color indexed="8"/>
      <name val="Calibri"/>
      <family val="2"/>
      <scheme val="minor"/>
    </font>
    <font>
      <b/>
      <sz val="16"/>
      <color indexed="9"/>
      <name val="Calibri"/>
      <family val="2"/>
      <scheme val="minor"/>
    </font>
    <font>
      <b/>
      <sz val="14"/>
      <color indexed="8"/>
      <name val="Calibri"/>
      <family val="2"/>
      <scheme val="minor"/>
    </font>
    <font>
      <i/>
      <sz val="12"/>
      <color indexed="8"/>
      <name val="Calibri"/>
      <family val="2"/>
      <scheme val="minor"/>
    </font>
    <font>
      <sz val="12"/>
      <color indexed="8"/>
      <name val="Calibri"/>
      <family val="2"/>
      <scheme val="minor"/>
    </font>
    <font>
      <i/>
      <sz val="11"/>
      <color rgb="FFC00000"/>
      <name val="Calibri"/>
      <family val="2"/>
      <scheme val="minor"/>
    </font>
    <font>
      <i/>
      <sz val="11"/>
      <name val="Calibri"/>
      <family val="2"/>
      <scheme val="minor"/>
    </font>
    <font>
      <sz val="10"/>
      <name val="Calibri"/>
      <family val="2"/>
      <scheme val="minor"/>
    </font>
    <font>
      <b/>
      <sz val="11"/>
      <color rgb="FFFFFFFF"/>
      <name val="Calibri"/>
      <family val="2"/>
      <scheme val="minor"/>
    </font>
    <font>
      <b/>
      <sz val="20"/>
      <color theme="1"/>
      <name val="Calibri"/>
      <family val="2"/>
      <scheme val="minor"/>
    </font>
    <font>
      <sz val="8"/>
      <color theme="1"/>
      <name val="Calibri"/>
      <family val="2"/>
      <scheme val="minor"/>
    </font>
    <font>
      <sz val="14"/>
      <color theme="0"/>
      <name val="Calibri"/>
      <family val="2"/>
      <scheme val="minor"/>
    </font>
    <font>
      <b/>
      <sz val="14"/>
      <color theme="0"/>
      <name val="Calibri"/>
      <family val="2"/>
      <scheme val="minor"/>
    </font>
    <font>
      <sz val="12"/>
      <color theme="0"/>
      <name val="Calibri"/>
      <family val="2"/>
      <scheme val="minor"/>
    </font>
    <font>
      <b/>
      <sz val="10"/>
      <name val="Calibri"/>
      <family val="2"/>
      <scheme val="minor"/>
    </font>
    <font>
      <b/>
      <i/>
      <sz val="10"/>
      <color indexed="61"/>
      <name val="Calibri"/>
      <family val="2"/>
      <scheme val="minor"/>
    </font>
    <font>
      <b/>
      <sz val="9"/>
      <name val="Calibri"/>
      <family val="2"/>
      <scheme val="minor"/>
    </font>
    <font>
      <b/>
      <i/>
      <sz val="10"/>
      <name val="Calibri"/>
      <family val="2"/>
      <scheme val="minor"/>
    </font>
    <font>
      <b/>
      <sz val="9"/>
      <color indexed="61"/>
      <name val="Calibri"/>
      <family val="2"/>
      <scheme val="minor"/>
    </font>
    <font>
      <sz val="12"/>
      <color indexed="61"/>
      <name val="Calibri"/>
      <family val="2"/>
      <scheme val="minor"/>
    </font>
    <font>
      <b/>
      <sz val="10"/>
      <color indexed="61"/>
      <name val="Calibri"/>
      <family val="2"/>
      <scheme val="minor"/>
    </font>
    <font>
      <i/>
      <sz val="10"/>
      <name val="Calibri"/>
      <family val="2"/>
      <scheme val="minor"/>
    </font>
    <font>
      <b/>
      <sz val="12"/>
      <color theme="9" tint="-0.249977111117893"/>
      <name val="Calibri"/>
      <family val="2"/>
      <scheme val="minor"/>
    </font>
    <font>
      <i/>
      <sz val="11"/>
      <color theme="1"/>
      <name val="Calibri"/>
      <family val="2"/>
      <scheme val="minor"/>
    </font>
    <font>
      <sz val="11"/>
      <color theme="3" tint="-0.499984740745262"/>
      <name val="Calibri"/>
      <family val="2"/>
      <scheme val="minor"/>
    </font>
    <font>
      <sz val="10"/>
      <color indexed="8"/>
      <name val="Calibri"/>
      <family val="2"/>
      <scheme val="minor"/>
    </font>
    <font>
      <i/>
      <sz val="11"/>
      <color theme="3" tint="-0.499984740745262"/>
      <name val="Calibri"/>
      <family val="2"/>
      <scheme val="minor"/>
    </font>
    <font>
      <b/>
      <sz val="10"/>
      <color theme="6" tint="-0.499984740745262"/>
      <name val="Arial"/>
      <family val="2"/>
    </font>
    <font>
      <b/>
      <sz val="11"/>
      <color indexed="18"/>
      <name val="Calibri"/>
      <family val="2"/>
    </font>
    <font>
      <sz val="11"/>
      <color theme="3"/>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u/>
      <sz val="10"/>
      <color indexed="12"/>
      <name val="Arial"/>
      <family val="2"/>
    </font>
    <font>
      <u/>
      <sz val="10"/>
      <color theme="10"/>
      <name val="Arial"/>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1"/>
      <color indexed="10"/>
      <name val="Calibri"/>
      <family val="2"/>
    </font>
    <font>
      <b/>
      <sz val="14"/>
      <color indexed="9"/>
      <name val="Calibri"/>
      <family val="2"/>
      <scheme val="minor"/>
    </font>
    <font>
      <b/>
      <sz val="10"/>
      <color theme="6" tint="-0.499984740745262"/>
      <name val="Calibri"/>
      <family val="2"/>
      <scheme val="minor"/>
    </font>
    <font>
      <b/>
      <sz val="11"/>
      <color indexed="18"/>
      <name val="Calibri"/>
      <family val="2"/>
      <scheme val="minor"/>
    </font>
    <font>
      <b/>
      <i/>
      <sz val="10"/>
      <color theme="6" tint="-0.499984740745262"/>
      <name val="Calibri"/>
      <family val="2"/>
      <scheme val="minor"/>
    </font>
    <font>
      <b/>
      <sz val="12"/>
      <color indexed="18"/>
      <name val="Calibri"/>
      <family val="2"/>
      <scheme val="minor"/>
    </font>
    <font>
      <i/>
      <sz val="11"/>
      <color indexed="18"/>
      <name val="Calibri"/>
      <family val="2"/>
      <scheme val="minor"/>
    </font>
    <font>
      <b/>
      <sz val="12"/>
      <color theme="3"/>
      <name val="Calibri"/>
      <family val="2"/>
      <scheme val="minor"/>
    </font>
    <font>
      <b/>
      <i/>
      <sz val="11"/>
      <color indexed="8"/>
      <name val="Calibri"/>
      <family val="2"/>
      <scheme val="minor"/>
    </font>
    <font>
      <b/>
      <i/>
      <sz val="11"/>
      <color indexed="18"/>
      <name val="Calibri"/>
      <family val="2"/>
      <scheme val="minor"/>
    </font>
    <font>
      <u/>
      <sz val="12"/>
      <color theme="10"/>
      <name val="Calibri"/>
      <family val="2"/>
      <scheme val="minor"/>
    </font>
    <font>
      <b/>
      <sz val="10"/>
      <color theme="0"/>
      <name val="Calibri"/>
      <family val="2"/>
      <scheme val="minor"/>
    </font>
    <font>
      <b/>
      <sz val="10"/>
      <color theme="3" tint="-0.249977111117893"/>
      <name val="Arial"/>
      <family val="2"/>
    </font>
    <font>
      <b/>
      <i/>
      <sz val="11"/>
      <color theme="1"/>
      <name val="Calibri"/>
      <family val="2"/>
      <scheme val="minor"/>
    </font>
    <font>
      <b/>
      <sz val="16"/>
      <color theme="0"/>
      <name val="Calibri"/>
      <family val="2"/>
      <scheme val="minor"/>
    </font>
    <font>
      <i/>
      <sz val="10"/>
      <color rgb="FFC00000"/>
      <name val="Calibri"/>
      <family val="2"/>
      <scheme val="minor"/>
    </font>
    <font>
      <sz val="10"/>
      <color theme="6" tint="-0.499984740745262"/>
      <name val="Calibri"/>
      <family val="2"/>
      <scheme val="minor"/>
    </font>
    <font>
      <b/>
      <sz val="12"/>
      <color theme="6" tint="-0.499984740745262"/>
      <name val="Calibri"/>
      <family val="2"/>
      <scheme val="minor"/>
    </font>
    <font>
      <i/>
      <sz val="12"/>
      <name val="Arial"/>
      <family val="2"/>
    </font>
    <font>
      <sz val="16"/>
      <name val="Calibri"/>
      <family val="2"/>
      <scheme val="minor"/>
    </font>
    <font>
      <b/>
      <sz val="16"/>
      <name val="Arial"/>
      <family val="2"/>
    </font>
    <font>
      <sz val="12"/>
      <color theme="3" tint="-0.499984740745262"/>
      <name val="Calibri"/>
      <family val="2"/>
      <scheme val="minor"/>
    </font>
    <font>
      <b/>
      <i/>
      <sz val="12"/>
      <name val="Calibri"/>
      <family val="2"/>
      <scheme val="minor"/>
    </font>
    <font>
      <sz val="9"/>
      <name val="Arial"/>
      <family val="2"/>
    </font>
    <font>
      <sz val="9"/>
      <color indexed="81"/>
      <name val="Tahoma"/>
      <family val="2"/>
    </font>
    <font>
      <b/>
      <sz val="9"/>
      <color indexed="81"/>
      <name val="Tahoma"/>
      <family val="2"/>
    </font>
    <font>
      <i/>
      <sz val="12"/>
      <color theme="1"/>
      <name val="Calibri"/>
      <family val="2"/>
      <scheme val="minor"/>
    </font>
    <font>
      <sz val="11"/>
      <color rgb="FFFF0000"/>
      <name val="Calibri"/>
      <family val="2"/>
      <scheme val="minor"/>
    </font>
    <font>
      <b/>
      <i/>
      <sz val="11"/>
      <name val="Calibri"/>
      <family val="2"/>
      <scheme val="minor"/>
    </font>
    <font>
      <b/>
      <i/>
      <sz val="12"/>
      <color indexed="8"/>
      <name val="Calibri"/>
      <family val="2"/>
      <scheme val="minor"/>
    </font>
    <font>
      <b/>
      <i/>
      <sz val="11"/>
      <color rgb="FFC00000"/>
      <name val="Calibri"/>
      <family val="2"/>
      <scheme val="minor"/>
    </font>
    <font>
      <b/>
      <i/>
      <sz val="11"/>
      <color theme="3" tint="-0.499984740745262"/>
      <name val="Calibri"/>
      <family val="2"/>
      <scheme val="minor"/>
    </font>
    <font>
      <sz val="11"/>
      <color rgb="FF0070C0"/>
      <name val="Calibri"/>
      <family val="2"/>
      <scheme val="minor"/>
    </font>
    <font>
      <sz val="12"/>
      <color rgb="FFC00000"/>
      <name val="Calibri"/>
      <family val="2"/>
      <scheme val="minor"/>
    </font>
    <font>
      <b/>
      <i/>
      <sz val="10"/>
      <name val="Arial"/>
      <family val="2"/>
    </font>
    <font>
      <b/>
      <sz val="8"/>
      <color theme="1"/>
      <name val="Calibri"/>
      <family val="2"/>
      <scheme val="minor"/>
    </font>
    <font>
      <b/>
      <sz val="12"/>
      <color indexed="61"/>
      <name val="Arial"/>
      <family val="2"/>
    </font>
    <font>
      <sz val="11"/>
      <name val="Arial"/>
      <family val="2"/>
    </font>
    <font>
      <sz val="10"/>
      <color theme="1"/>
      <name val="Arial"/>
      <family val="2"/>
    </font>
    <font>
      <b/>
      <sz val="12"/>
      <color theme="0"/>
      <name val="Arial"/>
      <family val="2"/>
    </font>
    <font>
      <sz val="16"/>
      <name val="Arial"/>
      <family val="2"/>
    </font>
    <font>
      <b/>
      <sz val="14"/>
      <color indexed="62"/>
      <name val="Arial"/>
      <family val="2"/>
    </font>
    <font>
      <b/>
      <sz val="10"/>
      <color indexed="62"/>
      <name val="Arial"/>
      <family val="2"/>
    </font>
    <font>
      <b/>
      <sz val="10"/>
      <color indexed="18"/>
      <name val="Arial"/>
      <family val="2"/>
    </font>
    <font>
      <sz val="10"/>
      <color indexed="62"/>
      <name val="Arial"/>
      <family val="2"/>
    </font>
    <font>
      <b/>
      <sz val="12"/>
      <color indexed="18"/>
      <name val="Arial"/>
      <family val="2"/>
    </font>
    <font>
      <b/>
      <sz val="18"/>
      <name val="Calibri"/>
      <family val="2"/>
      <scheme val="minor"/>
    </font>
    <font>
      <sz val="10"/>
      <color indexed="18"/>
      <name val="Arial"/>
      <family val="2"/>
    </font>
    <font>
      <b/>
      <sz val="11"/>
      <color rgb="FF0070C0"/>
      <name val="Calibri"/>
      <family val="2"/>
      <scheme val="minor"/>
    </font>
    <font>
      <b/>
      <sz val="16"/>
      <color rgb="FF0070C0"/>
      <name val="Calibri"/>
      <family val="2"/>
      <scheme val="minor"/>
    </font>
    <font>
      <b/>
      <sz val="16"/>
      <color rgb="FF0070C0"/>
      <name val="Arial"/>
      <family val="2"/>
    </font>
    <font>
      <b/>
      <sz val="14"/>
      <color theme="0"/>
      <name val="Arial"/>
      <family val="2"/>
    </font>
    <font>
      <b/>
      <sz val="16"/>
      <color theme="0"/>
      <name val="Arial"/>
      <family val="2"/>
    </font>
    <font>
      <sz val="14"/>
      <name val="Arial"/>
      <family val="2"/>
    </font>
    <font>
      <sz val="26"/>
      <color theme="1"/>
      <name val="Calibri"/>
      <family val="2"/>
      <scheme val="minor"/>
    </font>
    <font>
      <b/>
      <sz val="10"/>
      <color theme="1"/>
      <name val="Calibri"/>
      <family val="2"/>
      <scheme val="minor"/>
    </font>
    <font>
      <b/>
      <sz val="14"/>
      <color rgb="FF9984C2"/>
      <name val="Arial"/>
      <family val="2"/>
    </font>
    <font>
      <sz val="10"/>
      <color indexed="49"/>
      <name val="Arial"/>
      <family val="2"/>
    </font>
    <font>
      <b/>
      <sz val="20"/>
      <color indexed="10"/>
      <name val="Arial"/>
      <family val="2"/>
    </font>
    <font>
      <sz val="9"/>
      <color indexed="8"/>
      <name val="Arial"/>
      <family val="2"/>
    </font>
    <font>
      <b/>
      <sz val="10"/>
      <color indexed="10"/>
      <name val="Arial"/>
      <family val="2"/>
    </font>
    <font>
      <b/>
      <sz val="8"/>
      <color indexed="10"/>
      <name val="Arial"/>
      <family val="2"/>
    </font>
    <font>
      <sz val="8"/>
      <name val="Arial"/>
      <family val="2"/>
    </font>
    <font>
      <b/>
      <sz val="8"/>
      <name val="Arial"/>
      <family val="2"/>
    </font>
    <font>
      <sz val="9"/>
      <color indexed="62"/>
      <name val="Arial"/>
      <family val="2"/>
    </font>
    <font>
      <sz val="8"/>
      <color indexed="62"/>
      <name val="Arial"/>
      <family val="2"/>
    </font>
    <font>
      <b/>
      <i/>
      <sz val="10"/>
      <color indexed="62"/>
      <name val="Arial"/>
      <family val="2"/>
    </font>
    <font>
      <b/>
      <u/>
      <sz val="11"/>
      <color theme="0"/>
      <name val="Calibri"/>
      <family val="2"/>
      <scheme val="minor"/>
    </font>
    <font>
      <b/>
      <u/>
      <sz val="11"/>
      <name val="Calibri"/>
      <family val="2"/>
      <scheme val="minor"/>
    </font>
    <font>
      <b/>
      <u/>
      <sz val="11"/>
      <color theme="3" tint="0.39997558519241921"/>
      <name val="Calibri"/>
      <family val="2"/>
      <scheme val="minor"/>
    </font>
    <font>
      <b/>
      <u/>
      <sz val="11"/>
      <color theme="10"/>
      <name val="Calibri"/>
      <family val="2"/>
      <scheme val="minor"/>
    </font>
    <font>
      <b/>
      <sz val="22"/>
      <name val="Calibri"/>
      <family val="2"/>
      <scheme val="minor"/>
    </font>
    <font>
      <b/>
      <sz val="14"/>
      <color theme="1"/>
      <name val="Arial"/>
      <family val="2"/>
    </font>
  </fonts>
  <fills count="82">
    <fill>
      <patternFill patternType="none"/>
    </fill>
    <fill>
      <patternFill patternType="gray125"/>
    </fill>
    <fill>
      <patternFill patternType="solid">
        <fgColor theme="0" tint="-4.9989318521683403E-2"/>
        <bgColor theme="0"/>
      </patternFill>
    </fill>
    <fill>
      <patternFill patternType="solid">
        <fgColor theme="0" tint="-4.9989318521683403E-2"/>
        <bgColor indexed="64"/>
      </patternFill>
    </fill>
    <fill>
      <patternFill patternType="solid">
        <fgColor rgb="FFFFFF00"/>
        <bgColor indexed="64"/>
      </patternFill>
    </fill>
    <fill>
      <patternFill patternType="solid">
        <fgColor rgb="FFFAF0F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indexed="9"/>
        <bgColor indexed="8"/>
      </patternFill>
    </fill>
    <fill>
      <patternFill patternType="solid">
        <fgColor theme="0"/>
        <bgColor indexed="8"/>
      </patternFill>
    </fill>
    <fill>
      <patternFill patternType="solid">
        <fgColor theme="9" tint="0.39997558519241921"/>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0000"/>
        <bgColor indexed="64"/>
      </patternFill>
    </fill>
    <fill>
      <patternFill patternType="solid">
        <fgColor theme="2" tint="-0.24994659260841701"/>
        <bgColor indexed="64"/>
      </patternFill>
    </fill>
    <fill>
      <patternFill patternType="solid">
        <fgColor theme="2" tint="-9.9978637043366805E-2"/>
        <bgColor indexed="64"/>
      </patternFill>
    </fill>
    <fill>
      <patternFill patternType="solid">
        <fgColor theme="8" tint="0.59996337778862885"/>
        <bgColor indexed="64"/>
      </patternFill>
    </fill>
    <fill>
      <patternFill patternType="solid">
        <fgColor theme="5" tint="0.599963377788628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rgb="FFFFFF99"/>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FFE593"/>
        <bgColor indexed="64"/>
      </patternFill>
    </fill>
    <fill>
      <patternFill patternType="solid">
        <fgColor rgb="FFFFECAF"/>
        <bgColor indexed="64"/>
      </patternFill>
    </fill>
    <fill>
      <patternFill patternType="solid">
        <fgColor rgb="FFFFECAF"/>
        <bgColor indexed="8"/>
      </patternFill>
    </fill>
    <fill>
      <patternFill patternType="solid">
        <fgColor rgb="FFF9EDED"/>
        <bgColor indexed="64"/>
      </patternFill>
    </fill>
    <fill>
      <patternFill patternType="solid">
        <fgColor rgb="FFFCF6F6"/>
        <bgColor indexed="64"/>
      </patternFill>
    </fill>
    <fill>
      <patternFill patternType="solid">
        <fgColor indexed="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tint="0.79998168889431442"/>
        <bgColor indexed="64"/>
      </patternFill>
    </fill>
    <fill>
      <patternFill patternType="solid">
        <fgColor rgb="FFF5862B"/>
        <bgColor indexed="64"/>
      </patternFill>
    </fill>
    <fill>
      <patternFill patternType="solid">
        <fgColor rgb="FFFFDA6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2" tint="-0.499984740745262"/>
        <bgColor indexed="64"/>
      </patternFill>
    </fill>
    <fill>
      <patternFill patternType="lightUp">
        <fgColor rgb="FFFF7C80"/>
        <bgColor theme="0"/>
      </patternFill>
    </fill>
    <fill>
      <patternFill patternType="gray0625"/>
    </fill>
    <fill>
      <patternFill patternType="solid">
        <fgColor indexed="26"/>
        <bgColor indexed="64"/>
      </patternFill>
    </fill>
    <fill>
      <patternFill patternType="gray125">
        <bgColor theme="6" tint="0.59999389629810485"/>
      </patternFill>
    </fill>
    <fill>
      <patternFill patternType="solid">
        <fgColor indexed="42"/>
        <bgColor indexed="64"/>
      </patternFill>
    </fill>
    <fill>
      <patternFill patternType="solid">
        <fgColor rgb="FF9984C2"/>
        <bgColor indexed="64"/>
      </patternFill>
    </fill>
    <fill>
      <patternFill patternType="solid">
        <fgColor rgb="FFFFCC99"/>
        <bgColor indexed="64"/>
      </patternFill>
    </fill>
    <fill>
      <patternFill patternType="solid">
        <fgColor rgb="FFFFF3FF"/>
        <bgColor indexed="64"/>
      </patternFill>
    </fill>
    <fill>
      <patternFill patternType="gray0625">
        <bgColor indexed="43"/>
      </patternFill>
    </fill>
    <fill>
      <patternFill patternType="gray0625">
        <bgColor indexed="26"/>
      </patternFill>
    </fill>
    <fill>
      <patternFill patternType="gray0625">
        <bgColor indexed="41"/>
      </patternFill>
    </fill>
    <fill>
      <patternFill patternType="gray0625">
        <bgColor indexed="47"/>
      </patternFill>
    </fill>
    <fill>
      <patternFill patternType="gray0625">
        <bgColor indexed="42"/>
      </patternFill>
    </fill>
    <fill>
      <patternFill patternType="gray0625">
        <bgColor indexed="31"/>
      </patternFill>
    </fill>
    <fill>
      <patternFill patternType="solid">
        <fgColor indexed="9"/>
        <bgColor indexed="64"/>
      </patternFill>
    </fill>
    <fill>
      <patternFill patternType="solid">
        <fgColor indexed="13"/>
        <bgColor indexed="64"/>
      </patternFill>
    </fill>
    <fill>
      <patternFill patternType="solid">
        <fgColor theme="4" tint="0.59999389629810485"/>
        <bgColor indexed="64"/>
      </patternFill>
    </fill>
    <fill>
      <patternFill patternType="solid">
        <fgColor rgb="FFCCFDB1"/>
        <bgColor indexed="64"/>
      </patternFill>
    </fill>
    <fill>
      <patternFill patternType="gray0625">
        <bgColor theme="0" tint="-4.9989318521683403E-2"/>
      </patternFill>
    </fill>
    <fill>
      <patternFill patternType="gray0625">
        <bgColor rgb="FFFFFF99"/>
      </patternFill>
    </fill>
    <fill>
      <patternFill patternType="solid">
        <fgColor rgb="FFB8FC92"/>
        <bgColor indexed="64"/>
      </patternFill>
    </fill>
  </fills>
  <borders count="1022">
    <border>
      <left/>
      <right/>
      <top/>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dashed">
        <color theme="0" tint="-0.34998626667073579"/>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dashed">
        <color theme="0" tint="-0.34998626667073579"/>
      </right>
      <top style="dashed">
        <color theme="0" tint="-0.34998626667073579"/>
      </top>
      <bottom style="dashed">
        <color theme="0" tint="-0.34998626667073579"/>
      </bottom>
      <diagonal/>
    </border>
    <border>
      <left style="thick">
        <color rgb="FF92D050"/>
      </left>
      <right/>
      <top/>
      <bottom/>
      <diagonal/>
    </border>
    <border>
      <left style="thick">
        <color theme="0" tint="-0.24994659260841701"/>
      </left>
      <right style="thin">
        <color theme="0" tint="-0.24994659260841701"/>
      </right>
      <top style="thick">
        <color theme="0" tint="-0.24994659260841701"/>
      </top>
      <bottom style="thin">
        <color theme="0" tint="-0.24994659260841701"/>
      </bottom>
      <diagonal/>
    </border>
    <border>
      <left style="thin">
        <color theme="0" tint="-0.24994659260841701"/>
      </left>
      <right style="thin">
        <color theme="0" tint="-0.24994659260841701"/>
      </right>
      <top style="thick">
        <color theme="0" tint="-0.24994659260841701"/>
      </top>
      <bottom style="thin">
        <color theme="0" tint="-0.24994659260841701"/>
      </bottom>
      <diagonal/>
    </border>
    <border>
      <left style="thin">
        <color theme="0" tint="-0.24994659260841701"/>
      </left>
      <right style="thick">
        <color theme="0" tint="-0.24994659260841701"/>
      </right>
      <top style="thick">
        <color theme="0" tint="-0.24994659260841701"/>
      </top>
      <bottom style="thin">
        <color theme="0" tint="-0.24994659260841701"/>
      </bottom>
      <diagonal/>
    </border>
    <border>
      <left style="thick">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theme="0" tint="-0.24994659260841701"/>
      </bottom>
      <diagonal/>
    </border>
    <border>
      <left style="thick">
        <color theme="0" tint="-0.24994659260841701"/>
      </left>
      <right style="thin">
        <color theme="0" tint="-0.24994659260841701"/>
      </right>
      <top style="thin">
        <color theme="0" tint="-0.24994659260841701"/>
      </top>
      <bottom style="thick">
        <color theme="0" tint="-0.24994659260841701"/>
      </bottom>
      <diagonal/>
    </border>
    <border>
      <left style="thin">
        <color theme="0" tint="-0.24994659260841701"/>
      </left>
      <right style="thin">
        <color theme="0" tint="-0.24994659260841701"/>
      </right>
      <top style="thin">
        <color theme="0" tint="-0.24994659260841701"/>
      </top>
      <bottom style="thick">
        <color theme="0" tint="-0.24994659260841701"/>
      </bottom>
      <diagonal/>
    </border>
    <border>
      <left style="thin">
        <color theme="0" tint="-0.24994659260841701"/>
      </left>
      <right style="thick">
        <color theme="0" tint="-0.24994659260841701"/>
      </right>
      <top style="thin">
        <color theme="0" tint="-0.24994659260841701"/>
      </top>
      <bottom style="thick">
        <color theme="0" tint="-0.24994659260841701"/>
      </bottom>
      <diagonal/>
    </border>
    <border>
      <left style="thin">
        <color theme="0" tint="-0.24994659260841701"/>
      </left>
      <right/>
      <top style="thick">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ck">
        <color theme="0" tint="-0.24994659260841701"/>
      </bottom>
      <diagonal/>
    </border>
    <border>
      <left style="thick">
        <color theme="0" tint="-0.24994659260841701"/>
      </left>
      <right/>
      <top style="thick">
        <color theme="0" tint="-0.24994659260841701"/>
      </top>
      <bottom style="thick">
        <color theme="0" tint="-0.24994659260841701"/>
      </bottom>
      <diagonal/>
    </border>
    <border>
      <left/>
      <right/>
      <top style="thick">
        <color theme="0" tint="-0.24994659260841701"/>
      </top>
      <bottom style="thick">
        <color theme="0" tint="-0.24994659260841701"/>
      </bottom>
      <diagonal/>
    </border>
    <border>
      <left/>
      <right style="thick">
        <color theme="0" tint="-0.24994659260841701"/>
      </right>
      <top style="thick">
        <color theme="0" tint="-0.24994659260841701"/>
      </top>
      <bottom style="thick">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style="medium">
        <color indexed="9"/>
      </right>
      <top/>
      <bottom/>
      <diagonal/>
    </border>
    <border>
      <left style="thick">
        <color rgb="FFFFC000"/>
      </left>
      <right style="thin">
        <color rgb="FFFFC000"/>
      </right>
      <top style="thick">
        <color rgb="FFFFC000"/>
      </top>
      <bottom style="thin">
        <color rgb="FFFFC000"/>
      </bottom>
      <diagonal/>
    </border>
    <border>
      <left style="thin">
        <color rgb="FFFFC000"/>
      </left>
      <right style="thin">
        <color rgb="FFFFC000"/>
      </right>
      <top style="thick">
        <color rgb="FFFFC000"/>
      </top>
      <bottom style="thin">
        <color rgb="FFFFC000"/>
      </bottom>
      <diagonal/>
    </border>
    <border>
      <left style="thin">
        <color rgb="FFFFC000"/>
      </left>
      <right style="thick">
        <color rgb="FFFFC000"/>
      </right>
      <top style="thick">
        <color rgb="FFFFC000"/>
      </top>
      <bottom style="thin">
        <color rgb="FFFFC000"/>
      </bottom>
      <diagonal/>
    </border>
    <border>
      <left style="thick">
        <color rgb="FFFFC000"/>
      </left>
      <right style="thin">
        <color rgb="FFFFC000"/>
      </right>
      <top style="thin">
        <color rgb="FFFFC000"/>
      </top>
      <bottom style="thin">
        <color rgb="FFFFC000"/>
      </bottom>
      <diagonal/>
    </border>
    <border>
      <left style="thin">
        <color rgb="FFFFC000"/>
      </left>
      <right style="thin">
        <color rgb="FFFFC000"/>
      </right>
      <top style="thin">
        <color rgb="FFFFC000"/>
      </top>
      <bottom style="thin">
        <color rgb="FFFFC000"/>
      </bottom>
      <diagonal/>
    </border>
    <border>
      <left style="thin">
        <color rgb="FFFFC000"/>
      </left>
      <right style="thick">
        <color rgb="FFFFC000"/>
      </right>
      <top style="thin">
        <color rgb="FFFFC000"/>
      </top>
      <bottom style="thin">
        <color rgb="FFFFC000"/>
      </bottom>
      <diagonal/>
    </border>
    <border>
      <left style="thick">
        <color rgb="FFFFC000"/>
      </left>
      <right style="thin">
        <color rgb="FFFFC000"/>
      </right>
      <top style="thin">
        <color rgb="FFFFC000"/>
      </top>
      <bottom style="thick">
        <color rgb="FFFFC000"/>
      </bottom>
      <diagonal/>
    </border>
    <border>
      <left style="thin">
        <color rgb="FFFFC000"/>
      </left>
      <right style="thin">
        <color rgb="FFFFC000"/>
      </right>
      <top style="thin">
        <color rgb="FFFFC000"/>
      </top>
      <bottom style="thick">
        <color rgb="FFFFC000"/>
      </bottom>
      <diagonal/>
    </border>
    <border>
      <left style="thin">
        <color rgb="FFFFC000"/>
      </left>
      <right style="thick">
        <color rgb="FFFFC000"/>
      </right>
      <top style="thin">
        <color rgb="FFFFC000"/>
      </top>
      <bottom style="thick">
        <color rgb="FFFFC000"/>
      </bottom>
      <diagonal/>
    </border>
    <border>
      <left style="thin">
        <color theme="0"/>
      </left>
      <right style="thin">
        <color theme="0"/>
      </right>
      <top style="thin">
        <color theme="0"/>
      </top>
      <bottom style="thin">
        <color theme="0"/>
      </bottom>
      <diagonal/>
    </border>
    <border>
      <left/>
      <right/>
      <top/>
      <bottom style="thick">
        <color theme="0" tint="-0.24994659260841701"/>
      </bottom>
      <diagonal/>
    </border>
    <border>
      <left/>
      <right style="medium">
        <color theme="0" tint="-0.24994659260841701"/>
      </right>
      <top style="thick">
        <color theme="0" tint="-0.24994659260841701"/>
      </top>
      <bottom style="thin">
        <color theme="0" tint="-0.24994659260841701"/>
      </bottom>
      <diagonal/>
    </border>
    <border>
      <left style="thick">
        <color rgb="FFFFC000"/>
      </left>
      <right/>
      <top style="thick">
        <color rgb="FFFFC000"/>
      </top>
      <bottom style="thin">
        <color rgb="FFFFC000"/>
      </bottom>
      <diagonal/>
    </border>
    <border>
      <left/>
      <right/>
      <top style="thick">
        <color rgb="FFFFC000"/>
      </top>
      <bottom style="thin">
        <color rgb="FFFFC000"/>
      </bottom>
      <diagonal/>
    </border>
    <border>
      <left/>
      <right style="thick">
        <color rgb="FFFFC000"/>
      </right>
      <top style="thick">
        <color rgb="FFFFC000"/>
      </top>
      <bottom style="thin">
        <color rgb="FFFFC000"/>
      </bottom>
      <diagonal/>
    </border>
    <border>
      <left style="thick">
        <color rgb="FFFFC000"/>
      </left>
      <right/>
      <top style="thin">
        <color rgb="FFFFC000"/>
      </top>
      <bottom style="thin">
        <color rgb="FFFFC000"/>
      </bottom>
      <diagonal/>
    </border>
    <border>
      <left/>
      <right/>
      <top style="thin">
        <color rgb="FFFFC000"/>
      </top>
      <bottom style="thin">
        <color rgb="FFFFC000"/>
      </bottom>
      <diagonal/>
    </border>
    <border>
      <left/>
      <right style="thick">
        <color rgb="FFFFC000"/>
      </right>
      <top style="thin">
        <color rgb="FFFFC000"/>
      </top>
      <bottom style="thin">
        <color rgb="FFFFC000"/>
      </bottom>
      <diagonal/>
    </border>
    <border>
      <left style="thin">
        <color rgb="FFFFC000"/>
      </left>
      <right style="thin">
        <color rgb="FFFFC000"/>
      </right>
      <top style="thick">
        <color rgb="FFFFC000"/>
      </top>
      <bottom style="thick">
        <color rgb="FFFFC000"/>
      </bottom>
      <diagonal/>
    </border>
    <border>
      <left style="thin">
        <color rgb="FFFFC000"/>
      </left>
      <right style="thick">
        <color rgb="FFFFC000"/>
      </right>
      <top style="thick">
        <color rgb="FFFFC000"/>
      </top>
      <bottom style="thick">
        <color rgb="FFFFC000"/>
      </bottom>
      <diagonal/>
    </border>
    <border>
      <left/>
      <right/>
      <top style="thick">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bottom/>
      <diagonal/>
    </border>
    <border>
      <left style="thick">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thick">
        <color theme="0" tint="-0.24994659260841701"/>
      </right>
      <top style="medium">
        <color theme="0" tint="-0.24994659260841701"/>
      </top>
      <bottom style="medium">
        <color theme="0" tint="-0.24994659260841701"/>
      </bottom>
      <diagonal/>
    </border>
    <border>
      <left style="medium">
        <color theme="0" tint="-0.24994659260841701"/>
      </left>
      <right style="thin">
        <color theme="0" tint="-0.24994659260841701"/>
      </right>
      <top/>
      <bottom/>
      <diagonal/>
    </border>
    <border>
      <left style="thin">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medium">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ck">
        <color theme="0" tint="-0.24994659260841701"/>
      </left>
      <right style="medium">
        <color theme="0" tint="-0.24994659260841701"/>
      </right>
      <top/>
      <bottom/>
      <diagonal/>
    </border>
    <border>
      <left style="thick">
        <color theme="0" tint="-0.24994659260841701"/>
      </left>
      <right style="medium">
        <color theme="0" tint="-0.24994659260841701"/>
      </right>
      <top/>
      <bottom style="thick">
        <color theme="0" tint="-0.24994659260841701"/>
      </bottom>
      <diagonal/>
    </border>
    <border>
      <left style="thin">
        <color theme="0" tint="-0.24994659260841701"/>
      </left>
      <right style="thin">
        <color theme="0" tint="-0.24994659260841701"/>
      </right>
      <top style="thick">
        <color theme="0" tint="-0.24994659260841701"/>
      </top>
      <bottom style="medium">
        <color theme="0" tint="-0.24994659260841701"/>
      </bottom>
      <diagonal/>
    </border>
    <border>
      <left style="thin">
        <color theme="0" tint="-0.24994659260841701"/>
      </left>
      <right style="thick">
        <color theme="0" tint="-0.24994659260841701"/>
      </right>
      <top style="thick">
        <color theme="0" tint="-0.24994659260841701"/>
      </top>
      <bottom style="medium">
        <color theme="0" tint="-0.24994659260841701"/>
      </bottom>
      <diagonal/>
    </border>
    <border>
      <left style="thick">
        <color rgb="FFFFC000"/>
      </left>
      <right/>
      <top style="thin">
        <color rgb="FFFFC000"/>
      </top>
      <bottom/>
      <diagonal/>
    </border>
    <border>
      <left/>
      <right/>
      <top style="thin">
        <color rgb="FFFFC000"/>
      </top>
      <bottom/>
      <diagonal/>
    </border>
    <border>
      <left/>
      <right style="thick">
        <color rgb="FFFFC000"/>
      </right>
      <top style="thin">
        <color rgb="FFFFC000"/>
      </top>
      <bottom/>
      <diagonal/>
    </border>
    <border>
      <left style="thick">
        <color rgb="FFFFC000"/>
      </left>
      <right/>
      <top/>
      <bottom/>
      <diagonal/>
    </border>
    <border>
      <left/>
      <right style="thick">
        <color rgb="FFFFC000"/>
      </right>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style="thick">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thick">
        <color theme="9" tint="-0.24994659260841701"/>
      </right>
      <top style="thick">
        <color theme="9" tint="-0.24994659260841701"/>
      </top>
      <bottom style="thin">
        <color theme="9" tint="-0.24994659260841701"/>
      </bottom>
      <diagonal/>
    </border>
    <border>
      <left style="thick">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ck">
        <color theme="9" tint="-0.24994659260841701"/>
      </right>
      <top style="thin">
        <color theme="9" tint="-0.24994659260841701"/>
      </top>
      <bottom style="thin">
        <color theme="9" tint="-0.24994659260841701"/>
      </bottom>
      <diagonal/>
    </border>
    <border>
      <left style="thick">
        <color theme="9" tint="-0.24994659260841701"/>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thick">
        <color theme="9" tint="-0.24994659260841701"/>
      </bottom>
      <diagonal/>
    </border>
    <border>
      <left style="thick">
        <color theme="9" tint="-0.24994659260841701"/>
      </left>
      <right style="thin">
        <color theme="9" tint="-0.24994659260841701"/>
      </right>
      <top style="thin">
        <color theme="9" tint="-0.24994659260841701"/>
      </top>
      <bottom/>
      <diagonal/>
    </border>
    <border>
      <left style="thin">
        <color theme="9" tint="-0.24994659260841701"/>
      </left>
      <right style="thin">
        <color theme="9" tint="-0.24994659260841701"/>
      </right>
      <top style="thin">
        <color theme="9" tint="-0.24994659260841701"/>
      </top>
      <bottom/>
      <diagonal/>
    </border>
    <border>
      <left style="thin">
        <color theme="9" tint="-0.24994659260841701"/>
      </left>
      <right style="thick">
        <color theme="9" tint="-0.24994659260841701"/>
      </right>
      <top style="thin">
        <color theme="9" tint="-0.24994659260841701"/>
      </top>
      <bottom/>
      <diagonal/>
    </border>
    <border>
      <left style="thick">
        <color theme="9" tint="-0.24994659260841701"/>
      </left>
      <right style="thin">
        <color theme="9" tint="-0.24994659260841701"/>
      </right>
      <top/>
      <bottom style="thin">
        <color theme="9" tint="-0.24994659260841701"/>
      </bottom>
      <diagonal/>
    </border>
    <border>
      <left style="thin">
        <color theme="9" tint="-0.24994659260841701"/>
      </left>
      <right style="thin">
        <color theme="9" tint="-0.24994659260841701"/>
      </right>
      <top/>
      <bottom style="thin">
        <color theme="9" tint="-0.24994659260841701"/>
      </bottom>
      <diagonal/>
    </border>
    <border>
      <left style="thin">
        <color theme="9" tint="-0.24994659260841701"/>
      </left>
      <right style="thick">
        <color theme="9" tint="-0.24994659260841701"/>
      </right>
      <top/>
      <bottom style="thin">
        <color theme="9" tint="-0.24994659260841701"/>
      </bottom>
      <diagonal/>
    </border>
    <border>
      <left style="thin">
        <color theme="9" tint="-0.24994659260841701"/>
      </left>
      <right style="thin">
        <color theme="9" tint="-0.24994659260841701"/>
      </right>
      <top style="medium">
        <color theme="9" tint="-0.24994659260841701"/>
      </top>
      <bottom style="medium">
        <color theme="9" tint="-0.24994659260841701"/>
      </bottom>
      <diagonal/>
    </border>
    <border>
      <left style="thin">
        <color theme="9" tint="-0.24994659260841701"/>
      </left>
      <right style="thick">
        <color theme="9" tint="-0.24994659260841701"/>
      </right>
      <top style="medium">
        <color theme="9" tint="-0.24994659260841701"/>
      </top>
      <bottom style="medium">
        <color theme="9" tint="-0.24994659260841701"/>
      </bottom>
      <diagonal/>
    </border>
    <border>
      <left style="thick">
        <color theme="9" tint="-0.24994659260841701"/>
      </left>
      <right/>
      <top style="thick">
        <color theme="9" tint="-0.24994659260841701"/>
      </top>
      <bottom style="medium">
        <color theme="9" tint="-0.24994659260841701"/>
      </bottom>
      <diagonal/>
    </border>
    <border>
      <left/>
      <right/>
      <top style="thick">
        <color theme="9" tint="-0.24994659260841701"/>
      </top>
      <bottom style="medium">
        <color theme="9" tint="-0.24994659260841701"/>
      </bottom>
      <diagonal/>
    </border>
    <border>
      <left/>
      <right style="thick">
        <color theme="9" tint="-0.24994659260841701"/>
      </right>
      <top style="thick">
        <color theme="9" tint="-0.24994659260841701"/>
      </top>
      <bottom style="medium">
        <color theme="9" tint="-0.24994659260841701"/>
      </bottom>
      <diagonal/>
    </border>
    <border>
      <left/>
      <right/>
      <top style="thin">
        <color theme="9" tint="-0.24994659260841701"/>
      </top>
      <bottom style="thin">
        <color theme="9" tint="-0.24994659260841701"/>
      </bottom>
      <diagonal/>
    </border>
    <border>
      <left/>
      <right/>
      <top style="thin">
        <color theme="9" tint="-0.24994659260841701"/>
      </top>
      <bottom style="medium">
        <color theme="9" tint="-0.24994659260841701"/>
      </bottom>
      <diagonal/>
    </border>
    <border>
      <left style="thin">
        <color theme="9" tint="-0.24994659260841701"/>
      </left>
      <right/>
      <top style="medium">
        <color theme="9" tint="-0.24994659260841701"/>
      </top>
      <bottom style="thin">
        <color theme="9" tint="-0.24994659260841701"/>
      </bottom>
      <diagonal/>
    </border>
    <border>
      <left/>
      <right/>
      <top style="medium">
        <color theme="9" tint="-0.24994659260841701"/>
      </top>
      <bottom style="thin">
        <color theme="9" tint="-0.2499465926084170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thick">
        <color rgb="FFFFC000"/>
      </left>
      <right style="thin">
        <color rgb="FFFFC000"/>
      </right>
      <top style="thick">
        <color rgb="FFFFC000"/>
      </top>
      <bottom/>
      <diagonal/>
    </border>
    <border>
      <left style="thin">
        <color rgb="FFFFC000"/>
      </left>
      <right style="thin">
        <color rgb="FFFFC000"/>
      </right>
      <top style="thick">
        <color rgb="FFFFC000"/>
      </top>
      <bottom/>
      <diagonal/>
    </border>
    <border>
      <left style="thin">
        <color rgb="FFFFC000"/>
      </left>
      <right style="thick">
        <color rgb="FFFFC000"/>
      </right>
      <top style="thick">
        <color rgb="FFFFC000"/>
      </top>
      <bottom/>
      <diagonal/>
    </border>
    <border>
      <left style="thick">
        <color rgb="FFFFC000"/>
      </left>
      <right style="thin">
        <color rgb="FFFFC000"/>
      </right>
      <top/>
      <bottom/>
      <diagonal/>
    </border>
    <border>
      <left style="thin">
        <color rgb="FFFFC000"/>
      </left>
      <right style="thin">
        <color rgb="FFFFC000"/>
      </right>
      <top/>
      <bottom/>
      <diagonal/>
    </border>
    <border>
      <left style="thin">
        <color rgb="FFFFC000"/>
      </left>
      <right style="thick">
        <color rgb="FFFFC000"/>
      </right>
      <top/>
      <bottom/>
      <diagonal/>
    </border>
    <border>
      <left style="thick">
        <color rgb="FFFFC000"/>
      </left>
      <right style="thin">
        <color rgb="FFFFC000"/>
      </right>
      <top style="medium">
        <color rgb="FFFFC000"/>
      </top>
      <bottom style="thin">
        <color rgb="FFFFC000"/>
      </bottom>
      <diagonal/>
    </border>
    <border>
      <left style="thick">
        <color rgb="FFFFC000"/>
      </left>
      <right style="thin">
        <color rgb="FFFFC000"/>
      </right>
      <top style="thin">
        <color rgb="FFFFC000"/>
      </top>
      <bottom style="medium">
        <color rgb="FFFFC000"/>
      </bottom>
      <diagonal/>
    </border>
    <border>
      <left style="thin">
        <color rgb="FFFFC000"/>
      </left>
      <right style="thin">
        <color rgb="FFFFC000"/>
      </right>
      <top style="thin">
        <color rgb="FFFFC000"/>
      </top>
      <bottom style="medium">
        <color rgb="FFFFC000"/>
      </bottom>
      <diagonal/>
    </border>
    <border>
      <left style="thin">
        <color rgb="FFFFC000"/>
      </left>
      <right style="thick">
        <color rgb="FFFFC000"/>
      </right>
      <top style="thin">
        <color rgb="FFFFC000"/>
      </top>
      <bottom style="medium">
        <color rgb="FFFFC000"/>
      </bottom>
      <diagonal/>
    </border>
    <border>
      <left style="medium">
        <color indexed="64"/>
      </left>
      <right/>
      <top/>
      <bottom/>
      <diagonal/>
    </border>
    <border>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ck">
        <color rgb="FFFFC000"/>
      </left>
      <right style="thin">
        <color rgb="FFFFC000"/>
      </right>
      <top/>
      <bottom style="thin">
        <color rgb="FFFFC000"/>
      </bottom>
      <diagonal/>
    </border>
    <border>
      <left style="thin">
        <color rgb="FFFFC000"/>
      </left>
      <right style="thin">
        <color rgb="FFFFC000"/>
      </right>
      <top/>
      <bottom style="thin">
        <color rgb="FFFFC000"/>
      </bottom>
      <diagonal/>
    </border>
    <border>
      <left style="thin">
        <color rgb="FFFFC000"/>
      </left>
      <right style="thick">
        <color rgb="FFFFC000"/>
      </right>
      <top/>
      <bottom style="thin">
        <color rgb="FFFFC000"/>
      </bottom>
      <diagonal/>
    </border>
    <border>
      <left style="thin">
        <color rgb="FFFFC000"/>
      </left>
      <right/>
      <top style="thin">
        <color rgb="FFFFC000"/>
      </top>
      <bottom style="thin">
        <color rgb="FFFFC000"/>
      </bottom>
      <diagonal/>
    </border>
    <border>
      <left style="medium">
        <color rgb="FFFFC000"/>
      </left>
      <right style="thin">
        <color rgb="FFFFC000"/>
      </right>
      <top style="thin">
        <color rgb="FFFFC000"/>
      </top>
      <bottom style="thin">
        <color rgb="FFFFC000"/>
      </bottom>
      <diagonal/>
    </border>
    <border>
      <left style="thin">
        <color rgb="FFFFC000"/>
      </left>
      <right style="medium">
        <color rgb="FFFFC000"/>
      </right>
      <top style="thin">
        <color rgb="FFFFC000"/>
      </top>
      <bottom style="thin">
        <color rgb="FFFFC000"/>
      </bottom>
      <diagonal/>
    </border>
    <border>
      <left style="medium">
        <color rgb="FFFFC000"/>
      </left>
      <right style="thin">
        <color rgb="FFFFC000"/>
      </right>
      <top style="thin">
        <color rgb="FFFFC000"/>
      </top>
      <bottom style="thick">
        <color rgb="FFFFC000"/>
      </bottom>
      <diagonal/>
    </border>
    <border>
      <left style="thin">
        <color rgb="FFFFC000"/>
      </left>
      <right style="medium">
        <color rgb="FFFFC000"/>
      </right>
      <top style="thin">
        <color rgb="FFFFC000"/>
      </top>
      <bottom style="thick">
        <color rgb="FFFFC000"/>
      </bottom>
      <diagonal/>
    </border>
    <border>
      <left style="medium">
        <color rgb="FFFFC000"/>
      </left>
      <right/>
      <top/>
      <bottom/>
      <diagonal/>
    </border>
    <border>
      <left/>
      <right style="medium">
        <color rgb="FFFFC000"/>
      </right>
      <top/>
      <bottom/>
      <diagonal/>
    </border>
    <border>
      <left style="medium">
        <color rgb="FFFFC000"/>
      </left>
      <right/>
      <top/>
      <bottom style="thick">
        <color rgb="FFFFC000"/>
      </bottom>
      <diagonal/>
    </border>
    <border>
      <left/>
      <right style="medium">
        <color rgb="FFFFC000"/>
      </right>
      <top/>
      <bottom style="thick">
        <color rgb="FFFFC000"/>
      </bottom>
      <diagonal/>
    </border>
    <border>
      <left style="thin">
        <color rgb="FFFFC000"/>
      </left>
      <right style="thin">
        <color rgb="FFFFC000"/>
      </right>
      <top style="thin">
        <color rgb="FFFFC000"/>
      </top>
      <bottom/>
      <diagonal/>
    </border>
    <border>
      <left style="thin">
        <color rgb="FFFFC000"/>
      </left>
      <right/>
      <top style="thin">
        <color rgb="FFFFC000"/>
      </top>
      <bottom/>
      <diagonal/>
    </border>
    <border>
      <left style="thick">
        <color rgb="FFFFC000"/>
      </left>
      <right/>
      <top style="thick">
        <color rgb="FFFFC000"/>
      </top>
      <bottom/>
      <diagonal/>
    </border>
    <border>
      <left/>
      <right style="medium">
        <color rgb="FFFFC000"/>
      </right>
      <top style="thick">
        <color rgb="FFFFC000"/>
      </top>
      <bottom/>
      <diagonal/>
    </border>
    <border>
      <left style="medium">
        <color rgb="FFFFC000"/>
      </left>
      <right style="thin">
        <color rgb="FFFFC000"/>
      </right>
      <top/>
      <bottom style="thin">
        <color rgb="FFFFC000"/>
      </bottom>
      <diagonal/>
    </border>
    <border>
      <left style="thin">
        <color rgb="FFFFC000"/>
      </left>
      <right style="medium">
        <color rgb="FFFFC000"/>
      </right>
      <top/>
      <bottom style="thin">
        <color rgb="FFFFC000"/>
      </bottom>
      <diagonal/>
    </border>
    <border>
      <left style="thick">
        <color rgb="FFFFC000"/>
      </left>
      <right style="medium">
        <color rgb="FFFFC000"/>
      </right>
      <top style="thick">
        <color rgb="FFFFC000"/>
      </top>
      <bottom style="thin">
        <color rgb="FFFFC000"/>
      </bottom>
      <diagonal/>
    </border>
    <border>
      <left style="medium">
        <color rgb="FFFFC000"/>
      </left>
      <right style="medium">
        <color rgb="FFFFC000"/>
      </right>
      <top style="thick">
        <color rgb="FFFFC000"/>
      </top>
      <bottom style="thin">
        <color rgb="FFFFC000"/>
      </bottom>
      <diagonal/>
    </border>
    <border>
      <left style="medium">
        <color rgb="FFFFC000"/>
      </left>
      <right style="thin">
        <color rgb="FFFFC000"/>
      </right>
      <top style="thin">
        <color rgb="FFFFC000"/>
      </top>
      <bottom style="medium">
        <color rgb="FFFFC000"/>
      </bottom>
      <diagonal/>
    </border>
    <border>
      <left style="thin">
        <color rgb="FFFFC000"/>
      </left>
      <right style="medium">
        <color rgb="FFFFC000"/>
      </right>
      <top style="thin">
        <color rgb="FFFFC000"/>
      </top>
      <bottom style="medium">
        <color rgb="FFFFC000"/>
      </bottom>
      <diagonal/>
    </border>
    <border>
      <left style="medium">
        <color rgb="FFFFC000"/>
      </left>
      <right style="thick">
        <color rgb="FFFFC000"/>
      </right>
      <top style="thick">
        <color rgb="FFFFC000"/>
      </top>
      <bottom style="thin">
        <color rgb="FFFFC000"/>
      </bottom>
      <diagonal/>
    </border>
    <border>
      <left style="thin">
        <color rgb="FFFFC000"/>
      </left>
      <right/>
      <top/>
      <bottom style="thin">
        <color rgb="FFFFC000"/>
      </bottom>
      <diagonal/>
    </border>
    <border>
      <left style="thick">
        <color rgb="FFFFC000"/>
      </left>
      <right style="thin">
        <color rgb="FFFFC000"/>
      </right>
      <top style="thick">
        <color rgb="FFFFC000"/>
      </top>
      <bottom style="medium">
        <color rgb="FFFFC000"/>
      </bottom>
      <diagonal/>
    </border>
    <border>
      <left style="thin">
        <color rgb="FFFFC000"/>
      </left>
      <right style="thin">
        <color rgb="FFFFC000"/>
      </right>
      <top style="thick">
        <color rgb="FFFFC000"/>
      </top>
      <bottom style="medium">
        <color rgb="FFFFC000"/>
      </bottom>
      <diagonal/>
    </border>
    <border>
      <left style="thin">
        <color rgb="FFFFC000"/>
      </left>
      <right style="medium">
        <color rgb="FFFFC000"/>
      </right>
      <top style="thick">
        <color rgb="FFFFC000"/>
      </top>
      <bottom style="medium">
        <color rgb="FFFFC000"/>
      </bottom>
      <diagonal/>
    </border>
    <border>
      <left/>
      <right/>
      <top style="medium">
        <color rgb="FFFFC000"/>
      </top>
      <bottom style="thin">
        <color rgb="FFFFC000"/>
      </bottom>
      <diagonal/>
    </border>
    <border>
      <left/>
      <right style="thick">
        <color rgb="FFFFC000"/>
      </right>
      <top style="medium">
        <color rgb="FFFFC000"/>
      </top>
      <bottom style="thin">
        <color rgb="FFFFC000"/>
      </bottom>
      <diagonal/>
    </border>
    <border>
      <left style="dashed">
        <color theme="0" tint="-0.24994659260841701"/>
      </left>
      <right/>
      <top style="dashed">
        <color theme="0" tint="-0.24994659260841701"/>
      </top>
      <bottom style="dashed">
        <color theme="0" tint="-0.24994659260841701"/>
      </bottom>
      <diagonal/>
    </border>
    <border>
      <left/>
      <right/>
      <top style="dashed">
        <color theme="0" tint="-0.24994659260841701"/>
      </top>
      <bottom style="dashed">
        <color theme="0" tint="-0.24994659260841701"/>
      </bottom>
      <diagonal/>
    </border>
    <border>
      <left/>
      <right style="dashed">
        <color theme="0" tint="-0.24994659260841701"/>
      </right>
      <top style="dashed">
        <color theme="0" tint="-0.24994659260841701"/>
      </top>
      <bottom style="dashed">
        <color theme="0" tint="-0.24994659260841701"/>
      </bottom>
      <diagonal/>
    </border>
    <border>
      <left/>
      <right style="thin">
        <color theme="9" tint="-0.24994659260841701"/>
      </right>
      <top style="thick">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thin">
        <color theme="9" tint="-0.24994659260841701"/>
      </left>
      <right style="medium">
        <color theme="9" tint="-0.24994659260841701"/>
      </right>
      <top style="thin">
        <color theme="9" tint="-0.24994659260841701"/>
      </top>
      <bottom style="medium">
        <color theme="9" tint="-0.24994659260841701"/>
      </bottom>
      <diagonal/>
    </border>
    <border>
      <left style="thick">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medium">
        <color theme="9" tint="-0.24994659260841701"/>
      </left>
      <right style="thin">
        <color theme="9" tint="-0.24994659260841701"/>
      </right>
      <top style="thin">
        <color theme="9" tint="-0.24994659260841701"/>
      </top>
      <bottom style="medium">
        <color theme="9" tint="-0.24994659260841701"/>
      </bottom>
      <diagonal/>
    </border>
    <border>
      <left style="thin">
        <color theme="9" tint="-0.24994659260841701"/>
      </left>
      <right style="thick">
        <color theme="9" tint="-0.24994659260841701"/>
      </right>
      <top style="thin">
        <color theme="9" tint="-0.24994659260841701"/>
      </top>
      <bottom style="medium">
        <color theme="9" tint="-0.24994659260841701"/>
      </bottom>
      <diagonal/>
    </border>
    <border>
      <left style="medium">
        <color theme="9" tint="-0.24994659260841701"/>
      </left>
      <right style="thin">
        <color theme="9" tint="-0.24994659260841701"/>
      </right>
      <top style="medium">
        <color theme="9" tint="-0.24994659260841701"/>
      </top>
      <bottom style="thin">
        <color theme="9" tint="-0.24994659260841701"/>
      </bottom>
      <diagonal/>
    </border>
    <border>
      <left/>
      <right style="thin">
        <color theme="9" tint="-0.24994659260841701"/>
      </right>
      <top style="medium">
        <color theme="9" tint="-0.24994659260841701"/>
      </top>
      <bottom style="thin">
        <color theme="9" tint="-0.24994659260841701"/>
      </bottom>
      <diagonal/>
    </border>
    <border>
      <left style="thin">
        <color theme="9" tint="-0.24994659260841701"/>
      </left>
      <right style="thick">
        <color theme="9" tint="-0.24994659260841701"/>
      </right>
      <top style="medium">
        <color theme="9" tint="-0.24994659260841701"/>
      </top>
      <bottom style="thin">
        <color theme="9" tint="-0.24994659260841701"/>
      </bottom>
      <diagonal/>
    </border>
    <border>
      <left/>
      <right style="thin">
        <color theme="9" tint="-0.24994659260841701"/>
      </right>
      <top style="thin">
        <color theme="9" tint="-0.24994659260841701"/>
      </top>
      <bottom style="medium">
        <color theme="9" tint="-0.24994659260841701"/>
      </bottom>
      <diagonal/>
    </border>
    <border>
      <left/>
      <right style="thin">
        <color theme="9" tint="-0.24994659260841701"/>
      </right>
      <top style="thin">
        <color theme="9" tint="-0.24994659260841701"/>
      </top>
      <bottom style="thin">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medium">
        <color theme="9" tint="-0.24994659260841701"/>
      </right>
      <top style="thin">
        <color theme="9" tint="-0.24994659260841701"/>
      </top>
      <bottom style="thick">
        <color theme="9" tint="-0.24994659260841701"/>
      </bottom>
      <diagonal/>
    </border>
    <border>
      <left/>
      <right style="medium">
        <color theme="9" tint="-0.24994659260841701"/>
      </right>
      <top/>
      <bottom/>
      <diagonal/>
    </border>
    <border>
      <left style="medium">
        <color theme="9" tint="-0.24994659260841701"/>
      </left>
      <right/>
      <top/>
      <bottom/>
      <diagonal/>
    </border>
    <border>
      <left style="thick">
        <color theme="0" tint="-0.14993743705557422"/>
      </left>
      <right style="thin">
        <color theme="0" tint="-0.14996795556505021"/>
      </right>
      <top style="thick">
        <color theme="0" tint="-0.14993743705557422"/>
      </top>
      <bottom style="thin">
        <color theme="0" tint="-0.14996795556505021"/>
      </bottom>
      <diagonal/>
    </border>
    <border>
      <left style="thin">
        <color theme="0" tint="-0.14996795556505021"/>
      </left>
      <right style="thin">
        <color theme="0" tint="-0.14996795556505021"/>
      </right>
      <top style="thick">
        <color theme="0" tint="-0.14993743705557422"/>
      </top>
      <bottom style="thin">
        <color theme="0" tint="-0.14996795556505021"/>
      </bottom>
      <diagonal/>
    </border>
    <border>
      <left style="thin">
        <color theme="0" tint="-0.14996795556505021"/>
      </left>
      <right style="thick">
        <color theme="0" tint="-0.14993743705557422"/>
      </right>
      <top style="thick">
        <color theme="0" tint="-0.14993743705557422"/>
      </top>
      <bottom style="thin">
        <color theme="0" tint="-0.14996795556505021"/>
      </bottom>
      <diagonal/>
    </border>
    <border>
      <left style="thick">
        <color theme="0" tint="-0.14993743705557422"/>
      </left>
      <right style="thin">
        <color theme="0" tint="-0.14996795556505021"/>
      </right>
      <top style="thin">
        <color theme="0" tint="-0.14996795556505021"/>
      </top>
      <bottom style="thin">
        <color theme="0" tint="-0.14996795556505021"/>
      </bottom>
      <diagonal/>
    </border>
    <border>
      <left style="thin">
        <color theme="0" tint="-0.14996795556505021"/>
      </left>
      <right style="thick">
        <color theme="0" tint="-0.14993743705557422"/>
      </right>
      <top style="thin">
        <color theme="0" tint="-0.14996795556505021"/>
      </top>
      <bottom style="thin">
        <color theme="0" tint="-0.14996795556505021"/>
      </bottom>
      <diagonal/>
    </border>
    <border>
      <left style="thick">
        <color theme="0" tint="-0.14993743705557422"/>
      </left>
      <right style="thin">
        <color theme="0" tint="-0.14996795556505021"/>
      </right>
      <top style="thin">
        <color theme="0" tint="-0.14996795556505021"/>
      </top>
      <bottom/>
      <diagonal/>
    </border>
    <border>
      <left style="thick">
        <color theme="0" tint="-0.14993743705557422"/>
      </left>
      <right style="thin">
        <color theme="0" tint="-0.14996795556505021"/>
      </right>
      <top/>
      <bottom style="thin">
        <color theme="0" tint="-0.14996795556505021"/>
      </bottom>
      <diagonal/>
    </border>
    <border>
      <left style="thick">
        <color theme="0" tint="-0.14993743705557422"/>
      </left>
      <right style="thin">
        <color theme="0" tint="-0.14996795556505021"/>
      </right>
      <top/>
      <bottom/>
      <diagonal/>
    </border>
    <border>
      <left style="thick">
        <color theme="0" tint="-0.14993743705557422"/>
      </left>
      <right/>
      <top style="thin">
        <color theme="0" tint="-0.14996795556505021"/>
      </top>
      <bottom style="thin">
        <color theme="0" tint="-0.14996795556505021"/>
      </bottom>
      <diagonal/>
    </border>
    <border>
      <left/>
      <right style="thick">
        <color theme="0" tint="-0.14993743705557422"/>
      </right>
      <top style="thin">
        <color theme="0" tint="-0.14996795556505021"/>
      </top>
      <bottom style="thin">
        <color theme="0" tint="-0.14996795556505021"/>
      </bottom>
      <diagonal/>
    </border>
    <border>
      <left style="thick">
        <color theme="0" tint="-0.14993743705557422"/>
      </left>
      <right style="thin">
        <color theme="0" tint="-0.14996795556505021"/>
      </right>
      <top/>
      <bottom style="thick">
        <color theme="0" tint="-0.14993743705557422"/>
      </bottom>
      <diagonal/>
    </border>
    <border>
      <left style="thin">
        <color theme="0" tint="-0.14996795556505021"/>
      </left>
      <right/>
      <top style="thin">
        <color theme="0" tint="-0.14996795556505021"/>
      </top>
      <bottom style="thick">
        <color theme="0" tint="-0.14993743705557422"/>
      </bottom>
      <diagonal/>
    </border>
    <border>
      <left/>
      <right/>
      <top style="thin">
        <color theme="0" tint="-0.14996795556505021"/>
      </top>
      <bottom style="thick">
        <color theme="0" tint="-0.14993743705557422"/>
      </bottom>
      <diagonal/>
    </border>
    <border>
      <left/>
      <right style="thin">
        <color theme="0" tint="-0.14996795556505021"/>
      </right>
      <top style="thin">
        <color theme="0" tint="-0.14996795556505021"/>
      </top>
      <bottom style="thick">
        <color theme="0" tint="-0.14993743705557422"/>
      </bottom>
      <diagonal/>
    </border>
    <border>
      <left/>
      <right style="thick">
        <color theme="0" tint="-0.14993743705557422"/>
      </right>
      <top style="thin">
        <color theme="0" tint="-0.14996795556505021"/>
      </top>
      <bottom style="thick">
        <color theme="0" tint="-0.14993743705557422"/>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ck">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ck">
        <color theme="0" tint="-0.24994659260841701"/>
      </bottom>
      <diagonal/>
    </border>
    <border>
      <left style="thick">
        <color rgb="FFFFFF00"/>
      </left>
      <right/>
      <top/>
      <bottom/>
      <diagonal/>
    </border>
    <border>
      <left style="thick">
        <color theme="9" tint="-0.24994659260841701"/>
      </left>
      <right/>
      <top style="medium">
        <color theme="9" tint="-0.24994659260841701"/>
      </top>
      <bottom/>
      <diagonal/>
    </border>
    <border>
      <left/>
      <right/>
      <top style="medium">
        <color theme="9" tint="-0.24994659260841701"/>
      </top>
      <bottom/>
      <diagonal/>
    </border>
    <border>
      <left style="thick">
        <color theme="9" tint="-0.24994659260841701"/>
      </left>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style="medium">
        <color theme="9" tint="-0.24994659260841701"/>
      </top>
      <bottom/>
      <diagonal/>
    </border>
    <border>
      <left style="thick">
        <color theme="0" tint="-0.14996795556505021"/>
      </left>
      <right/>
      <top/>
      <bottom/>
      <diagonal/>
    </border>
    <border>
      <left style="thick">
        <color theme="2" tint="-0.499984740745262"/>
      </left>
      <right/>
      <top/>
      <bottom/>
      <diagonal/>
    </border>
    <border>
      <left style="thick">
        <color theme="2" tint="-0.499984740745262"/>
      </left>
      <right/>
      <top style="thick">
        <color theme="2" tint="-0.499984740745262"/>
      </top>
      <bottom style="thin">
        <color theme="2" tint="-0.499984740745262"/>
      </bottom>
      <diagonal/>
    </border>
    <border>
      <left/>
      <right/>
      <top style="thick">
        <color theme="2" tint="-0.499984740745262"/>
      </top>
      <bottom style="thin">
        <color theme="2" tint="-0.499984740745262"/>
      </bottom>
      <diagonal/>
    </border>
    <border>
      <left/>
      <right style="thick">
        <color theme="2" tint="-0.499984740745262"/>
      </right>
      <top style="thick">
        <color theme="2" tint="-0.499984740745262"/>
      </top>
      <bottom style="thin">
        <color theme="2" tint="-0.499984740745262"/>
      </bottom>
      <diagonal/>
    </border>
    <border>
      <left style="thick">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ck">
        <color theme="2" tint="-0.499984740745262"/>
      </right>
      <top style="thin">
        <color theme="2" tint="-0.499984740745262"/>
      </top>
      <bottom style="thin">
        <color theme="2" tint="-0.499984740745262"/>
      </bottom>
      <diagonal/>
    </border>
    <border>
      <left style="thick">
        <color theme="2" tint="-0.499984740745262"/>
      </left>
      <right/>
      <top style="thin">
        <color theme="2" tint="-0.499984740745262"/>
      </top>
      <bottom style="thick">
        <color theme="2" tint="-0.499984740745262"/>
      </bottom>
      <diagonal/>
    </border>
    <border>
      <left/>
      <right/>
      <top style="thin">
        <color theme="2" tint="-0.499984740745262"/>
      </top>
      <bottom style="thick">
        <color theme="2" tint="-0.499984740745262"/>
      </bottom>
      <diagonal/>
    </border>
    <border>
      <left/>
      <right style="thick">
        <color theme="2" tint="-0.499984740745262"/>
      </right>
      <top style="thin">
        <color theme="2" tint="-0.499984740745262"/>
      </top>
      <bottom style="thick">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ck">
        <color theme="2" tint="-0.499984740745262"/>
      </right>
      <top style="thin">
        <color theme="2" tint="-0.499984740745262"/>
      </top>
      <bottom style="thick">
        <color theme="2" tint="-0.499984740745262"/>
      </bottom>
      <diagonal/>
    </border>
    <border>
      <left style="thick">
        <color theme="2" tint="-0.499984740745262"/>
      </left>
      <right/>
      <top style="thin">
        <color theme="2" tint="-0.499984740745262"/>
      </top>
      <bottom/>
      <diagonal/>
    </border>
    <border>
      <left/>
      <right/>
      <top style="thin">
        <color theme="2" tint="-0.499984740745262"/>
      </top>
      <bottom/>
      <diagonal/>
    </border>
    <border>
      <left style="thick">
        <color theme="2" tint="-0.499984740745262"/>
      </left>
      <right/>
      <top/>
      <bottom style="thick">
        <color theme="2" tint="-0.499984740745262"/>
      </bottom>
      <diagonal/>
    </border>
    <border>
      <left/>
      <right/>
      <top/>
      <bottom style="thick">
        <color theme="2" tint="-0.499984740745262"/>
      </bottom>
      <diagonal/>
    </border>
    <border>
      <left style="thick">
        <color theme="8" tint="0.59996337778862885"/>
      </left>
      <right/>
      <top/>
      <bottom/>
      <diagonal/>
    </border>
    <border>
      <left style="thin">
        <color theme="8" tint="-0.24994659260841701"/>
      </left>
      <right style="thin">
        <color theme="8" tint="-0.24994659260841701"/>
      </right>
      <top/>
      <bottom/>
      <diagonal/>
    </border>
    <border>
      <left style="thick">
        <color theme="8" tint="0.39994506668294322"/>
      </left>
      <right/>
      <top style="thick">
        <color theme="8" tint="0.39994506668294322"/>
      </top>
      <bottom/>
      <diagonal/>
    </border>
    <border>
      <left style="thick">
        <color theme="8" tint="0.39994506668294322"/>
      </left>
      <right/>
      <top/>
      <bottom/>
      <diagonal/>
    </border>
    <border>
      <left style="thick">
        <color theme="8" tint="0.39994506668294322"/>
      </left>
      <right/>
      <top/>
      <bottom style="thick">
        <color theme="8" tint="0.39994506668294322"/>
      </bottom>
      <diagonal/>
    </border>
    <border>
      <left/>
      <right/>
      <top style="thick">
        <color theme="8" tint="0.39994506668294322"/>
      </top>
      <bottom/>
      <diagonal/>
    </border>
    <border>
      <left/>
      <right/>
      <top/>
      <bottom style="thick">
        <color theme="8" tint="0.39994506668294322"/>
      </bottom>
      <diagonal/>
    </border>
    <border>
      <left style="thick">
        <color theme="5" tint="0.39994506668294322"/>
      </left>
      <right/>
      <top style="thick">
        <color theme="5" tint="0.39994506668294322"/>
      </top>
      <bottom style="thin">
        <color theme="5" tint="0.39994506668294322"/>
      </bottom>
      <diagonal/>
    </border>
    <border>
      <left/>
      <right/>
      <top style="thick">
        <color theme="5" tint="0.39994506668294322"/>
      </top>
      <bottom style="thin">
        <color theme="5" tint="0.39994506668294322"/>
      </bottom>
      <diagonal/>
    </border>
    <border>
      <left/>
      <right style="thick">
        <color theme="5" tint="0.39994506668294322"/>
      </right>
      <top style="thick">
        <color theme="5" tint="0.39994506668294322"/>
      </top>
      <bottom style="thin">
        <color theme="5" tint="0.39994506668294322"/>
      </bottom>
      <diagonal/>
    </border>
    <border>
      <left style="thick">
        <color theme="5" tint="0.39994506668294322"/>
      </left>
      <right/>
      <top style="thin">
        <color theme="5" tint="0.39994506668294322"/>
      </top>
      <bottom style="thin">
        <color theme="5" tint="0.39994506668294322"/>
      </bottom>
      <diagonal/>
    </border>
    <border>
      <left/>
      <right/>
      <top style="thin">
        <color theme="5" tint="0.39994506668294322"/>
      </top>
      <bottom style="thin">
        <color theme="5" tint="0.39994506668294322"/>
      </bottom>
      <diagonal/>
    </border>
    <border>
      <left/>
      <right style="thick">
        <color theme="5" tint="0.39994506668294322"/>
      </right>
      <top style="thin">
        <color theme="5" tint="0.39994506668294322"/>
      </top>
      <bottom style="thin">
        <color theme="5" tint="0.39994506668294322"/>
      </bottom>
      <diagonal/>
    </border>
    <border>
      <left style="thick">
        <color theme="5" tint="0.39994506668294322"/>
      </left>
      <right/>
      <top style="thin">
        <color theme="5" tint="0.39994506668294322"/>
      </top>
      <bottom style="thick">
        <color theme="5" tint="0.39994506668294322"/>
      </bottom>
      <diagonal/>
    </border>
    <border>
      <left/>
      <right/>
      <top style="thin">
        <color theme="5" tint="0.39994506668294322"/>
      </top>
      <bottom style="thick">
        <color theme="5" tint="0.39994506668294322"/>
      </bottom>
      <diagonal/>
    </border>
    <border>
      <left/>
      <right style="thick">
        <color theme="5" tint="0.39994506668294322"/>
      </right>
      <top style="thin">
        <color theme="5" tint="0.39994506668294322"/>
      </top>
      <bottom style="thick">
        <color theme="5" tint="0.39994506668294322"/>
      </bottom>
      <diagonal/>
    </border>
    <border>
      <left style="thick">
        <color rgb="FFC00000"/>
      </left>
      <right/>
      <top style="thick">
        <color rgb="FFC00000"/>
      </top>
      <bottom style="thick">
        <color rgb="FFC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rgb="FFFFC000"/>
      </left>
      <right/>
      <top style="thin">
        <color rgb="FFFFC000"/>
      </top>
      <bottom style="medium">
        <color rgb="FFFFC000"/>
      </bottom>
      <diagonal/>
    </border>
    <border>
      <left/>
      <right/>
      <top style="thin">
        <color rgb="FFFFC000"/>
      </top>
      <bottom style="medium">
        <color rgb="FFFFC000"/>
      </bottom>
      <diagonal/>
    </border>
    <border>
      <left/>
      <right style="thick">
        <color rgb="FFFFC000"/>
      </right>
      <top style="thin">
        <color rgb="FFFFC000"/>
      </top>
      <bottom style="medium">
        <color rgb="FFFFC000"/>
      </bottom>
      <diagonal/>
    </border>
    <border>
      <left/>
      <right/>
      <top style="thin">
        <color rgb="FFFFC000"/>
      </top>
      <bottom style="thick">
        <color rgb="FFFFC000"/>
      </bottom>
      <diagonal/>
    </border>
    <border>
      <left/>
      <right style="thin">
        <color rgb="FFFFC000"/>
      </right>
      <top style="thin">
        <color rgb="FFFFC000"/>
      </top>
      <bottom style="thick">
        <color rgb="FFFFC000"/>
      </bottom>
      <diagonal/>
    </border>
    <border>
      <left/>
      <right style="thin">
        <color rgb="FFFFC000"/>
      </right>
      <top style="thick">
        <color rgb="FFFFC000"/>
      </top>
      <bottom style="thin">
        <color rgb="FFFFC000"/>
      </bottom>
      <diagonal/>
    </border>
    <border>
      <left style="thick">
        <color rgb="FFFFC000"/>
      </left>
      <right style="thin">
        <color rgb="FFFFC000"/>
      </right>
      <top style="thin">
        <color rgb="FFFFC000"/>
      </top>
      <bottom/>
      <diagonal/>
    </border>
    <border>
      <left style="thin">
        <color rgb="FFFFC000"/>
      </left>
      <right style="thick">
        <color rgb="FFFFC000"/>
      </right>
      <top style="thin">
        <color rgb="FFFFC000"/>
      </top>
      <bottom/>
      <diagonal/>
    </border>
    <border>
      <left style="thin">
        <color rgb="FFFFC000"/>
      </left>
      <right style="thin">
        <color rgb="FFFFC000"/>
      </right>
      <top/>
      <bottom style="thick">
        <color rgb="FFFFC000"/>
      </bottom>
      <diagonal/>
    </border>
    <border>
      <left style="thin">
        <color rgb="FFFFC000"/>
      </left>
      <right/>
      <top/>
      <bottom style="thick">
        <color rgb="FFFFC000"/>
      </bottom>
      <diagonal/>
    </border>
    <border>
      <left/>
      <right/>
      <top style="thick">
        <color rgb="FFFFC000"/>
      </top>
      <bottom/>
      <diagonal/>
    </border>
    <border>
      <left/>
      <right style="thin">
        <color rgb="FFFFC000"/>
      </right>
      <top style="thick">
        <color rgb="FFFFC000"/>
      </top>
      <bottom/>
      <diagonal/>
    </border>
    <border>
      <left/>
      <right style="thin">
        <color rgb="FFFFC000"/>
      </right>
      <top/>
      <bottom style="thick">
        <color rgb="FFFFC000"/>
      </bottom>
      <diagonal/>
    </border>
    <border>
      <left style="thick">
        <color rgb="FFFFC000"/>
      </left>
      <right/>
      <top style="thin">
        <color rgb="FFFFC000"/>
      </top>
      <bottom style="thick">
        <color rgb="FFFFC000"/>
      </bottom>
      <diagonal/>
    </border>
    <border>
      <left style="thin">
        <color rgb="FFFFC000"/>
      </left>
      <right/>
      <top style="thick">
        <color rgb="FFFFC000"/>
      </top>
      <bottom/>
      <diagonal/>
    </border>
    <border>
      <left/>
      <right style="thick">
        <color rgb="FFFFC000"/>
      </right>
      <top style="thick">
        <color rgb="FFFFC000"/>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style="thick">
        <color theme="2" tint="-0.499984740745262"/>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thin">
        <color theme="2" tint="-0.499984740745262"/>
      </left>
      <right/>
      <top style="thick">
        <color theme="2" tint="-0.499984740745262"/>
      </top>
      <bottom style="thin">
        <color theme="2" tint="-0.499984740745262"/>
      </bottom>
      <diagonal/>
    </border>
    <border>
      <left/>
      <right style="thin">
        <color theme="2" tint="-0.499984740745262"/>
      </right>
      <top style="thick">
        <color theme="2" tint="-0.499984740745262"/>
      </top>
      <bottom style="thin">
        <color theme="2"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ck">
        <color theme="2" tint="-0.499984740745262"/>
      </left>
      <right/>
      <top/>
      <bottom style="thin">
        <color theme="2" tint="-0.499984740745262"/>
      </bottom>
      <diagonal/>
    </border>
    <border>
      <left/>
      <right/>
      <top/>
      <bottom style="thin">
        <color theme="2" tint="-0.499984740745262"/>
      </bottom>
      <diagonal/>
    </border>
    <border>
      <left/>
      <right style="thick">
        <color theme="2" tint="-0.499984740745262"/>
      </right>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ck">
        <color theme="2" tint="-0.499984740745262"/>
      </top>
      <bottom/>
      <diagonal/>
    </border>
    <border>
      <left style="thick">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style="thick">
        <color theme="2" tint="-0.499984740745262"/>
      </top>
      <bottom style="thick">
        <color theme="2" tint="-0.499984740745262"/>
      </bottom>
      <diagonal/>
    </border>
    <border>
      <left/>
      <right style="thin">
        <color theme="2" tint="-0.499984740745262"/>
      </right>
      <top style="thick">
        <color theme="2" tint="-0.499984740745262"/>
      </top>
      <bottom style="thick">
        <color theme="2" tint="-0.499984740745262"/>
      </bottom>
      <diagonal/>
    </border>
    <border>
      <left/>
      <right style="thick">
        <color theme="2" tint="-0.499984740745262"/>
      </right>
      <top/>
      <bottom/>
      <diagonal/>
    </border>
    <border>
      <left style="thin">
        <color theme="2" tint="-0.499984740745262"/>
      </left>
      <right/>
      <top style="thick">
        <color theme="2" tint="-0.499984740745262"/>
      </top>
      <bottom style="thick">
        <color theme="2" tint="-0.499984740745262"/>
      </bottom>
      <diagonal/>
    </border>
    <border>
      <left/>
      <right style="thick">
        <color theme="2" tint="-0.499984740745262"/>
      </right>
      <top style="thick">
        <color theme="2" tint="-0.499984740745262"/>
      </top>
      <bottom style="thick">
        <color theme="2" tint="-0.499984740745262"/>
      </bottom>
      <diagonal/>
    </border>
    <border>
      <left/>
      <right style="thin">
        <color rgb="FFFFC000"/>
      </right>
      <top style="thin">
        <color rgb="FFFFC000"/>
      </top>
      <bottom style="thin">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n">
        <color rgb="FFFFC000"/>
      </right>
      <top style="thick">
        <color rgb="FFFFC000"/>
      </top>
      <bottom style="thick">
        <color rgb="FFFFC000"/>
      </bottom>
      <diagonal/>
    </border>
    <border>
      <left style="thin">
        <color rgb="FFFFC000"/>
      </left>
      <right/>
      <top style="thick">
        <color rgb="FFFFC000"/>
      </top>
      <bottom style="thin">
        <color rgb="FFFFC000"/>
      </bottom>
      <diagonal/>
    </border>
    <border>
      <left style="thin">
        <color rgb="FFFFC000"/>
      </left>
      <right/>
      <top style="thin">
        <color rgb="FFFFC000"/>
      </top>
      <bottom style="thick">
        <color rgb="FFFFC000"/>
      </bottom>
      <diagonal/>
    </border>
    <border>
      <left/>
      <right style="thick">
        <color rgb="FFFFC000"/>
      </right>
      <top style="thin">
        <color rgb="FFFFC000"/>
      </top>
      <bottom style="thick">
        <color rgb="FFFFC000"/>
      </bottom>
      <diagonal/>
    </border>
    <border>
      <left/>
      <right style="thin">
        <color rgb="FFFFC000"/>
      </right>
      <top style="thin">
        <color rgb="FFFFC000"/>
      </top>
      <bottom/>
      <diagonal/>
    </border>
    <border>
      <left style="thick">
        <color theme="9" tint="-0.24994659260841701"/>
      </left>
      <right/>
      <top style="medium">
        <color theme="9" tint="-0.24994659260841701"/>
      </top>
      <bottom style="thin">
        <color theme="9" tint="-0.24994659260841701"/>
      </bottom>
      <diagonal/>
    </border>
    <border>
      <left/>
      <right style="medium">
        <color theme="9" tint="-0.24994659260841701"/>
      </right>
      <top style="medium">
        <color theme="9" tint="-0.24994659260841701"/>
      </top>
      <bottom style="thin">
        <color theme="9" tint="-0.24994659260841701"/>
      </bottom>
      <diagonal/>
    </border>
    <border>
      <left style="thick">
        <color theme="9" tint="-0.24994659260841701"/>
      </left>
      <right/>
      <top style="thin">
        <color theme="9" tint="-0.24994659260841701"/>
      </top>
      <bottom style="medium">
        <color theme="9" tint="-0.24994659260841701"/>
      </bottom>
      <diagonal/>
    </border>
    <border>
      <left/>
      <right style="medium">
        <color theme="9" tint="-0.24994659260841701"/>
      </right>
      <top style="thin">
        <color theme="9" tint="-0.24994659260841701"/>
      </top>
      <bottom style="medium">
        <color theme="9" tint="-0.24994659260841701"/>
      </bottom>
      <diagonal/>
    </border>
    <border>
      <left/>
      <right style="thin">
        <color theme="9" tint="-0.24994659260841701"/>
      </right>
      <top/>
      <bottom/>
      <diagonal/>
    </border>
    <border>
      <left style="thin">
        <color theme="9" tint="-0.24994659260841701"/>
      </left>
      <right style="thin">
        <color theme="9" tint="-0.24994659260841701"/>
      </right>
      <top/>
      <bottom/>
      <diagonal/>
    </border>
    <border>
      <left/>
      <right/>
      <top style="medium">
        <color theme="9" tint="-0.24994659260841701"/>
      </top>
      <bottom style="medium">
        <color theme="9" tint="-0.24994659260841701"/>
      </bottom>
      <diagonal/>
    </border>
    <border>
      <left/>
      <right style="thin">
        <color theme="9" tint="-0.24994659260841701"/>
      </right>
      <top style="thin">
        <color theme="9" tint="-0.24994659260841701"/>
      </top>
      <bottom/>
      <diagonal/>
    </border>
    <border>
      <left/>
      <right style="thin">
        <color theme="9" tint="-0.24994659260841701"/>
      </right>
      <top/>
      <bottom style="thin">
        <color theme="9" tint="-0.24994659260841701"/>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499984740745262"/>
      </bottom>
      <diagonal/>
    </border>
    <border>
      <left/>
      <right style="thick">
        <color theme="2" tint="-0.499984740745262"/>
      </right>
      <top style="thin">
        <color theme="2" tint="-0.499984740745262"/>
      </top>
      <bottom/>
      <diagonal/>
    </border>
    <border>
      <left/>
      <right style="thick">
        <color theme="2" tint="-0.499984740745262"/>
      </right>
      <top/>
      <bottom style="thick">
        <color theme="2" tint="-0.499984740745262"/>
      </bottom>
      <diagonal/>
    </border>
    <border>
      <left style="medium">
        <color theme="2" tint="-0.499984740745262"/>
      </left>
      <right/>
      <top style="thin">
        <color theme="2" tint="-0.499984740745262"/>
      </top>
      <bottom style="thin">
        <color theme="2" tint="-0.499984740745262"/>
      </bottom>
      <diagonal/>
    </border>
    <border>
      <left/>
      <right style="thin">
        <color theme="2" tint="-0.499984740745262"/>
      </right>
      <top style="thick">
        <color theme="2" tint="-0.499984740745262"/>
      </top>
      <bottom/>
      <diagonal/>
    </border>
    <border>
      <left style="thin">
        <color theme="2" tint="-0.499984740745262"/>
      </left>
      <right/>
      <top style="thin">
        <color theme="2" tint="-0.499984740745262"/>
      </top>
      <bottom/>
      <diagonal/>
    </border>
    <border>
      <left style="thin">
        <color theme="2" tint="-0.499984740745262"/>
      </left>
      <right/>
      <top/>
      <bottom/>
      <diagonal/>
    </border>
    <border>
      <left style="medium">
        <color theme="0" tint="-0.24994659260841701"/>
      </left>
      <right/>
      <top style="thick">
        <color theme="0" tint="-0.24994659260841701"/>
      </top>
      <bottom style="thin">
        <color theme="0" tint="-0.24994659260841701"/>
      </bottom>
      <diagonal/>
    </border>
    <border>
      <left/>
      <right style="thick">
        <color theme="0" tint="-0.24994659260841701"/>
      </right>
      <top style="thick">
        <color theme="0" tint="-0.24994659260841701"/>
      </top>
      <bottom style="thin">
        <color theme="0" tint="-0.24994659260841701"/>
      </bottom>
      <diagonal/>
    </border>
    <border>
      <left style="thick">
        <color theme="0" tint="-0.24994659260841701"/>
      </left>
      <right/>
      <top style="thick">
        <color theme="0" tint="-0.24994659260841701"/>
      </top>
      <bottom style="thin">
        <color theme="0" tint="-0.24994659260841701"/>
      </bottom>
      <diagonal/>
    </border>
    <border>
      <left style="thick">
        <color indexed="30"/>
      </left>
      <right/>
      <top/>
      <bottom/>
      <diagonal/>
    </border>
    <border>
      <left style="thick">
        <color indexed="62"/>
      </left>
      <right style="thick">
        <color indexed="62"/>
      </right>
      <top style="thick">
        <color indexed="62"/>
      </top>
      <bottom style="thick">
        <color indexed="62"/>
      </bottom>
      <diagonal/>
    </border>
    <border>
      <left style="medium">
        <color rgb="FF0070C0"/>
      </left>
      <right style="medium">
        <color rgb="FF0070C0"/>
      </right>
      <top style="medium">
        <color rgb="FF0070C0"/>
      </top>
      <bottom/>
      <diagonal/>
    </border>
    <border>
      <left style="thick">
        <color indexed="62"/>
      </left>
      <right style="thick">
        <color indexed="62"/>
      </right>
      <top/>
      <bottom style="dashed">
        <color indexed="62"/>
      </bottom>
      <diagonal/>
    </border>
    <border>
      <left style="thick">
        <color indexed="62"/>
      </left>
      <right style="thick">
        <color indexed="62"/>
      </right>
      <top style="dashed">
        <color indexed="62"/>
      </top>
      <bottom style="dashed">
        <color indexed="62"/>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thick">
        <color indexed="62"/>
      </left>
      <right style="thick">
        <color indexed="62"/>
      </right>
      <top/>
      <bottom/>
      <diagonal/>
    </border>
    <border>
      <left style="thick">
        <color indexed="62"/>
      </left>
      <right style="thick">
        <color indexed="62"/>
      </right>
      <top/>
      <bottom style="thick">
        <color indexed="62"/>
      </bottom>
      <diagonal/>
    </border>
    <border>
      <left style="thick">
        <color indexed="30"/>
      </left>
      <right/>
      <top/>
      <bottom style="thick">
        <color indexed="62"/>
      </bottom>
      <diagonal/>
    </border>
    <border>
      <left style="thick">
        <color indexed="62"/>
      </left>
      <right/>
      <top style="thick">
        <color indexed="62"/>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2"/>
      </left>
      <right style="medium">
        <color indexed="62"/>
      </right>
      <top style="medium">
        <color indexed="62"/>
      </top>
      <bottom style="medium">
        <color indexed="62"/>
      </bottom>
      <diagonal/>
    </border>
    <border>
      <left style="medium">
        <color rgb="FF0070C0"/>
      </left>
      <right style="medium">
        <color rgb="FF0070C0"/>
      </right>
      <top style="medium">
        <color rgb="FF0070C0"/>
      </top>
      <bottom style="medium">
        <color rgb="FF0070C0"/>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rgb="FF0070C0"/>
      </left>
      <right style="medium">
        <color rgb="FF0070C0"/>
      </right>
      <top style="thick">
        <color indexed="62"/>
      </top>
      <bottom/>
      <diagonal/>
    </border>
    <border>
      <left style="medium">
        <color rgb="FF0070C0"/>
      </left>
      <right style="medium">
        <color auto="1"/>
      </right>
      <top/>
      <bottom/>
      <diagonal/>
    </border>
    <border>
      <left style="medium">
        <color rgb="FF0070C0"/>
      </left>
      <right style="medium">
        <color auto="1"/>
      </right>
      <top/>
      <bottom style="medium">
        <color rgb="FF0070C0"/>
      </bottom>
      <diagonal/>
    </border>
    <border>
      <left style="medium">
        <color theme="9" tint="-0.24994659260841701"/>
      </left>
      <right style="thin">
        <color theme="9" tint="-0.24994659260841701"/>
      </right>
      <top/>
      <bottom style="thin">
        <color theme="9" tint="-0.24994659260841701"/>
      </bottom>
      <diagonal/>
    </border>
    <border>
      <left style="medium">
        <color theme="9" tint="-0.24994659260841701"/>
      </left>
      <right style="thin">
        <color theme="9" tint="-0.24994659260841701"/>
      </right>
      <top style="medium">
        <color theme="9" tint="-0.24994659260841701"/>
      </top>
      <bottom style="medium">
        <color theme="9" tint="-0.24994659260841701"/>
      </bottom>
      <diagonal/>
    </border>
    <border>
      <left style="thin">
        <color theme="9" tint="-0.24994659260841701"/>
      </left>
      <right style="thick">
        <color theme="9" tint="-0.24994659260841701"/>
      </right>
      <top style="medium">
        <color theme="9" tint="-0.24994659260841701"/>
      </top>
      <bottom/>
      <diagonal/>
    </border>
    <border>
      <left style="medium">
        <color theme="9" tint="-0.24994659260841701"/>
      </left>
      <right style="thin">
        <color theme="9" tint="-0.24994659260841701"/>
      </right>
      <top style="thick">
        <color theme="9" tint="-0.24994659260841701"/>
      </top>
      <bottom style="medium">
        <color theme="9" tint="-0.24994659260841701"/>
      </bottom>
      <diagonal/>
    </border>
    <border>
      <left style="thin">
        <color theme="9" tint="-0.24994659260841701"/>
      </left>
      <right style="thin">
        <color theme="9" tint="-0.24994659260841701"/>
      </right>
      <top style="thick">
        <color theme="9" tint="-0.24994659260841701"/>
      </top>
      <bottom style="medium">
        <color theme="9" tint="-0.24994659260841701"/>
      </bottom>
      <diagonal/>
    </border>
    <border>
      <left style="thin">
        <color theme="9" tint="-0.24994659260841701"/>
      </left>
      <right style="thick">
        <color theme="9" tint="-0.24994659260841701"/>
      </right>
      <top style="thick">
        <color theme="9" tint="-0.24994659260841701"/>
      </top>
      <bottom style="medium">
        <color theme="9" tint="-0.24994659260841701"/>
      </bottom>
      <diagonal/>
    </border>
    <border>
      <left/>
      <right style="thick">
        <color theme="9" tint="-0.24994659260841701"/>
      </right>
      <top style="medium">
        <color theme="9" tint="-0.24994659260841701"/>
      </top>
      <bottom style="medium">
        <color theme="9" tint="-0.24994659260841701"/>
      </bottom>
      <diagonal/>
    </border>
    <border>
      <left style="thick">
        <color theme="9" tint="-0.24994659260841701"/>
      </left>
      <right/>
      <top style="medium">
        <color theme="9" tint="-0.24994659260841701"/>
      </top>
      <bottom style="medium">
        <color theme="9" tint="-0.24994659260841701"/>
      </bottom>
      <diagonal/>
    </border>
    <border>
      <left/>
      <right style="thin">
        <color theme="9" tint="-0.24994659260841701"/>
      </right>
      <top style="thick">
        <color theme="9" tint="-0.24994659260841701"/>
      </top>
      <bottom style="medium">
        <color theme="9" tint="-0.24994659260841701"/>
      </bottom>
      <diagonal/>
    </border>
    <border>
      <left style="thin">
        <color theme="9" tint="-0.24994659260841701"/>
      </left>
      <right style="medium">
        <color theme="9" tint="-0.24994659260841701"/>
      </right>
      <top style="thick">
        <color theme="9" tint="-0.24994659260841701"/>
      </top>
      <bottom style="medium">
        <color theme="9" tint="-0.24994659260841701"/>
      </bottom>
      <diagonal/>
    </border>
    <border>
      <left style="thin">
        <color theme="9" tint="-0.24994659260841701"/>
      </left>
      <right style="thick">
        <color theme="9" tint="-0.24994659260841701"/>
      </right>
      <top/>
      <bottom/>
      <diagonal/>
    </border>
    <border>
      <left style="thin">
        <color theme="9" tint="-0.24994659260841701"/>
      </left>
      <right style="medium">
        <color theme="9" tint="-0.24994659260841701"/>
      </right>
      <top/>
      <bottom style="thin">
        <color theme="9" tint="-0.24994659260841701"/>
      </bottom>
      <diagonal/>
    </border>
    <border>
      <left style="thick">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right style="thick">
        <color theme="2" tint="-0.499984740745262"/>
      </right>
      <top style="medium">
        <color theme="2" tint="-0.499984740745262"/>
      </top>
      <bottom style="thin">
        <color theme="2" tint="-0.499984740745262"/>
      </bottom>
      <diagonal/>
    </border>
    <border>
      <left style="thick">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theme="2" tint="-0.499984740745262"/>
      </left>
      <right style="thick">
        <color theme="2" tint="-0.499984740745262"/>
      </right>
      <top style="thin">
        <color theme="2" tint="-0.499984740745262"/>
      </top>
      <bottom style="medium">
        <color theme="2" tint="-0.499984740745262"/>
      </bottom>
      <diagonal/>
    </border>
    <border>
      <left style="thick">
        <color theme="2" tint="-0.499984740745262"/>
      </left>
      <right style="thin">
        <color theme="2" tint="-0.499984740745262"/>
      </right>
      <top style="dashed">
        <color theme="2" tint="-0.499984740745262"/>
      </top>
      <bottom style="thick">
        <color theme="2" tint="-0.499984740745262"/>
      </bottom>
      <diagonal/>
    </border>
    <border>
      <left style="thin">
        <color theme="2" tint="-0.499984740745262"/>
      </left>
      <right style="thin">
        <color theme="2" tint="-0.499984740745262"/>
      </right>
      <top style="dashed">
        <color theme="2" tint="-0.499984740745262"/>
      </top>
      <bottom style="thick">
        <color theme="2" tint="-0.499984740745262"/>
      </bottom>
      <diagonal/>
    </border>
    <border>
      <left style="thin">
        <color theme="2" tint="-0.499984740745262"/>
      </left>
      <right style="thick">
        <color theme="2" tint="-0.499984740745262"/>
      </right>
      <top style="dashed">
        <color theme="2" tint="-0.499984740745262"/>
      </top>
      <bottom style="thick">
        <color theme="2" tint="-0.499984740745262"/>
      </bottom>
      <diagonal/>
    </border>
    <border>
      <left style="thin">
        <color rgb="FFFFC000"/>
      </left>
      <right/>
      <top style="medium">
        <color rgb="FFFFC000"/>
      </top>
      <bottom style="thin">
        <color rgb="FFFFC000"/>
      </bottom>
      <diagonal/>
    </border>
    <border>
      <left style="thick">
        <color rgb="FFFFC000"/>
      </left>
      <right style="thin">
        <color rgb="FFFFC000"/>
      </right>
      <top style="medium">
        <color rgb="FFFFC000"/>
      </top>
      <bottom/>
      <diagonal/>
    </border>
    <border>
      <left style="thick">
        <color rgb="FFFFC000"/>
      </left>
      <right style="thin">
        <color rgb="FFFFC000"/>
      </right>
      <top/>
      <bottom style="thick">
        <color rgb="FFFFC000"/>
      </bottom>
      <diagonal/>
    </border>
    <border>
      <left/>
      <right style="thin">
        <color rgb="FFFFC000"/>
      </right>
      <top/>
      <bottom style="thin">
        <color rgb="FFFFC000"/>
      </bottom>
      <diagonal/>
    </border>
    <border>
      <left/>
      <right/>
      <top/>
      <bottom style="thin">
        <color rgb="FFFFC000"/>
      </bottom>
      <diagonal/>
    </border>
    <border>
      <left/>
      <right style="thick">
        <color rgb="FFFFC000"/>
      </right>
      <top/>
      <bottom style="thin">
        <color rgb="FFFFC000"/>
      </bottom>
      <diagonal/>
    </border>
    <border>
      <left style="thin">
        <color theme="0"/>
      </left>
      <right style="thin">
        <color theme="0"/>
      </right>
      <top style="thin">
        <color theme="0"/>
      </top>
      <bottom/>
      <diagonal/>
    </border>
    <border>
      <left style="thick">
        <color theme="6" tint="-0.24994659260841701"/>
      </left>
      <right style="thin">
        <color theme="6" tint="-0.24994659260841701"/>
      </right>
      <top style="thick">
        <color theme="6" tint="-0.24994659260841701"/>
      </top>
      <bottom style="thin">
        <color theme="6" tint="-0.24994659260841701"/>
      </bottom>
      <diagonal/>
    </border>
    <border>
      <left style="thin">
        <color theme="6" tint="-0.24994659260841701"/>
      </left>
      <right style="thin">
        <color theme="6" tint="-0.24994659260841701"/>
      </right>
      <top style="thick">
        <color theme="6" tint="-0.24994659260841701"/>
      </top>
      <bottom style="thin">
        <color theme="6" tint="-0.24994659260841701"/>
      </bottom>
      <diagonal/>
    </border>
    <border>
      <left style="thin">
        <color theme="6" tint="-0.24994659260841701"/>
      </left>
      <right style="thick">
        <color theme="6" tint="-0.24994659260841701"/>
      </right>
      <top style="thick">
        <color theme="6" tint="-0.24994659260841701"/>
      </top>
      <bottom style="thin">
        <color theme="6" tint="-0.24994659260841701"/>
      </bottom>
      <diagonal/>
    </border>
    <border>
      <left style="thick">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thick">
        <color theme="6" tint="-0.24994659260841701"/>
      </right>
      <top style="thin">
        <color theme="6" tint="-0.24994659260841701"/>
      </top>
      <bottom style="thin">
        <color theme="6" tint="-0.24994659260841701"/>
      </bottom>
      <diagonal/>
    </border>
    <border>
      <left style="thick">
        <color theme="6" tint="-0.24994659260841701"/>
      </left>
      <right style="thin">
        <color theme="6" tint="-0.24994659260841701"/>
      </right>
      <top style="thin">
        <color theme="6" tint="-0.24994659260841701"/>
      </top>
      <bottom style="thick">
        <color theme="6" tint="-0.24994659260841701"/>
      </bottom>
      <diagonal/>
    </border>
    <border>
      <left style="thin">
        <color theme="6" tint="-0.24994659260841701"/>
      </left>
      <right style="thin">
        <color theme="6" tint="-0.24994659260841701"/>
      </right>
      <top style="thin">
        <color theme="6" tint="-0.24994659260841701"/>
      </top>
      <bottom style="thick">
        <color theme="6" tint="-0.24994659260841701"/>
      </bottom>
      <diagonal/>
    </border>
    <border>
      <left style="thin">
        <color theme="6" tint="-0.24994659260841701"/>
      </left>
      <right style="thick">
        <color theme="6" tint="-0.24994659260841701"/>
      </right>
      <top style="thin">
        <color theme="6" tint="-0.24994659260841701"/>
      </top>
      <bottom style="thick">
        <color theme="6" tint="-0.24994659260841701"/>
      </bottom>
      <diagonal/>
    </border>
    <border>
      <left style="thick">
        <color theme="6" tint="-0.24994659260841701"/>
      </left>
      <right style="thin">
        <color theme="6" tint="-0.24994659260841701"/>
      </right>
      <top style="thick">
        <color theme="6" tint="-0.24994659260841701"/>
      </top>
      <bottom/>
      <diagonal/>
    </border>
    <border>
      <left style="thin">
        <color theme="6" tint="-0.24994659260841701"/>
      </left>
      <right style="thin">
        <color theme="6" tint="-0.24994659260841701"/>
      </right>
      <top style="thick">
        <color theme="6" tint="-0.24994659260841701"/>
      </top>
      <bottom/>
      <diagonal/>
    </border>
    <border>
      <left style="thick">
        <color theme="6" tint="-0.24994659260841701"/>
      </left>
      <right style="thin">
        <color theme="6" tint="-0.24994659260841701"/>
      </right>
      <top/>
      <bottom style="thin">
        <color theme="6" tint="-0.24994659260841701"/>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thick">
        <color theme="6" tint="-0.24994659260841701"/>
      </right>
      <top/>
      <bottom style="thin">
        <color theme="6" tint="-0.24994659260841701"/>
      </bottom>
      <diagonal/>
    </border>
    <border>
      <left style="thick">
        <color theme="6" tint="-0.24994659260841701"/>
      </left>
      <right style="thin">
        <color theme="6" tint="-0.24994659260841701"/>
      </right>
      <top style="medium">
        <color theme="6" tint="-0.24994659260841701"/>
      </top>
      <bottom style="thin">
        <color theme="6" tint="-0.24994659260841701"/>
      </bottom>
      <diagonal/>
    </border>
    <border>
      <left style="thin">
        <color theme="6" tint="-0.24994659260841701"/>
      </left>
      <right style="thin">
        <color theme="6" tint="-0.24994659260841701"/>
      </right>
      <top style="medium">
        <color theme="6" tint="-0.24994659260841701"/>
      </top>
      <bottom style="thin">
        <color theme="6" tint="-0.24994659260841701"/>
      </bottom>
      <diagonal/>
    </border>
    <border>
      <left style="thin">
        <color theme="6" tint="-0.24994659260841701"/>
      </left>
      <right style="thick">
        <color theme="6" tint="-0.24994659260841701"/>
      </right>
      <top style="medium">
        <color theme="6" tint="-0.24994659260841701"/>
      </top>
      <bottom style="thin">
        <color theme="6" tint="-0.24994659260841701"/>
      </bottom>
      <diagonal/>
    </border>
    <border>
      <left style="thick">
        <color theme="6" tint="-0.24994659260841701"/>
      </left>
      <right style="thin">
        <color theme="6" tint="-0.24994659260841701"/>
      </right>
      <top style="thin">
        <color theme="6" tint="-0.24994659260841701"/>
      </top>
      <bottom style="medium">
        <color theme="6" tint="-0.24994659260841701"/>
      </bottom>
      <diagonal/>
    </border>
    <border>
      <left style="thin">
        <color theme="6" tint="-0.24994659260841701"/>
      </left>
      <right style="thin">
        <color theme="6" tint="-0.24994659260841701"/>
      </right>
      <top style="thin">
        <color theme="6" tint="-0.24994659260841701"/>
      </top>
      <bottom style="medium">
        <color theme="6" tint="-0.24994659260841701"/>
      </bottom>
      <diagonal/>
    </border>
    <border>
      <left style="thick">
        <color theme="6" tint="-0.24994659260841701"/>
      </left>
      <right/>
      <top style="medium">
        <color theme="6" tint="-0.24994659260841701"/>
      </top>
      <bottom style="thin">
        <color theme="6" tint="-0.24994659260841701"/>
      </bottom>
      <diagonal/>
    </border>
    <border>
      <left/>
      <right/>
      <top style="medium">
        <color theme="6" tint="-0.24994659260841701"/>
      </top>
      <bottom style="thin">
        <color theme="6" tint="-0.24994659260841701"/>
      </bottom>
      <diagonal/>
    </border>
    <border>
      <left/>
      <right style="thick">
        <color theme="6" tint="-0.24994659260841701"/>
      </right>
      <top style="medium">
        <color theme="6" tint="-0.24994659260841701"/>
      </top>
      <bottom style="thin">
        <color theme="6" tint="-0.24994659260841701"/>
      </bottom>
      <diagonal/>
    </border>
    <border>
      <left style="thick">
        <color theme="6" tint="-0.24994659260841701"/>
      </left>
      <right/>
      <top style="thick">
        <color theme="6" tint="-0.24994659260841701"/>
      </top>
      <bottom style="thin">
        <color theme="6" tint="-0.24994659260841701"/>
      </bottom>
      <diagonal/>
    </border>
    <border>
      <left/>
      <right/>
      <top style="thick">
        <color theme="6" tint="-0.24994659260841701"/>
      </top>
      <bottom style="thin">
        <color theme="6" tint="-0.24994659260841701"/>
      </bottom>
      <diagonal/>
    </border>
    <border>
      <left/>
      <right style="thick">
        <color theme="6" tint="-0.24994659260841701"/>
      </right>
      <top style="thick">
        <color theme="6" tint="-0.24994659260841701"/>
      </top>
      <bottom style="thin">
        <color theme="6" tint="-0.24994659260841701"/>
      </bottom>
      <diagonal/>
    </border>
    <border>
      <left style="thick">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style="thick">
        <color theme="6" tint="-0.24994659260841701"/>
      </right>
      <top style="thin">
        <color theme="6" tint="-0.24994659260841701"/>
      </top>
      <bottom style="thin">
        <color theme="6" tint="-0.24994659260841701"/>
      </bottom>
      <diagonal/>
    </border>
    <border>
      <left style="thick">
        <color theme="6" tint="-0.24994659260841701"/>
      </left>
      <right/>
      <top style="thin">
        <color theme="6" tint="-0.24994659260841701"/>
      </top>
      <bottom style="thick">
        <color theme="6" tint="-0.24994659260841701"/>
      </bottom>
      <diagonal/>
    </border>
    <border>
      <left/>
      <right/>
      <top style="thin">
        <color theme="6" tint="-0.24994659260841701"/>
      </top>
      <bottom style="thick">
        <color theme="6" tint="-0.24994659260841701"/>
      </bottom>
      <diagonal/>
    </border>
    <border>
      <left/>
      <right style="thick">
        <color theme="6" tint="-0.24994659260841701"/>
      </right>
      <top style="thin">
        <color theme="6" tint="-0.24994659260841701"/>
      </top>
      <bottom style="thick">
        <color theme="6" tint="-0.24994659260841701"/>
      </bottom>
      <diagonal/>
    </border>
    <border>
      <left style="thick">
        <color theme="6" tint="-0.24994659260841701"/>
      </left>
      <right style="thin">
        <color theme="6" tint="-0.24994659260841701"/>
      </right>
      <top/>
      <bottom style="thick">
        <color theme="6" tint="-0.24994659260841701"/>
      </bottom>
      <diagonal/>
    </border>
    <border>
      <left style="thin">
        <color theme="6" tint="-0.24994659260841701"/>
      </left>
      <right style="thin">
        <color theme="6" tint="-0.24994659260841701"/>
      </right>
      <top/>
      <bottom style="thick">
        <color theme="6" tint="-0.24994659260841701"/>
      </bottom>
      <diagonal/>
    </border>
    <border>
      <left style="thin">
        <color theme="6" tint="-0.24994659260841701"/>
      </left>
      <right/>
      <top style="thin">
        <color theme="6" tint="-0.24994659260841701"/>
      </top>
      <bottom style="thin">
        <color theme="6" tint="-0.24994659260841701"/>
      </bottom>
      <diagonal/>
    </border>
    <border>
      <left style="thick">
        <color theme="6" tint="-0.24994659260841701"/>
      </left>
      <right style="thin">
        <color theme="6" tint="-0.24994659260841701"/>
      </right>
      <top style="thick">
        <color theme="6" tint="-0.24994659260841701"/>
      </top>
      <bottom style="thick">
        <color theme="6" tint="-0.24994659260841701"/>
      </bottom>
      <diagonal/>
    </border>
    <border>
      <left style="thin">
        <color theme="6" tint="-0.24994659260841701"/>
      </left>
      <right style="thin">
        <color theme="6" tint="-0.24994659260841701"/>
      </right>
      <top style="thick">
        <color theme="6" tint="-0.24994659260841701"/>
      </top>
      <bottom style="thick">
        <color theme="6" tint="-0.24994659260841701"/>
      </bottom>
      <diagonal/>
    </border>
    <border>
      <left style="thin">
        <color theme="6" tint="-0.24994659260841701"/>
      </left>
      <right style="thick">
        <color theme="6" tint="-0.24994659260841701"/>
      </right>
      <top style="thick">
        <color theme="6" tint="-0.24994659260841701"/>
      </top>
      <bottom style="thick">
        <color theme="6" tint="-0.24994659260841701"/>
      </bottom>
      <diagonal/>
    </border>
    <border>
      <left/>
      <right style="thin">
        <color theme="6" tint="-0.24994659260841701"/>
      </right>
      <top style="thick">
        <color theme="6" tint="-0.24994659260841701"/>
      </top>
      <bottom style="thin">
        <color theme="6" tint="-0.24994659260841701"/>
      </bottom>
      <diagonal/>
    </border>
    <border>
      <left/>
      <right style="thin">
        <color theme="6" tint="-0.24994659260841701"/>
      </right>
      <top style="thin">
        <color theme="6" tint="-0.24994659260841701"/>
      </top>
      <bottom style="thick">
        <color theme="6" tint="-0.24994659260841701"/>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n">
        <color theme="6" tint="-0.24994659260841701"/>
      </right>
      <top style="thick">
        <color theme="6" tint="-0.24994659260841701"/>
      </top>
      <bottom style="thick">
        <color theme="6" tint="-0.24994659260841701"/>
      </bottom>
      <diagonal/>
    </border>
    <border>
      <left style="thin">
        <color theme="6" tint="-0.24994659260841701"/>
      </left>
      <right style="thin">
        <color theme="6" tint="-0.24994659260841701"/>
      </right>
      <top style="thin">
        <color theme="6" tint="-0.24994659260841701"/>
      </top>
      <bottom/>
      <diagonal/>
    </border>
    <border>
      <left/>
      <right/>
      <top/>
      <bottom style="thick">
        <color theme="6" tint="-0.24994659260841701"/>
      </bottom>
      <diagonal/>
    </border>
    <border>
      <left style="thick">
        <color rgb="FF00B050"/>
      </left>
      <right style="medium">
        <color rgb="FFFFFF00"/>
      </right>
      <top style="thick">
        <color rgb="FF00B050"/>
      </top>
      <bottom/>
      <diagonal/>
    </border>
    <border>
      <left style="medium">
        <color rgb="FFFFFF00"/>
      </left>
      <right style="medium">
        <color rgb="FFFFFF00"/>
      </right>
      <top style="thick">
        <color rgb="FF00B050"/>
      </top>
      <bottom/>
      <diagonal/>
    </border>
    <border>
      <left style="medium">
        <color rgb="FFFFFF00"/>
      </left>
      <right style="thick">
        <color rgb="FF00B050"/>
      </right>
      <top style="thick">
        <color rgb="FF00B050"/>
      </top>
      <bottom/>
      <diagonal/>
    </border>
    <border>
      <left/>
      <right style="medium">
        <color rgb="FFFFFF00"/>
      </right>
      <top style="thick">
        <color rgb="FFC00000"/>
      </top>
      <bottom/>
      <diagonal/>
    </border>
    <border>
      <left style="medium">
        <color rgb="FFFFFF00"/>
      </left>
      <right style="medium">
        <color rgb="FFFFFF00"/>
      </right>
      <top style="thick">
        <color rgb="FFC00000"/>
      </top>
      <bottom/>
      <diagonal/>
    </border>
    <border>
      <left style="medium">
        <color rgb="FFFFFF00"/>
      </left>
      <right style="thick">
        <color rgb="FFC00000"/>
      </right>
      <top style="thick">
        <color rgb="FFC00000"/>
      </top>
      <bottom/>
      <diagonal/>
    </border>
    <border>
      <left style="thick">
        <color theme="3" tint="0.39994506668294322"/>
      </left>
      <right style="medium">
        <color rgb="FFFFFF00"/>
      </right>
      <top style="thick">
        <color theme="3" tint="0.39994506668294322"/>
      </top>
      <bottom/>
      <diagonal/>
    </border>
    <border>
      <left style="medium">
        <color rgb="FFFFFF00"/>
      </left>
      <right style="medium">
        <color rgb="FFFFFF00"/>
      </right>
      <top style="thick">
        <color theme="3" tint="0.39994506668294322"/>
      </top>
      <bottom/>
      <diagonal/>
    </border>
    <border>
      <left style="medium">
        <color rgb="FFFFFF00"/>
      </left>
      <right style="thick">
        <color theme="3" tint="0.39994506668294322"/>
      </right>
      <top style="thick">
        <color theme="3" tint="0.39994506668294322"/>
      </top>
      <bottom/>
      <diagonal/>
    </border>
    <border>
      <left style="thick">
        <color theme="3" tint="0.39994506668294322"/>
      </left>
      <right style="medium">
        <color rgb="FFFFFF00"/>
      </right>
      <top style="thick">
        <color rgb="FFC00000"/>
      </top>
      <bottom/>
      <diagonal/>
    </border>
    <border>
      <left style="medium">
        <color rgb="FFFFFF00"/>
      </left>
      <right style="thick">
        <color theme="9" tint="-0.24994659260841701"/>
      </right>
      <top style="thick">
        <color rgb="FFC00000"/>
      </top>
      <bottom/>
      <diagonal/>
    </border>
    <border>
      <left/>
      <right style="thin">
        <color theme="6" tint="-0.24994659260841701"/>
      </right>
      <top style="thin">
        <color theme="6" tint="-0.24994659260841701"/>
      </top>
      <bottom style="thin">
        <color theme="6" tint="-0.24994659260841701"/>
      </bottom>
      <diagonal/>
    </border>
    <border>
      <left style="thick">
        <color theme="6" tint="-0.24994659260841701"/>
      </left>
      <right style="thin">
        <color theme="6" tint="-0.24994659260841701"/>
      </right>
      <top style="thin">
        <color theme="6" tint="-0.24994659260841701"/>
      </top>
      <bottom/>
      <diagonal/>
    </border>
    <border>
      <left style="thin">
        <color theme="6" tint="-0.24994659260841701"/>
      </left>
      <right style="thick">
        <color theme="6" tint="-0.24994659260841701"/>
      </right>
      <top style="thin">
        <color theme="6" tint="-0.24994659260841701"/>
      </top>
      <bottom/>
      <diagonal/>
    </border>
    <border>
      <left style="thick">
        <color theme="6" tint="-0.24994659260841701"/>
      </left>
      <right style="thick">
        <color theme="6" tint="-0.24994659260841701"/>
      </right>
      <top style="thin">
        <color theme="6" tint="-0.24994659260841701"/>
      </top>
      <bottom style="thick">
        <color theme="6" tint="-0.24994659260841701"/>
      </bottom>
      <diagonal/>
    </border>
    <border>
      <left style="thin">
        <color theme="6" tint="-0.24994659260841701"/>
      </left>
      <right/>
      <top style="thin">
        <color theme="6" tint="-0.24994659260841701"/>
      </top>
      <bottom/>
      <diagonal/>
    </border>
    <border>
      <left style="thin">
        <color theme="6" tint="-0.24994659260841701"/>
      </left>
      <right/>
      <top style="thick">
        <color theme="6" tint="-0.24994659260841701"/>
      </top>
      <bottom style="thin">
        <color theme="6" tint="-0.24994659260841701"/>
      </bottom>
      <diagonal/>
    </border>
    <border>
      <left style="thin">
        <color theme="6" tint="-0.24994659260841701"/>
      </left>
      <right/>
      <top style="thin">
        <color theme="6" tint="-0.24994659260841701"/>
      </top>
      <bottom style="thick">
        <color theme="6" tint="-0.24994659260841701"/>
      </bottom>
      <diagonal/>
    </border>
    <border>
      <left style="thick">
        <color theme="6" tint="-0.24994659260841701"/>
      </left>
      <right style="thick">
        <color theme="6" tint="-0.24994659260841701"/>
      </right>
      <top style="thin">
        <color theme="6" tint="-0.24994659260841701"/>
      </top>
      <bottom style="thin">
        <color theme="6" tint="-0.24994659260841701"/>
      </bottom>
      <diagonal/>
    </border>
    <border>
      <left style="thick">
        <color theme="6" tint="-0.24994659260841701"/>
      </left>
      <right style="thick">
        <color theme="6" tint="-0.24994659260841701"/>
      </right>
      <top style="thick">
        <color theme="6" tint="-0.24994659260841701"/>
      </top>
      <bottom style="thin">
        <color theme="6" tint="-0.24994659260841701"/>
      </bottom>
      <diagonal/>
    </border>
    <border>
      <left/>
      <right style="thick">
        <color theme="6" tint="-0.24994659260841701"/>
      </right>
      <top/>
      <bottom style="thick">
        <color theme="6" tint="-0.24994659260841701"/>
      </bottom>
      <diagonal/>
    </border>
    <border>
      <left style="medium">
        <color theme="6" tint="-0.24994659260841701"/>
      </left>
      <right style="thin">
        <color theme="6" tint="-0.24994659260841701"/>
      </right>
      <top style="medium">
        <color theme="6" tint="-0.24994659260841701"/>
      </top>
      <bottom style="medium">
        <color theme="6" tint="-0.24994659260841701"/>
      </bottom>
      <diagonal/>
    </border>
    <border>
      <left style="thin">
        <color theme="6" tint="-0.24994659260841701"/>
      </left>
      <right style="thin">
        <color theme="6" tint="-0.24994659260841701"/>
      </right>
      <top style="medium">
        <color theme="6" tint="-0.24994659260841701"/>
      </top>
      <bottom style="medium">
        <color theme="6" tint="-0.24994659260841701"/>
      </bottom>
      <diagonal/>
    </border>
    <border>
      <left style="thin">
        <color theme="6" tint="-0.24994659260841701"/>
      </left>
      <right style="medium">
        <color theme="6" tint="-0.24994659260841701"/>
      </right>
      <top style="medium">
        <color theme="6" tint="-0.24994659260841701"/>
      </top>
      <bottom style="medium">
        <color theme="6" tint="-0.24994659260841701"/>
      </bottom>
      <diagonal/>
    </border>
    <border>
      <left style="medium">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medium">
        <color theme="6" tint="-0.24994659260841701"/>
      </right>
      <top style="thin">
        <color theme="6" tint="-0.24994659260841701"/>
      </top>
      <bottom style="thin">
        <color theme="6" tint="-0.24994659260841701"/>
      </bottom>
      <diagonal/>
    </border>
    <border>
      <left style="thin">
        <color theme="6" tint="-0.24994659260841701"/>
      </left>
      <right/>
      <top style="thick">
        <color theme="6" tint="-0.24994659260841701"/>
      </top>
      <bottom/>
      <diagonal/>
    </border>
    <border>
      <left style="thin">
        <color theme="6" tint="-0.24994659260841701"/>
      </left>
      <right/>
      <top style="medium">
        <color theme="6" tint="-0.24994659260841701"/>
      </top>
      <bottom style="thin">
        <color theme="6" tint="-0.24994659260841701"/>
      </bottom>
      <diagonal/>
    </border>
    <border>
      <left style="thin">
        <color theme="6" tint="-0.24994659260841701"/>
      </left>
      <right/>
      <top style="thin">
        <color theme="6" tint="-0.24994659260841701"/>
      </top>
      <bottom style="medium">
        <color theme="6" tint="-0.24994659260841701"/>
      </bottom>
      <diagonal/>
    </border>
    <border>
      <left style="thin">
        <color theme="6" tint="-0.24994659260841701"/>
      </left>
      <right/>
      <top/>
      <bottom style="thick">
        <color theme="6" tint="-0.24994659260841701"/>
      </bottom>
      <diagonal/>
    </border>
    <border>
      <left style="thin">
        <color theme="6" tint="-0.24994659260841701"/>
      </left>
      <right/>
      <top style="thick">
        <color theme="6" tint="-0.24994659260841701"/>
      </top>
      <bottom style="thick">
        <color theme="6" tint="-0.24994659260841701"/>
      </bottom>
      <diagonal/>
    </border>
    <border>
      <left/>
      <right/>
      <top style="thin">
        <color theme="6" tint="-0.24994659260841701"/>
      </top>
      <bottom/>
      <diagonal/>
    </border>
    <border>
      <left/>
      <right style="thick">
        <color theme="6" tint="-0.24994659260841701"/>
      </right>
      <top style="thin">
        <color theme="6" tint="-0.24994659260841701"/>
      </top>
      <bottom/>
      <diagonal/>
    </border>
    <border>
      <left style="medium">
        <color theme="6" tint="-0.24994659260841701"/>
      </left>
      <right style="thin">
        <color theme="6" tint="-0.24994659260841701"/>
      </right>
      <top/>
      <bottom style="thin">
        <color theme="6" tint="-0.24994659260841701"/>
      </bottom>
      <diagonal/>
    </border>
    <border>
      <left style="thin">
        <color theme="6" tint="-0.24994659260841701"/>
      </left>
      <right style="medium">
        <color theme="6" tint="-0.24994659260841701"/>
      </right>
      <top/>
      <bottom style="thin">
        <color theme="6" tint="-0.24994659260841701"/>
      </bottom>
      <diagonal/>
    </border>
    <border>
      <left/>
      <right/>
      <top/>
      <bottom style="medium">
        <color rgb="FFFFC000"/>
      </bottom>
      <diagonal/>
    </border>
    <border>
      <left style="thick">
        <color theme="9" tint="-0.24994659260841701"/>
      </left>
      <right/>
      <top style="thin">
        <color theme="9" tint="-0.24994659260841701"/>
      </top>
      <bottom style="thin">
        <color theme="9" tint="-0.24994659260841701"/>
      </bottom>
      <diagonal/>
    </border>
    <border>
      <left style="thin">
        <color theme="9" tint="-0.24994659260841701"/>
      </left>
      <right/>
      <top style="thin">
        <color theme="9" tint="-0.24994659260841701"/>
      </top>
      <bottom/>
      <diagonal/>
    </border>
    <border>
      <left style="thin">
        <color theme="9" tint="-0.24994659260841701"/>
      </left>
      <right/>
      <top/>
      <bottom style="thin">
        <color theme="9" tint="-0.24994659260841701"/>
      </bottom>
      <diagonal/>
    </border>
    <border>
      <left/>
      <right style="thin">
        <color theme="9" tint="-0.24994659260841701"/>
      </right>
      <top style="medium">
        <color theme="9" tint="-0.24994659260841701"/>
      </top>
      <bottom style="medium">
        <color theme="9" tint="-0.24994659260841701"/>
      </bottom>
      <diagonal/>
    </border>
    <border>
      <left/>
      <right style="medium">
        <color theme="9" tint="-0.24994659260841701"/>
      </right>
      <top style="medium">
        <color theme="9" tint="-0.24994659260841701"/>
      </top>
      <bottom/>
      <diagonal/>
    </border>
    <border>
      <left/>
      <right style="medium">
        <color theme="9" tint="-0.24994659260841701"/>
      </right>
      <top style="thin">
        <color theme="9" tint="-0.24994659260841701"/>
      </top>
      <bottom style="thin">
        <color theme="9" tint="-0.24994659260841701"/>
      </bottom>
      <diagonal/>
    </border>
    <border>
      <left style="thin">
        <color theme="3" tint="0.39994506668294322"/>
      </left>
      <right/>
      <top style="thin">
        <color theme="3" tint="0.39994506668294322"/>
      </top>
      <bottom/>
      <diagonal/>
    </border>
    <border>
      <left style="thick">
        <color theme="2" tint="-0.499984740745262"/>
      </left>
      <right/>
      <top/>
      <bottom style="medium">
        <color theme="2" tint="-0.499984740745262"/>
      </bottom>
      <diagonal/>
    </border>
    <border>
      <left/>
      <right/>
      <top/>
      <bottom style="medium">
        <color theme="2" tint="-0.499984740745262"/>
      </bottom>
      <diagonal/>
    </border>
    <border>
      <left/>
      <right style="thick">
        <color theme="2" tint="-0.499984740745262"/>
      </right>
      <top/>
      <bottom style="medium">
        <color theme="2" tint="-0.499984740745262"/>
      </bottom>
      <diagonal/>
    </border>
    <border>
      <left/>
      <right style="thin">
        <color theme="2" tint="-0.499984740745262"/>
      </right>
      <top style="thin">
        <color theme="2" tint="-0.499984740745262"/>
      </top>
      <bottom/>
      <diagonal/>
    </border>
    <border>
      <left style="thick">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style="thick">
        <color theme="2" tint="-0.499984740745262"/>
      </right>
      <top style="medium">
        <color theme="2" tint="-0.499984740745262"/>
      </top>
      <bottom style="medium">
        <color theme="2" tint="-0.499984740745262"/>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top style="medium">
        <color theme="2" tint="-0.499984740745262"/>
      </top>
      <bottom style="thin">
        <color theme="2" tint="-0.499984740745262"/>
      </bottom>
      <diagonal/>
    </border>
    <border>
      <left style="thin">
        <color theme="2" tint="-0.499984740745262"/>
      </left>
      <right/>
      <top style="thin">
        <color theme="2" tint="-0.499984740745262"/>
      </top>
      <bottom style="thick">
        <color theme="2" tint="-0.499984740745262"/>
      </bottom>
      <diagonal/>
    </border>
    <border>
      <left style="thin">
        <color rgb="FFFFC000"/>
      </left>
      <right/>
      <top style="medium">
        <color indexed="64"/>
      </top>
      <bottom style="thin">
        <color rgb="FFFFC000"/>
      </bottom>
      <diagonal/>
    </border>
    <border>
      <left/>
      <right style="thin">
        <color rgb="FFFFC000"/>
      </right>
      <top style="medium">
        <color indexed="64"/>
      </top>
      <bottom style="thin">
        <color rgb="FFFFC000"/>
      </bottom>
      <diagonal/>
    </border>
    <border>
      <left style="medium">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thin">
        <color theme="8" tint="-0.24994659260841701"/>
      </right>
      <top style="medium">
        <color theme="8" tint="-0.24994659260841701"/>
      </top>
      <bottom style="thin">
        <color theme="8" tint="-0.24994659260841701"/>
      </bottom>
      <diagonal/>
    </border>
    <border>
      <left style="medium">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medium">
        <color theme="8" tint="-0.24994659260841701"/>
      </right>
      <top style="thin">
        <color theme="8" tint="-0.24994659260841701"/>
      </top>
      <bottom style="thin">
        <color theme="8" tint="-0.24994659260841701"/>
      </bottom>
      <diagonal/>
    </border>
    <border>
      <left style="medium">
        <color theme="8" tint="-0.24994659260841701"/>
      </left>
      <right style="thin">
        <color theme="8" tint="-0.24994659260841701"/>
      </right>
      <top style="thin">
        <color theme="8" tint="-0.24994659260841701"/>
      </top>
      <bottom style="medium">
        <color theme="8" tint="-0.24994659260841701"/>
      </bottom>
      <diagonal/>
    </border>
    <border>
      <left style="thin">
        <color theme="8" tint="-0.24994659260841701"/>
      </left>
      <right style="thin">
        <color theme="8" tint="-0.24994659260841701"/>
      </right>
      <top style="thin">
        <color theme="8" tint="-0.24994659260841701"/>
      </top>
      <bottom style="medium">
        <color theme="8" tint="-0.24994659260841701"/>
      </bottom>
      <diagonal/>
    </border>
    <border>
      <left style="thin">
        <color theme="8" tint="-0.24994659260841701"/>
      </left>
      <right style="medium">
        <color theme="8" tint="-0.24994659260841701"/>
      </right>
      <top style="thin">
        <color theme="8" tint="-0.24994659260841701"/>
      </top>
      <bottom style="medium">
        <color theme="8" tint="-0.24994659260841701"/>
      </bottom>
      <diagonal/>
    </border>
    <border>
      <left style="thick">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ck">
        <color theme="8" tint="-0.24994659260841701"/>
      </right>
      <top style="thick">
        <color theme="8" tint="-0.24994659260841701"/>
      </top>
      <bottom style="thin">
        <color theme="8" tint="-0.24994659260841701"/>
      </bottom>
      <diagonal/>
    </border>
    <border>
      <left style="thick">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ck">
        <color theme="8" tint="-0.24994659260841701"/>
      </bottom>
      <diagonal/>
    </border>
    <border>
      <left/>
      <right/>
      <top style="thin">
        <color theme="8" tint="-0.24994659260841701"/>
      </top>
      <bottom style="thick">
        <color theme="8" tint="-0.24994659260841701"/>
      </bottom>
      <diagonal/>
    </border>
    <border>
      <left/>
      <right style="thick">
        <color theme="8" tint="-0.24994659260841701"/>
      </right>
      <top style="thin">
        <color theme="8" tint="-0.24994659260841701"/>
      </top>
      <bottom style="thick">
        <color theme="8" tint="-0.24994659260841701"/>
      </bottom>
      <diagonal/>
    </border>
    <border>
      <left style="thick">
        <color theme="8" tint="-0.24994659260841701"/>
      </left>
      <right/>
      <top/>
      <bottom/>
      <diagonal/>
    </border>
    <border>
      <left style="thin">
        <color rgb="FFFFC000"/>
      </left>
      <right/>
      <top style="thick">
        <color rgb="FFFFC000"/>
      </top>
      <bottom style="thick">
        <color rgb="FFFFC000"/>
      </bottom>
      <diagonal/>
    </border>
    <border>
      <left style="medium">
        <color theme="8" tint="-0.24994659260841701"/>
      </left>
      <right/>
      <top style="thin">
        <color theme="8" tint="-0.24994659260841701"/>
      </top>
      <bottom style="thin">
        <color theme="8" tint="-0.24994659260841701"/>
      </bottom>
      <diagonal/>
    </border>
    <border>
      <left/>
      <right style="medium">
        <color theme="8" tint="-0.24994659260841701"/>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top style="medium">
        <color theme="8" tint="-0.24994659260841701"/>
      </top>
      <bottom style="thin">
        <color theme="8" tint="-0.24994659260841701"/>
      </bottom>
      <diagonal/>
    </border>
    <border>
      <left/>
      <right/>
      <top style="medium">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top style="thin">
        <color theme="8" tint="-0.24994659260841701"/>
      </top>
      <bottom/>
      <diagonal/>
    </border>
    <border>
      <left style="thin">
        <color theme="8" tint="-0.24994659260841701"/>
      </left>
      <right style="medium">
        <color theme="8" tint="-0.24994659260841701"/>
      </right>
      <top style="thin">
        <color theme="8" tint="-0.24994659260841701"/>
      </top>
      <bottom/>
      <diagonal/>
    </border>
    <border>
      <left/>
      <right style="thin">
        <color theme="8" tint="-0.24994659260841701"/>
      </right>
      <top style="thin">
        <color theme="8" tint="-0.24994659260841701"/>
      </top>
      <bottom/>
      <diagonal/>
    </border>
    <border>
      <left style="medium">
        <color theme="8" tint="-0.24994659260841701"/>
      </left>
      <right style="thin">
        <color theme="8" tint="-0.24994659260841701"/>
      </right>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medium">
        <color theme="8" tint="-0.24994659260841701"/>
      </left>
      <right style="thin">
        <color theme="8" tint="-0.24994659260841701"/>
      </right>
      <top style="medium">
        <color theme="8" tint="-0.24994659260841701"/>
      </top>
      <bottom style="medium">
        <color theme="8" tint="-0.24994659260841701"/>
      </bottom>
      <diagonal/>
    </border>
    <border>
      <left style="thin">
        <color theme="8" tint="-0.24994659260841701"/>
      </left>
      <right style="thin">
        <color theme="8" tint="-0.24994659260841701"/>
      </right>
      <top style="medium">
        <color theme="8" tint="-0.24994659260841701"/>
      </top>
      <bottom style="medium">
        <color theme="8" tint="-0.24994659260841701"/>
      </bottom>
      <diagonal/>
    </border>
    <border>
      <left style="thin">
        <color theme="8" tint="-0.24994659260841701"/>
      </left>
      <right style="thick">
        <color theme="8" tint="-0.24994659260841701"/>
      </right>
      <top style="medium">
        <color theme="8" tint="-0.24994659260841701"/>
      </top>
      <bottom style="medium">
        <color theme="8" tint="-0.24994659260841701"/>
      </bottom>
      <diagonal/>
    </border>
    <border>
      <left style="thin">
        <color theme="0"/>
      </left>
      <right style="thick">
        <color theme="0"/>
      </right>
      <top style="thin">
        <color theme="0"/>
      </top>
      <bottom style="thin">
        <color theme="0"/>
      </bottom>
      <diagonal/>
    </border>
    <border>
      <left style="thick">
        <color theme="0"/>
      </left>
      <right/>
      <top style="thin">
        <color theme="0"/>
      </top>
      <bottom style="thin">
        <color theme="0"/>
      </bottom>
      <diagonal/>
    </border>
    <border>
      <left/>
      <right/>
      <top/>
      <bottom style="thick">
        <color theme="8" tint="-0.24994659260841701"/>
      </bottom>
      <diagonal/>
    </border>
    <border>
      <left/>
      <right style="thick">
        <color rgb="FFC00000"/>
      </right>
      <top style="thick">
        <color rgb="FFC00000"/>
      </top>
      <bottom style="thick">
        <color rgb="FFC00000"/>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style="thick">
        <color rgb="FFC00000"/>
      </right>
      <top/>
      <bottom style="thick">
        <color rgb="FFC00000"/>
      </bottom>
      <diagonal/>
    </border>
    <border>
      <left/>
      <right/>
      <top style="thick">
        <color rgb="FFC00000"/>
      </top>
      <bottom style="thick">
        <color rgb="FFC00000"/>
      </bottom>
      <diagonal/>
    </border>
    <border>
      <left/>
      <right/>
      <top/>
      <bottom style="thick">
        <color rgb="FFC00000"/>
      </bottom>
      <diagonal/>
    </border>
    <border>
      <left style="thick">
        <color theme="6" tint="-0.24994659260841701"/>
      </left>
      <right/>
      <top style="thick">
        <color theme="6" tint="-0.24994659260841701"/>
      </top>
      <bottom/>
      <diagonal/>
    </border>
    <border>
      <left/>
      <right/>
      <top style="thick">
        <color theme="6" tint="-0.24994659260841701"/>
      </top>
      <bottom/>
      <diagonal/>
    </border>
    <border>
      <left/>
      <right style="thick">
        <color theme="6" tint="-0.24994659260841701"/>
      </right>
      <top style="thick">
        <color theme="6" tint="-0.24994659260841701"/>
      </top>
      <bottom/>
      <diagonal/>
    </border>
    <border>
      <left style="thick">
        <color theme="6" tint="-0.24994659260841701"/>
      </left>
      <right/>
      <top/>
      <bottom/>
      <diagonal/>
    </border>
    <border>
      <left/>
      <right style="thick">
        <color theme="6" tint="-0.24994659260841701"/>
      </right>
      <top/>
      <bottom/>
      <diagonal/>
    </border>
    <border>
      <left style="thick">
        <color theme="6" tint="-0.24994659260841701"/>
      </left>
      <right/>
      <top/>
      <bottom style="thick">
        <color theme="6" tint="-0.24994659260841701"/>
      </bottom>
      <diagonal/>
    </border>
    <border>
      <left style="thick">
        <color theme="6" tint="-0.24994659260841701"/>
      </left>
      <right style="thin">
        <color theme="6" tint="-0.24994659260841701"/>
      </right>
      <top style="medium">
        <color theme="6" tint="-0.24994659260841701"/>
      </top>
      <bottom style="medium">
        <color theme="6" tint="-0.24994659260841701"/>
      </bottom>
      <diagonal/>
    </border>
    <border>
      <left style="thick">
        <color theme="6" tint="-0.24994659260841701"/>
      </left>
      <right style="thin">
        <color theme="6" tint="-0.24994659260841701"/>
      </right>
      <top style="thick">
        <color theme="6" tint="-0.24994659260841701"/>
      </top>
      <bottom style="medium">
        <color theme="6" tint="-0.24994659260841701"/>
      </bottom>
      <diagonal/>
    </border>
    <border>
      <left style="thin">
        <color theme="6" tint="-0.24994659260841701"/>
      </left>
      <right style="thin">
        <color theme="6" tint="-0.24994659260841701"/>
      </right>
      <top style="thick">
        <color theme="6" tint="-0.24994659260841701"/>
      </top>
      <bottom style="medium">
        <color theme="6" tint="-0.24994659260841701"/>
      </bottom>
      <diagonal/>
    </border>
    <border>
      <left/>
      <right style="thick">
        <color rgb="FFC00000"/>
      </right>
      <top style="dashed">
        <color theme="1"/>
      </top>
      <bottom style="dashed">
        <color theme="1"/>
      </bottom>
      <diagonal/>
    </border>
    <border>
      <left style="thick">
        <color theme="3" tint="0.39994506668294322"/>
      </left>
      <right/>
      <top style="dashed">
        <color auto="1"/>
      </top>
      <bottom style="dashed">
        <color auto="1"/>
      </bottom>
      <diagonal/>
    </border>
    <border>
      <left/>
      <right/>
      <top style="dashed">
        <color auto="1"/>
      </top>
      <bottom style="dashed">
        <color auto="1"/>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n">
        <color theme="6" tint="-0.24994659260841701"/>
      </left>
      <right/>
      <top/>
      <bottom style="thin">
        <color theme="6" tint="-0.24994659260841701"/>
      </bottom>
      <diagonal/>
    </border>
    <border>
      <left style="medium">
        <color indexed="64"/>
      </left>
      <right/>
      <top style="thin">
        <color rgb="FFFFC000"/>
      </top>
      <bottom style="thin">
        <color rgb="FFFFC000"/>
      </bottom>
      <diagonal/>
    </border>
    <border>
      <left/>
      <right style="thin">
        <color rgb="FFFFC000"/>
      </right>
      <top/>
      <bottom/>
      <diagonal/>
    </border>
    <border>
      <left style="dashed">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medium">
        <color indexed="9"/>
      </right>
      <top/>
      <bottom/>
      <diagonal/>
    </border>
    <border>
      <left style="thick">
        <color rgb="FFFFC000"/>
      </left>
      <right style="medium">
        <color indexed="9"/>
      </right>
      <top/>
      <bottom style="thick">
        <color rgb="FFFFC000"/>
      </bottom>
      <diagonal/>
    </border>
    <border>
      <left style="medium">
        <color indexed="64"/>
      </left>
      <right/>
      <top style="thick">
        <color rgb="FFFFC000"/>
      </top>
      <bottom style="medium">
        <color indexed="64"/>
      </bottom>
      <diagonal/>
    </border>
    <border>
      <left/>
      <right style="medium">
        <color indexed="64"/>
      </right>
      <top style="thick">
        <color rgb="FFFFC000"/>
      </top>
      <bottom style="medium">
        <color indexed="64"/>
      </bottom>
      <diagonal/>
    </border>
    <border>
      <left style="medium">
        <color theme="9" tint="-0.24994659260841701"/>
      </left>
      <right style="thin">
        <color theme="9" tint="-0.24994659260841701"/>
      </right>
      <top style="thin">
        <color theme="9" tint="-0.24994659260841701"/>
      </top>
      <bottom/>
      <diagonal/>
    </border>
    <border>
      <left/>
      <right/>
      <top style="thick">
        <color theme="9" tint="-0.24994659260841701"/>
      </top>
      <bottom style="thin">
        <color theme="9" tint="-0.24994659260841701"/>
      </bottom>
      <diagonal/>
    </border>
    <border>
      <left style="medium">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diagonal/>
    </border>
    <border>
      <left style="thick">
        <color theme="9" tint="-0.24994659260841701"/>
      </left>
      <right style="thin">
        <color theme="9" tint="-0.24994659260841701"/>
      </right>
      <top style="thick">
        <color theme="9" tint="-0.24994659260841701"/>
      </top>
      <bottom style="thick">
        <color theme="9" tint="-0.24994659260841701"/>
      </bottom>
      <diagonal/>
    </border>
    <border>
      <left style="thin">
        <color theme="9" tint="-0.24994659260841701"/>
      </left>
      <right style="thin">
        <color theme="9" tint="-0.24994659260841701"/>
      </right>
      <top style="thick">
        <color theme="9" tint="-0.24994659260841701"/>
      </top>
      <bottom style="thick">
        <color theme="9" tint="-0.24994659260841701"/>
      </bottom>
      <diagonal/>
    </border>
    <border>
      <left/>
      <right style="thin">
        <color theme="9" tint="-0.24994659260841701"/>
      </right>
      <top style="thick">
        <color theme="9" tint="-0.24994659260841701"/>
      </top>
      <bottom style="thick">
        <color theme="9" tint="-0.24994659260841701"/>
      </bottom>
      <diagonal/>
    </border>
    <border>
      <left style="thin">
        <color theme="9" tint="-0.24994659260841701"/>
      </left>
      <right style="thick">
        <color theme="9" tint="-0.24994659260841701"/>
      </right>
      <top style="thick">
        <color theme="9" tint="-0.24994659260841701"/>
      </top>
      <bottom style="thick">
        <color theme="9" tint="-0.24994659260841701"/>
      </bottom>
      <diagonal/>
    </border>
    <border>
      <left style="thin">
        <color theme="9" tint="-0.24994659260841701"/>
      </left>
      <right style="medium">
        <color theme="9" tint="-0.24994659260841701"/>
      </right>
      <top style="thick">
        <color theme="9" tint="-0.24994659260841701"/>
      </top>
      <bottom style="thick">
        <color theme="9" tint="-0.24994659260841701"/>
      </bottom>
      <diagonal/>
    </border>
    <border>
      <left style="dashed">
        <color theme="2" tint="-0.499984740745262"/>
      </left>
      <right/>
      <top/>
      <bottom style="medium">
        <color theme="2" tint="-0.499984740745262"/>
      </bottom>
      <diagonal/>
    </border>
    <border>
      <left style="thin">
        <color theme="2" tint="-0.499984740745262"/>
      </left>
      <right style="thin">
        <color theme="2" tint="-0.499984740745262"/>
      </right>
      <top style="medium">
        <color theme="2" tint="-0.499984740745262"/>
      </top>
      <bottom style="medium">
        <color theme="2" tint="-0.499984740745262"/>
      </bottom>
      <diagonal/>
    </border>
    <border>
      <left style="thin">
        <color theme="6" tint="0.39994506668294322"/>
      </left>
      <right style="thin">
        <color theme="6" tint="0.39994506668294322"/>
      </right>
      <top/>
      <bottom style="thin">
        <color theme="6" tint="0.39994506668294322"/>
      </bottom>
      <diagonal/>
    </border>
    <border>
      <left style="thin">
        <color theme="6" tint="0.39994506668294322"/>
      </left>
      <right style="thick">
        <color theme="6" tint="0.39991454817346722"/>
      </right>
      <top/>
      <bottom style="thin">
        <color theme="6" tint="0.39994506668294322"/>
      </bottom>
      <diagonal/>
    </border>
    <border>
      <left style="thick">
        <color theme="6" tint="-0.24994659260841701"/>
      </left>
      <right/>
      <top style="thick">
        <color theme="6" tint="-0.24994659260841701"/>
      </top>
      <bottom style="medium">
        <color theme="6" tint="-0.24994659260841701"/>
      </bottom>
      <diagonal/>
    </border>
    <border>
      <left/>
      <right/>
      <top style="thick">
        <color theme="6" tint="-0.24994659260841701"/>
      </top>
      <bottom style="medium">
        <color theme="6" tint="-0.24994659260841701"/>
      </bottom>
      <diagonal/>
    </border>
    <border>
      <left/>
      <right style="thin">
        <color theme="6" tint="-0.24994659260841701"/>
      </right>
      <top style="thick">
        <color theme="6" tint="-0.24994659260841701"/>
      </top>
      <bottom style="medium">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bottom/>
      <diagonal/>
    </border>
    <border>
      <left style="medium">
        <color theme="8" tint="-0.24994659260841701"/>
      </left>
      <right style="medium">
        <color theme="8" tint="-0.24994659260841701"/>
      </right>
      <top/>
      <bottom style="medium">
        <color theme="8" tint="-0.24994659260841701"/>
      </bottom>
      <diagonal/>
    </border>
    <border>
      <left style="thin">
        <color theme="8" tint="-0.24994659260841701"/>
      </left>
      <right style="medium">
        <color theme="8" tint="-0.24994659260841701"/>
      </right>
      <top/>
      <bottom style="thin">
        <color theme="8" tint="-0.24994659260841701"/>
      </bottom>
      <diagonal/>
    </border>
    <border>
      <left style="thin">
        <color theme="8" tint="-0.24994659260841701"/>
      </left>
      <right style="medium">
        <color theme="8" tint="-0.24994659260841701"/>
      </right>
      <top style="medium">
        <color theme="8" tint="-0.24994659260841701"/>
      </top>
      <bottom style="medium">
        <color theme="8" tint="-0.24994659260841701"/>
      </bottom>
      <diagonal/>
    </border>
    <border>
      <left/>
      <right/>
      <top/>
      <bottom style="dashed">
        <color theme="0" tint="-0.34998626667073579"/>
      </bottom>
      <diagonal/>
    </border>
    <border>
      <left style="thick">
        <color rgb="FF00B050"/>
      </left>
      <right/>
      <top style="dashed">
        <color theme="1"/>
      </top>
      <bottom style="dashed">
        <color theme="1"/>
      </bottom>
      <diagonal/>
    </border>
    <border>
      <left/>
      <right/>
      <top style="dashed">
        <color theme="1"/>
      </top>
      <bottom style="dashed">
        <color theme="1"/>
      </bottom>
      <diagonal/>
    </border>
    <border>
      <left/>
      <right style="thick">
        <color rgb="FF00B050"/>
      </right>
      <top style="dashed">
        <color theme="1"/>
      </top>
      <bottom style="dashed">
        <color theme="1"/>
      </bottom>
      <diagonal/>
    </border>
    <border>
      <left style="thick">
        <color rgb="FF00B050"/>
      </left>
      <right/>
      <top style="dashed">
        <color theme="1"/>
      </top>
      <bottom style="thick">
        <color theme="3" tint="0.39994506668294322"/>
      </bottom>
      <diagonal/>
    </border>
    <border>
      <left/>
      <right/>
      <top style="dashed">
        <color theme="1"/>
      </top>
      <bottom style="thick">
        <color theme="3" tint="0.39994506668294322"/>
      </bottom>
      <diagonal/>
    </border>
    <border>
      <left/>
      <right style="thick">
        <color rgb="FF00B050"/>
      </right>
      <top style="dashed">
        <color theme="1"/>
      </top>
      <bottom style="thick">
        <color theme="3" tint="0.39994506668294322"/>
      </bottom>
      <diagonal/>
    </border>
    <border>
      <left style="thick">
        <color rgb="FF00B050"/>
      </left>
      <right/>
      <top style="dashed">
        <color theme="1"/>
      </top>
      <bottom style="thick">
        <color rgb="FFC00000"/>
      </bottom>
      <diagonal/>
    </border>
    <border>
      <left/>
      <right/>
      <top style="dashed">
        <color theme="1"/>
      </top>
      <bottom style="thick">
        <color rgb="FFC00000"/>
      </bottom>
      <diagonal/>
    </border>
    <border>
      <left/>
      <right style="thick">
        <color rgb="FFC00000"/>
      </right>
      <top style="dashed">
        <color theme="1"/>
      </top>
      <bottom style="thick">
        <color rgb="FFC00000"/>
      </bottom>
      <diagonal/>
    </border>
    <border>
      <left/>
      <right style="thick">
        <color theme="9" tint="-0.24994659260841701"/>
      </right>
      <top style="dashed">
        <color auto="1"/>
      </top>
      <bottom style="dashed">
        <color auto="1"/>
      </bottom>
      <diagonal/>
    </border>
    <border>
      <left style="thick">
        <color theme="3" tint="0.39994506668294322"/>
      </left>
      <right/>
      <top style="dashed">
        <color auto="1"/>
      </top>
      <bottom style="thick">
        <color theme="9" tint="-0.24994659260841701"/>
      </bottom>
      <diagonal/>
    </border>
    <border>
      <left/>
      <right/>
      <top style="dashed">
        <color auto="1"/>
      </top>
      <bottom style="thick">
        <color theme="9" tint="-0.24994659260841701"/>
      </bottom>
      <diagonal/>
    </border>
    <border>
      <left/>
      <right style="thick">
        <color theme="9" tint="-0.24994659260841701"/>
      </right>
      <top style="dashed">
        <color auto="1"/>
      </top>
      <bottom style="thick">
        <color theme="9" tint="-0.24994659260841701"/>
      </bottom>
      <diagonal/>
    </border>
    <border>
      <left style="thick">
        <color theme="3" tint="0.39994506668294322"/>
      </left>
      <right/>
      <top style="dashed">
        <color auto="1"/>
      </top>
      <bottom style="thick">
        <color theme="3" tint="0.39994506668294322"/>
      </bottom>
      <diagonal/>
    </border>
    <border>
      <left/>
      <right/>
      <top style="dashed">
        <color auto="1"/>
      </top>
      <bottom style="thick">
        <color theme="3" tint="0.39994506668294322"/>
      </bottom>
      <diagonal/>
    </border>
    <border>
      <left/>
      <right style="thick">
        <color theme="3" tint="0.39994506668294322"/>
      </right>
      <top style="dashed">
        <color auto="1"/>
      </top>
      <bottom style="thick">
        <color theme="3" tint="0.39994506668294322"/>
      </bottom>
      <diagonal/>
    </border>
    <border>
      <left/>
      <right style="thick">
        <color theme="3" tint="0.39994506668294322"/>
      </right>
      <top style="dashed">
        <color auto="1"/>
      </top>
      <bottom style="dashed">
        <color auto="1"/>
      </bottom>
      <diagonal/>
    </border>
    <border>
      <left style="thin">
        <color rgb="FFFFC000"/>
      </left>
      <right/>
      <top/>
      <bottom/>
      <diagonal/>
    </border>
    <border>
      <left style="thin">
        <color rgb="FFFFC000"/>
      </left>
      <right/>
      <top/>
      <bottom style="medium">
        <color rgb="FFFFC000"/>
      </bottom>
      <diagonal/>
    </border>
    <border>
      <left/>
      <right style="thick">
        <color rgb="FFFFC000"/>
      </right>
      <top/>
      <bottom style="medium">
        <color rgb="FFFFC000"/>
      </bottom>
      <diagonal/>
    </border>
    <border>
      <left style="thin">
        <color theme="0"/>
      </left>
      <right style="thin">
        <color theme="0"/>
      </right>
      <top/>
      <bottom/>
      <diagonal/>
    </border>
    <border>
      <left style="thin">
        <color rgb="FFFFC000"/>
      </left>
      <right style="thick">
        <color theme="0"/>
      </right>
      <top style="thin">
        <color rgb="FFFFC000"/>
      </top>
      <bottom style="thin">
        <color theme="0"/>
      </bottom>
      <diagonal/>
    </border>
    <border>
      <left style="thick">
        <color theme="0"/>
      </left>
      <right/>
      <top style="thin">
        <color rgb="FFFFC000"/>
      </top>
      <bottom style="thin">
        <color theme="0"/>
      </bottom>
      <diagonal/>
    </border>
    <border>
      <left/>
      <right/>
      <top style="medium">
        <color indexed="64"/>
      </top>
      <bottom style="thick">
        <color rgb="FFFFC000"/>
      </bottom>
      <diagonal/>
    </border>
    <border>
      <left style="medium">
        <color rgb="FFFFC000"/>
      </left>
      <right/>
      <top style="thick">
        <color rgb="FFFFC000"/>
      </top>
      <bottom style="thin">
        <color rgb="FFFFC000"/>
      </bottom>
      <diagonal/>
    </border>
    <border>
      <left style="medium">
        <color rgb="FFFFC000"/>
      </left>
      <right/>
      <top style="thin">
        <color rgb="FFFFC000"/>
      </top>
      <bottom style="thin">
        <color rgb="FFFFC000"/>
      </bottom>
      <diagonal/>
    </border>
    <border>
      <left/>
      <right style="medium">
        <color rgb="FFFFC000"/>
      </right>
      <top style="thick">
        <color rgb="FFFFC000"/>
      </top>
      <bottom style="thin">
        <color rgb="FFFFC000"/>
      </bottom>
      <diagonal/>
    </border>
    <border>
      <left/>
      <right style="medium">
        <color rgb="FFFFC000"/>
      </right>
      <top style="thin">
        <color rgb="FFFFC000"/>
      </top>
      <bottom style="thin">
        <color rgb="FFFFC000"/>
      </bottom>
      <diagonal/>
    </border>
    <border>
      <left style="thick">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ck">
        <color theme="9" tint="-0.24994659260841701"/>
      </right>
      <top style="thin">
        <color theme="9" tint="-0.24994659260841701"/>
      </top>
      <bottom style="thick">
        <color theme="9" tint="-0.24994659260841701"/>
      </bottom>
      <diagonal/>
    </border>
    <border>
      <left style="thin">
        <color theme="9" tint="-0.24994659260841701"/>
      </left>
      <right style="medium">
        <color theme="9" tint="-0.24994659260841701"/>
      </right>
      <top style="medium">
        <color theme="9" tint="-0.24994659260841701"/>
      </top>
      <bottom/>
      <diagonal/>
    </border>
    <border>
      <left style="medium">
        <color theme="9" tint="-0.24994659260841701"/>
      </left>
      <right style="thin">
        <color theme="9" tint="-0.24994659260841701"/>
      </right>
      <top style="medium">
        <color theme="9" tint="-0.24994659260841701"/>
      </top>
      <bottom/>
      <diagonal/>
    </border>
    <border>
      <left style="thin">
        <color theme="9" tint="-0.24994659260841701"/>
      </left>
      <right style="thin">
        <color theme="9" tint="-0.24994659260841701"/>
      </right>
      <top style="medium">
        <color theme="9" tint="-0.24994659260841701"/>
      </top>
      <bottom/>
      <diagonal/>
    </border>
    <border>
      <left style="thick">
        <color theme="6" tint="0.39991454817346722"/>
      </left>
      <right style="thin">
        <color theme="6" tint="0.39994506668294322"/>
      </right>
      <top/>
      <bottom style="thin">
        <color theme="6" tint="0.39994506668294322"/>
      </bottom>
      <diagonal/>
    </border>
    <border>
      <left style="thick">
        <color theme="2" tint="-9.9948118533890809E-2"/>
      </left>
      <right style="thin">
        <color theme="2" tint="-9.9948118533890809E-2"/>
      </right>
      <top style="thick">
        <color theme="2" tint="-9.9948118533890809E-2"/>
      </top>
      <bottom style="thin">
        <color theme="2" tint="-9.9948118533890809E-2"/>
      </bottom>
      <diagonal/>
    </border>
    <border>
      <left style="thin">
        <color theme="2" tint="-9.9948118533890809E-2"/>
      </left>
      <right style="thin">
        <color theme="2" tint="-9.9948118533890809E-2"/>
      </right>
      <top style="thick">
        <color theme="2" tint="-9.9948118533890809E-2"/>
      </top>
      <bottom style="thin">
        <color theme="2" tint="-9.9948118533890809E-2"/>
      </bottom>
      <diagonal/>
    </border>
    <border>
      <left style="thin">
        <color theme="2" tint="-9.9948118533890809E-2"/>
      </left>
      <right style="thick">
        <color theme="2" tint="-9.9948118533890809E-2"/>
      </right>
      <top style="thick">
        <color theme="2" tint="-9.9948118533890809E-2"/>
      </top>
      <bottom style="thin">
        <color theme="2" tint="-9.9948118533890809E-2"/>
      </bottom>
      <diagonal/>
    </border>
    <border>
      <left style="thick">
        <color theme="2" tint="-9.9948118533890809E-2"/>
      </left>
      <right style="thin">
        <color theme="2" tint="-9.9948118533890809E-2"/>
      </right>
      <top style="thin">
        <color theme="2" tint="-9.9948118533890809E-2"/>
      </top>
      <bottom style="thick">
        <color theme="2" tint="-9.9948118533890809E-2"/>
      </bottom>
      <diagonal/>
    </border>
    <border>
      <left style="thin">
        <color theme="2" tint="-9.9948118533890809E-2"/>
      </left>
      <right style="thin">
        <color theme="2" tint="-9.9948118533890809E-2"/>
      </right>
      <top style="thin">
        <color theme="2" tint="-9.9948118533890809E-2"/>
      </top>
      <bottom style="thick">
        <color theme="2" tint="-9.9948118533890809E-2"/>
      </bottom>
      <diagonal/>
    </border>
    <border>
      <left style="thin">
        <color theme="2" tint="-9.9948118533890809E-2"/>
      </left>
      <right style="thick">
        <color theme="2" tint="-9.9948118533890809E-2"/>
      </right>
      <top style="thin">
        <color theme="2" tint="-9.9948118533890809E-2"/>
      </top>
      <bottom style="thick">
        <color theme="2" tint="-9.9948118533890809E-2"/>
      </bottom>
      <diagonal/>
    </border>
    <border>
      <left style="thick">
        <color theme="6" tint="0.39991454817346722"/>
      </left>
      <right style="thin">
        <color theme="6" tint="0.39994506668294322"/>
      </right>
      <top style="thin">
        <color theme="6" tint="0.39994506668294322"/>
      </top>
      <bottom/>
      <diagonal/>
    </border>
    <border>
      <left style="thin">
        <color theme="6" tint="0.39994506668294322"/>
      </left>
      <right style="thin">
        <color theme="6" tint="0.39994506668294322"/>
      </right>
      <top style="thin">
        <color theme="6" tint="0.39994506668294322"/>
      </top>
      <bottom/>
      <diagonal/>
    </border>
    <border>
      <left style="thin">
        <color theme="6" tint="0.39994506668294322"/>
      </left>
      <right style="thick">
        <color theme="6" tint="0.39991454817346722"/>
      </right>
      <top style="thin">
        <color theme="6" tint="0.39994506668294322"/>
      </top>
      <bottom/>
      <diagonal/>
    </border>
    <border>
      <left style="thick">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9.9948118533890809E-2"/>
      </right>
      <top style="thin">
        <color theme="2" tint="-9.9948118533890809E-2"/>
      </top>
      <bottom style="thin">
        <color theme="2" tint="-9.9948118533890809E-2"/>
      </bottom>
      <diagonal/>
    </border>
    <border>
      <left style="thick">
        <color theme="2" tint="-9.9948118533890809E-2"/>
      </left>
      <right style="thin">
        <color theme="2" tint="-9.9948118533890809E-2"/>
      </right>
      <top style="thick">
        <color theme="2" tint="-9.9948118533890809E-2"/>
      </top>
      <bottom style="thick">
        <color theme="2" tint="-9.9948118533890809E-2"/>
      </bottom>
      <diagonal/>
    </border>
    <border>
      <left style="thin">
        <color theme="2" tint="-9.9948118533890809E-2"/>
      </left>
      <right style="thin">
        <color theme="2" tint="-9.9948118533890809E-2"/>
      </right>
      <top style="thick">
        <color theme="2" tint="-9.9948118533890809E-2"/>
      </top>
      <bottom style="thick">
        <color theme="2" tint="-9.9948118533890809E-2"/>
      </bottom>
      <diagonal/>
    </border>
    <border>
      <left style="thin">
        <color theme="2" tint="-9.9948118533890809E-2"/>
      </left>
      <right style="thick">
        <color theme="2" tint="-9.9948118533890809E-2"/>
      </right>
      <top style="thick">
        <color theme="2" tint="-9.9948118533890809E-2"/>
      </top>
      <bottom style="thick">
        <color theme="2" tint="-9.9948118533890809E-2"/>
      </bottom>
      <diagonal/>
    </border>
    <border>
      <left style="thick">
        <color theme="8" tint="0.39994506668294322"/>
      </left>
      <right style="thin">
        <color theme="8" tint="0.39994506668294322"/>
      </right>
      <top style="thin">
        <color theme="8" tint="0.39994506668294322"/>
      </top>
      <bottom style="thin">
        <color theme="8" tint="0.3999450666829432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theme="8" tint="0.39994506668294322"/>
      </left>
      <right style="thick">
        <color theme="8" tint="0.39994506668294322"/>
      </right>
      <top style="thin">
        <color theme="8" tint="0.39994506668294322"/>
      </top>
      <bottom style="thin">
        <color theme="8" tint="0.39994506668294322"/>
      </bottom>
      <diagonal/>
    </border>
    <border>
      <left style="thin">
        <color theme="8" tint="0.39994506668294322"/>
      </left>
      <right style="thin">
        <color theme="8" tint="0.39994506668294322"/>
      </right>
      <top style="thin">
        <color theme="8" tint="0.39994506668294322"/>
      </top>
      <bottom style="thick">
        <color theme="8" tint="0.39994506668294322"/>
      </bottom>
      <diagonal/>
    </border>
    <border>
      <left style="thick">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ck">
        <color theme="8" tint="0.39994506668294322"/>
      </right>
      <top style="thin">
        <color theme="8" tint="0.39994506668294322"/>
      </top>
      <bottom style="thin">
        <color theme="8" tint="0.39994506668294322"/>
      </bottom>
      <diagonal/>
    </border>
    <border>
      <left style="thin">
        <color theme="8" tint="0.39994506668294322"/>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style="medium">
        <color theme="8" tint="0.39991454817346722"/>
      </left>
      <right style="thin">
        <color theme="8" tint="0.39994506668294322"/>
      </right>
      <top style="thin">
        <color theme="8" tint="0.39994506668294322"/>
      </top>
      <bottom style="thin">
        <color theme="8" tint="0.39994506668294322"/>
      </bottom>
      <diagonal/>
    </border>
    <border>
      <left style="thin">
        <color theme="8" tint="0.39994506668294322"/>
      </left>
      <right style="medium">
        <color theme="8" tint="0.39991454817346722"/>
      </right>
      <top style="thin">
        <color theme="8" tint="0.39994506668294322"/>
      </top>
      <bottom style="thin">
        <color theme="8" tint="0.39994506668294322"/>
      </bottom>
      <diagonal/>
    </border>
    <border>
      <left style="thin">
        <color theme="8" tint="0.39994506668294322"/>
      </left>
      <right/>
      <top style="thin">
        <color theme="8" tint="0.39994506668294322"/>
      </top>
      <bottom style="thick">
        <color theme="8" tint="0.39994506668294322"/>
      </bottom>
      <diagonal/>
    </border>
    <border>
      <left style="thick">
        <color theme="8" tint="0.39994506668294322"/>
      </left>
      <right style="thin">
        <color theme="8" tint="0.39994506668294322"/>
      </right>
      <top style="thin">
        <color theme="8" tint="0.39994506668294322"/>
      </top>
      <bottom/>
      <diagonal/>
    </border>
    <border>
      <left style="thick">
        <color theme="8" tint="0.39994506668294322"/>
      </left>
      <right style="thin">
        <color theme="8" tint="0.39994506668294322"/>
      </right>
      <top/>
      <bottom/>
      <diagonal/>
    </border>
    <border>
      <left style="thick">
        <color theme="8" tint="0.39994506668294322"/>
      </left>
      <right style="thin">
        <color theme="8" tint="0.39994506668294322"/>
      </right>
      <top/>
      <bottom style="thick">
        <color theme="8" tint="0.39994506668294322"/>
      </bottom>
      <diagonal/>
    </border>
    <border>
      <left style="thick">
        <color theme="8" tint="0.39994506668294322"/>
      </left>
      <right style="thin">
        <color theme="8" tint="0.39994506668294322"/>
      </right>
      <top/>
      <bottom style="thin">
        <color theme="8" tint="0.39994506668294322"/>
      </bottom>
      <diagonal/>
    </border>
    <border>
      <left style="thick">
        <color theme="8" tint="0.39991454817346722"/>
      </left>
      <right style="medium">
        <color theme="8" tint="0.39988402966399123"/>
      </right>
      <top style="thick">
        <color theme="8" tint="0.39988402966399123"/>
      </top>
      <bottom style="medium">
        <color theme="8" tint="0.39988402966399123"/>
      </bottom>
      <diagonal/>
    </border>
    <border>
      <left style="medium">
        <color theme="8" tint="0.39988402966399123"/>
      </left>
      <right style="medium">
        <color theme="8" tint="0.39988402966399123"/>
      </right>
      <top style="thick">
        <color theme="8" tint="0.39988402966399123"/>
      </top>
      <bottom style="medium">
        <color theme="8" tint="0.39988402966399123"/>
      </bottom>
      <diagonal/>
    </border>
    <border>
      <left style="medium">
        <color theme="8" tint="0.39988402966399123"/>
      </left>
      <right style="thick">
        <color theme="8" tint="0.39988402966399123"/>
      </right>
      <top style="thick">
        <color theme="8" tint="0.39988402966399123"/>
      </top>
      <bottom style="medium">
        <color theme="8" tint="0.39988402966399123"/>
      </bottom>
      <diagonal/>
    </border>
    <border>
      <left style="thick">
        <color theme="8" tint="0.39994506668294322"/>
      </left>
      <right/>
      <top/>
      <bottom style="thin">
        <color theme="8" tint="0.39994506668294322"/>
      </bottom>
      <diagonal/>
    </border>
    <border>
      <left/>
      <right/>
      <top/>
      <bottom style="thin">
        <color theme="8" tint="0.39994506668294322"/>
      </bottom>
      <diagonal/>
    </border>
    <border>
      <left/>
      <right style="thick">
        <color theme="8" tint="0.39994506668294322"/>
      </right>
      <top/>
      <bottom style="thin">
        <color theme="8" tint="0.39994506668294322"/>
      </bottom>
      <diagonal/>
    </border>
    <border>
      <left style="thick">
        <color theme="8" tint="0.39994506668294322"/>
      </left>
      <right/>
      <top style="thick">
        <color theme="8" tint="0.39994506668294322"/>
      </top>
      <bottom style="medium">
        <color theme="8" tint="0.39991454817346722"/>
      </bottom>
      <diagonal/>
    </border>
    <border>
      <left/>
      <right/>
      <top style="thick">
        <color theme="8" tint="0.39994506668294322"/>
      </top>
      <bottom style="medium">
        <color theme="8" tint="0.39991454817346722"/>
      </bottom>
      <diagonal/>
    </border>
    <border>
      <left style="medium">
        <color theme="8" tint="0.39991454817346722"/>
      </left>
      <right style="thin">
        <color theme="8" tint="0.39994506668294322"/>
      </right>
      <top/>
      <bottom style="medium">
        <color theme="8" tint="0.39991454817346722"/>
      </bottom>
      <diagonal/>
    </border>
    <border>
      <left style="thin">
        <color theme="8" tint="0.39994506668294322"/>
      </left>
      <right style="medium">
        <color theme="8" tint="0.39991454817346722"/>
      </right>
      <top/>
      <bottom style="medium">
        <color theme="8" tint="0.39991454817346722"/>
      </bottom>
      <diagonal/>
    </border>
    <border>
      <left style="thin">
        <color theme="8" tint="0.39994506668294322"/>
      </left>
      <right style="thin">
        <color theme="8" tint="0.39994506668294322"/>
      </right>
      <top/>
      <bottom style="medium">
        <color theme="8" tint="0.39991454817346722"/>
      </bottom>
      <diagonal/>
    </border>
    <border>
      <left/>
      <right style="thin">
        <color theme="8" tint="0.39994506668294322"/>
      </right>
      <top style="thick">
        <color theme="8" tint="0.39994506668294322"/>
      </top>
      <bottom style="medium">
        <color theme="8" tint="0.39991454817346722"/>
      </bottom>
      <diagonal/>
    </border>
    <border>
      <left style="thin">
        <color theme="8" tint="0.39994506668294322"/>
      </left>
      <right style="thin">
        <color theme="8" tint="0.39994506668294322"/>
      </right>
      <top style="thick">
        <color theme="8" tint="0.39994506668294322"/>
      </top>
      <bottom style="medium">
        <color theme="8" tint="0.39991454817346722"/>
      </bottom>
      <diagonal/>
    </border>
    <border>
      <left style="thin">
        <color theme="8" tint="0.39994506668294322"/>
      </left>
      <right style="thick">
        <color theme="8" tint="0.39994506668294322"/>
      </right>
      <top style="thick">
        <color theme="8" tint="0.39994506668294322"/>
      </top>
      <bottom style="medium">
        <color theme="8" tint="0.39991454817346722"/>
      </bottom>
      <diagonal/>
    </border>
    <border>
      <left style="thick">
        <color theme="2" tint="-0.499984740745262"/>
      </left>
      <right style="thin">
        <color theme="2" tint="-0.499984740745262"/>
      </right>
      <top/>
      <bottom style="dashed">
        <color theme="2" tint="-0.499984740745262"/>
      </bottom>
      <diagonal/>
    </border>
    <border>
      <left style="thin">
        <color theme="2" tint="-0.499984740745262"/>
      </left>
      <right style="thin">
        <color theme="2" tint="-0.499984740745262"/>
      </right>
      <top/>
      <bottom style="dashed">
        <color theme="2" tint="-0.499984740745262"/>
      </bottom>
      <diagonal/>
    </border>
    <border>
      <left style="thin">
        <color theme="2" tint="-0.499984740745262"/>
      </left>
      <right style="thick">
        <color theme="2" tint="-0.499984740745262"/>
      </right>
      <top/>
      <bottom style="dashed">
        <color theme="2" tint="-0.499984740745262"/>
      </bottom>
      <diagonal/>
    </border>
    <border>
      <left style="thin">
        <color theme="2" tint="-0.499984740745262"/>
      </left>
      <right style="thin">
        <color theme="2" tint="-0.499984740745262"/>
      </right>
      <top style="thin">
        <color theme="2" tint="-0.499984740745262"/>
      </top>
      <bottom/>
      <diagonal/>
    </border>
    <border>
      <left/>
      <right/>
      <top style="medium">
        <color theme="2" tint="-0.24994659260841701"/>
      </top>
      <bottom style="thin">
        <color theme="2" tint="-0.499984740745262"/>
      </bottom>
      <diagonal/>
    </border>
    <border>
      <left/>
      <right style="thin">
        <color theme="2" tint="-0.499984740745262"/>
      </right>
      <top style="medium">
        <color theme="2" tint="-0.24994659260841701"/>
      </top>
      <bottom style="thin">
        <color theme="2" tint="-0.499984740745262"/>
      </bottom>
      <diagonal/>
    </border>
    <border>
      <left style="thin">
        <color theme="2" tint="-0.499984740745262"/>
      </left>
      <right/>
      <top style="medium">
        <color theme="2" tint="-0.24994659260841701"/>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24994659260841701"/>
      </bottom>
      <diagonal/>
    </border>
    <border>
      <left style="thin">
        <color theme="2" tint="-0.499984740745262"/>
      </left>
      <right/>
      <top style="thin">
        <color theme="2" tint="-0.499984740745262"/>
      </top>
      <bottom style="medium">
        <color theme="2" tint="-0.24994659260841701"/>
      </bottom>
      <diagonal/>
    </border>
    <border>
      <left/>
      <right/>
      <top style="thin">
        <color theme="2" tint="-0.499984740745262"/>
      </top>
      <bottom style="medium">
        <color theme="2" tint="-0.24994659260841701"/>
      </bottom>
      <diagonal/>
    </border>
    <border>
      <left/>
      <right style="thin">
        <color theme="2" tint="-0.499984740745262"/>
      </right>
      <top style="thin">
        <color theme="2" tint="-0.499984740745262"/>
      </top>
      <bottom style="medium">
        <color theme="2" tint="-0.24994659260841701"/>
      </bottom>
      <diagonal/>
    </border>
    <border>
      <left style="thick">
        <color theme="2" tint="-0.24994659260841701"/>
      </left>
      <right/>
      <top style="thin">
        <color theme="2" tint="-0.499984740745262"/>
      </top>
      <bottom style="thin">
        <color theme="2" tint="-0.499984740745262"/>
      </bottom>
      <diagonal/>
    </border>
    <border>
      <left/>
      <right style="thick">
        <color theme="2" tint="-0.24994659260841701"/>
      </right>
      <top style="thin">
        <color theme="2" tint="-0.499984740745262"/>
      </top>
      <bottom style="thin">
        <color theme="2" tint="-0.499984740745262"/>
      </bottom>
      <diagonal/>
    </border>
    <border>
      <left style="thick">
        <color theme="2" tint="-0.24994659260841701"/>
      </left>
      <right/>
      <top style="thin">
        <color theme="2" tint="-0.499984740745262"/>
      </top>
      <bottom/>
      <diagonal/>
    </border>
    <border>
      <left style="thin">
        <color theme="2" tint="-0.499984740745262"/>
      </left>
      <right style="thick">
        <color theme="2" tint="-0.24994659260841701"/>
      </right>
      <top style="thin">
        <color theme="2" tint="-0.499984740745262"/>
      </top>
      <bottom/>
      <diagonal/>
    </border>
    <border>
      <left style="thick">
        <color theme="2" tint="-0.24994659260841701"/>
      </left>
      <right/>
      <top style="medium">
        <color theme="2" tint="-0.24994659260841701"/>
      </top>
      <bottom style="thin">
        <color theme="2" tint="-0.499984740745262"/>
      </bottom>
      <diagonal/>
    </border>
    <border>
      <left/>
      <right style="thick">
        <color theme="2" tint="-0.24994659260841701"/>
      </right>
      <top style="medium">
        <color theme="2" tint="-0.24994659260841701"/>
      </top>
      <bottom style="thin">
        <color theme="2" tint="-0.499984740745262"/>
      </bottom>
      <diagonal/>
    </border>
    <border>
      <left style="thick">
        <color theme="2" tint="-0.24994659260841701"/>
      </left>
      <right style="thin">
        <color theme="2" tint="-0.499984740745262"/>
      </right>
      <top style="thin">
        <color theme="2" tint="-0.499984740745262"/>
      </top>
      <bottom style="medium">
        <color theme="2" tint="-0.24994659260841701"/>
      </bottom>
      <diagonal/>
    </border>
    <border>
      <left/>
      <right style="thick">
        <color theme="2" tint="-0.24994659260841701"/>
      </right>
      <top style="thin">
        <color theme="2" tint="-0.499984740745262"/>
      </top>
      <bottom style="medium">
        <color theme="2" tint="-0.24994659260841701"/>
      </bottom>
      <diagonal/>
    </border>
    <border>
      <left style="thick">
        <color theme="2" tint="-0.24994659260841701"/>
      </left>
      <right/>
      <top style="thin">
        <color theme="2" tint="-0.499984740745262"/>
      </top>
      <bottom style="medium">
        <color theme="2" tint="-0.24994659260841701"/>
      </bottom>
      <diagonal/>
    </border>
    <border>
      <left style="thick">
        <color theme="2" tint="-0.24994659260841701"/>
      </left>
      <right/>
      <top/>
      <bottom style="thin">
        <color theme="2" tint="-0.499984740745262"/>
      </bottom>
      <diagonal/>
    </border>
    <border>
      <left/>
      <right style="thick">
        <color theme="2" tint="-0.24994659260841701"/>
      </right>
      <top/>
      <bottom style="thin">
        <color theme="2" tint="-0.499984740745262"/>
      </bottom>
      <diagonal/>
    </border>
    <border>
      <left style="thick">
        <color theme="2" tint="-0.24994659260841701"/>
      </left>
      <right style="thin">
        <color theme="2" tint="-0.499984740745262"/>
      </right>
      <top style="thin">
        <color theme="2" tint="-0.499984740745262"/>
      </top>
      <bottom style="thin">
        <color theme="2" tint="-0.499984740745262"/>
      </bottom>
      <diagonal/>
    </border>
    <border>
      <left style="thin">
        <color theme="2" tint="-0.499984740745262"/>
      </left>
      <right style="thick">
        <color theme="2" tint="-0.24994659260841701"/>
      </right>
      <top style="thin">
        <color theme="2" tint="-0.499984740745262"/>
      </top>
      <bottom style="thin">
        <color theme="2" tint="-0.499984740745262"/>
      </bottom>
      <diagonal/>
    </border>
    <border>
      <left style="thick">
        <color theme="2" tint="-0.24994659260841701"/>
      </left>
      <right style="thin">
        <color theme="2" tint="-0.499984740745262"/>
      </right>
      <top/>
      <bottom style="thick">
        <color theme="2" tint="-0.24994659260841701"/>
      </bottom>
      <diagonal/>
    </border>
    <border>
      <left style="thin">
        <color theme="2" tint="-0.499984740745262"/>
      </left>
      <right style="thin">
        <color theme="2" tint="-0.499984740745262"/>
      </right>
      <top/>
      <bottom style="thick">
        <color theme="2" tint="-0.24994659260841701"/>
      </bottom>
      <diagonal/>
    </border>
    <border>
      <left style="thin">
        <color theme="2" tint="-0.499984740745262"/>
      </left>
      <right style="thick">
        <color theme="2" tint="-0.24994659260841701"/>
      </right>
      <top/>
      <bottom style="thick">
        <color theme="2" tint="-0.24994659260841701"/>
      </bottom>
      <diagonal/>
    </border>
    <border>
      <left style="thick">
        <color theme="2" tint="-0.24994659260841701"/>
      </left>
      <right style="thin">
        <color theme="2" tint="-0.499984740745262"/>
      </right>
      <top style="thin">
        <color theme="2" tint="-0.499984740745262"/>
      </top>
      <bottom/>
      <diagonal/>
    </border>
    <border>
      <left style="thick">
        <color theme="2" tint="-0.24994659260841701"/>
      </left>
      <right style="thin">
        <color theme="2" tint="-0.499984740745262"/>
      </right>
      <top style="medium">
        <color theme="2" tint="-0.24994659260841701"/>
      </top>
      <bottom/>
      <diagonal/>
    </border>
    <border>
      <left style="thin">
        <color theme="2" tint="-0.499984740745262"/>
      </left>
      <right style="thin">
        <color theme="2" tint="-0.499984740745262"/>
      </right>
      <top style="medium">
        <color theme="2" tint="-0.24994659260841701"/>
      </top>
      <bottom/>
      <diagonal/>
    </border>
    <border>
      <left style="thin">
        <color theme="2" tint="-0.499984740745262"/>
      </left>
      <right style="thick">
        <color theme="2" tint="-0.24994659260841701"/>
      </right>
      <top style="medium">
        <color theme="2" tint="-0.24994659260841701"/>
      </top>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thick">
        <color theme="2" tint="-0.24994659260841701"/>
      </right>
      <top/>
      <bottom style="thin">
        <color theme="2" tint="-0.499984740745262"/>
      </bottom>
      <diagonal/>
    </border>
    <border>
      <left style="thick">
        <color theme="2" tint="-0.24994659260841701"/>
      </left>
      <right/>
      <top style="thick">
        <color theme="2" tint="-0.24994659260841701"/>
      </top>
      <bottom style="medium">
        <color theme="2" tint="-0.24994659260841701"/>
      </bottom>
      <diagonal/>
    </border>
    <border>
      <left/>
      <right/>
      <top style="thick">
        <color theme="2" tint="-0.24994659260841701"/>
      </top>
      <bottom style="medium">
        <color theme="2" tint="-0.24994659260841701"/>
      </bottom>
      <diagonal/>
    </border>
    <border>
      <left/>
      <right style="thick">
        <color theme="2" tint="-0.24994659260841701"/>
      </right>
      <top style="thick">
        <color theme="2" tint="-0.24994659260841701"/>
      </top>
      <bottom style="medium">
        <color theme="2" tint="-0.24994659260841701"/>
      </bottom>
      <diagonal/>
    </border>
    <border>
      <left style="thick">
        <color theme="5" tint="0.59996337778862885"/>
      </left>
      <right/>
      <top/>
      <bottom/>
      <diagonal/>
    </border>
    <border>
      <left/>
      <right style="thick">
        <color theme="0" tint="-0.24994659260841701"/>
      </right>
      <top style="thin">
        <color theme="0" tint="-0.24994659260841701"/>
      </top>
      <bottom style="thin">
        <color theme="0" tint="-0.24994659260841701"/>
      </bottom>
      <diagonal/>
    </border>
    <border>
      <left/>
      <right style="thick">
        <color theme="0" tint="-0.24994659260841701"/>
      </right>
      <top style="thin">
        <color theme="0" tint="-0.24994659260841701"/>
      </top>
      <bottom style="thick">
        <color theme="0" tint="-0.24994659260841701"/>
      </bottom>
      <diagonal/>
    </border>
    <border>
      <left style="thick">
        <color rgb="FFFF0000"/>
      </left>
      <right/>
      <top/>
      <bottom/>
      <diagonal/>
    </border>
    <border>
      <left style="thick">
        <color theme="0" tint="-0.24994659260841701"/>
      </left>
      <right/>
      <top style="thin">
        <color theme="0" tint="-0.24994659260841701"/>
      </top>
      <bottom style="thin">
        <color theme="0" tint="-0.24994659260841701"/>
      </bottom>
      <diagonal/>
    </border>
    <border>
      <left style="medium">
        <color theme="6" tint="-0.24994659260841701"/>
      </left>
      <right style="thick">
        <color theme="6" tint="-0.24994659260841701"/>
      </right>
      <top style="thick">
        <color theme="6" tint="-0.24994659260841701"/>
      </top>
      <bottom style="thin">
        <color theme="6" tint="-0.24994659260841701"/>
      </bottom>
      <diagonal/>
    </border>
    <border>
      <left style="medium">
        <color theme="6" tint="-0.24994659260841701"/>
      </left>
      <right style="thick">
        <color theme="6" tint="-0.24994659260841701"/>
      </right>
      <top style="thin">
        <color theme="6" tint="-0.24994659260841701"/>
      </top>
      <bottom style="thin">
        <color theme="6" tint="-0.24994659260841701"/>
      </bottom>
      <diagonal/>
    </border>
    <border>
      <left style="medium">
        <color theme="6" tint="-0.24994659260841701"/>
      </left>
      <right style="thick">
        <color theme="6" tint="-0.24994659260841701"/>
      </right>
      <top style="thick">
        <color theme="6" tint="-0.24994659260841701"/>
      </top>
      <bottom style="thick">
        <color theme="6" tint="-0.24994659260841701"/>
      </bottom>
      <diagonal/>
    </border>
    <border>
      <left style="medium">
        <color theme="6" tint="-0.24994659260841701"/>
      </left>
      <right style="thick">
        <color theme="6" tint="-0.24994659260841701"/>
      </right>
      <top style="thin">
        <color theme="6" tint="-0.24994659260841701"/>
      </top>
      <bottom style="thick">
        <color theme="6" tint="-0.24994659260841701"/>
      </bottom>
      <diagonal/>
    </border>
    <border>
      <left style="medium">
        <color theme="6" tint="-0.24994659260841701"/>
      </left>
      <right style="thick">
        <color theme="6" tint="-0.24994659260841701"/>
      </right>
      <top style="thick">
        <color theme="6" tint="-0.24994659260841701"/>
      </top>
      <bottom/>
      <diagonal/>
    </border>
    <border>
      <left style="medium">
        <color theme="6" tint="-0.24994659260841701"/>
      </left>
      <right style="thick">
        <color theme="6" tint="-0.24994659260841701"/>
      </right>
      <top style="thin">
        <color theme="6" tint="-0.24994659260841701"/>
      </top>
      <bottom/>
      <diagonal/>
    </border>
    <border>
      <left style="medium">
        <color theme="6" tint="-0.24994659260841701"/>
      </left>
      <right style="thick">
        <color theme="6" tint="-0.24994659260841701"/>
      </right>
      <top/>
      <bottom style="thin">
        <color theme="6" tint="-0.24994659260841701"/>
      </bottom>
      <diagonal/>
    </border>
    <border>
      <left style="medium">
        <color theme="6" tint="-0.24994659260841701"/>
      </left>
      <right style="thick">
        <color theme="6" tint="-0.24994659260841701"/>
      </right>
      <top style="thin">
        <color theme="6" tint="-0.24994659260841701"/>
      </top>
      <bottom style="medium">
        <color theme="6" tint="-0.24994659260841701"/>
      </bottom>
      <diagonal/>
    </border>
    <border>
      <left style="medium">
        <color theme="6" tint="-0.24994659260841701"/>
      </left>
      <right style="thick">
        <color theme="6" tint="-0.24994659260841701"/>
      </right>
      <top style="medium">
        <color theme="6" tint="-0.24994659260841701"/>
      </top>
      <bottom style="thick">
        <color theme="6" tint="-0.24994659260841701"/>
      </bottom>
      <diagonal/>
    </border>
    <border>
      <left style="medium">
        <color theme="6" tint="-0.24994659260841701"/>
      </left>
      <right style="thick">
        <color theme="6" tint="-0.24994659260841701"/>
      </right>
      <top style="medium">
        <color theme="6" tint="-0.24994659260841701"/>
      </top>
      <bottom style="medium">
        <color theme="6" tint="-0.24994659260841701"/>
      </bottom>
      <diagonal/>
    </border>
    <border>
      <left style="thin">
        <color theme="6" tint="-0.24994659260841701"/>
      </left>
      <right/>
      <top style="thick">
        <color theme="6" tint="-0.24994659260841701"/>
      </top>
      <bottom style="medium">
        <color theme="6" tint="-0.24994659260841701"/>
      </bottom>
      <diagonal/>
    </border>
    <border>
      <left style="medium">
        <color theme="6" tint="-0.24994659260841701"/>
      </left>
      <right style="thick">
        <color theme="6" tint="-0.24994659260841701"/>
      </right>
      <top style="thick">
        <color theme="6" tint="-0.24994659260841701"/>
      </top>
      <bottom style="medium">
        <color theme="6" tint="-0.24994659260841701"/>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n">
        <color theme="0" tint="-0.24994659260841701"/>
      </right>
      <top style="thick">
        <color theme="0" tint="-0.24994659260841701"/>
      </top>
      <bottom/>
      <diagonal/>
    </border>
    <border>
      <left style="thin">
        <color theme="0" tint="-0.24994659260841701"/>
      </left>
      <right style="thick">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ck">
        <color theme="0" tint="-0.24994659260841701"/>
      </right>
      <top style="medium">
        <color theme="0" tint="-0.24994659260841701"/>
      </top>
      <bottom style="thin">
        <color theme="0" tint="-0.24994659260841701"/>
      </bottom>
      <diagonal/>
    </border>
    <border>
      <left style="thin">
        <color theme="0" tint="-0.24994659260841701"/>
      </left>
      <right style="thick">
        <color theme="0" tint="-0.24994659260841701"/>
      </right>
      <top style="thin">
        <color theme="0" tint="-0.24994659260841701"/>
      </top>
      <bottom style="medium">
        <color theme="0" tint="-0.24994659260841701"/>
      </bottom>
      <diagonal/>
    </border>
    <border>
      <left style="thick">
        <color theme="2" tint="-0.499984740745262"/>
      </left>
      <right style="thin">
        <color theme="2" tint="-0.499984740745262"/>
      </right>
      <top style="thick">
        <color theme="2" tint="-0.499984740745262"/>
      </top>
      <bottom style="thick">
        <color theme="2" tint="-0.499984740745262"/>
      </bottom>
      <diagonal/>
    </border>
    <border>
      <left style="thin">
        <color theme="2" tint="-0.499984740745262"/>
      </left>
      <right style="thin">
        <color theme="2" tint="-0.499984740745262"/>
      </right>
      <top style="thick">
        <color theme="2" tint="-0.499984740745262"/>
      </top>
      <bottom style="thick">
        <color theme="2" tint="-0.499984740745262"/>
      </bottom>
      <diagonal/>
    </border>
    <border>
      <left style="thin">
        <color theme="2" tint="-0.499984740745262"/>
      </left>
      <right style="thick">
        <color theme="2" tint="-0.499984740745262"/>
      </right>
      <top style="thick">
        <color theme="2" tint="-0.499984740745262"/>
      </top>
      <bottom style="thick">
        <color theme="2" tint="-0.499984740745262"/>
      </bottom>
      <diagonal/>
    </border>
    <border>
      <left/>
      <right style="medium">
        <color theme="6" tint="-0.24994659260841701"/>
      </right>
      <top style="thin">
        <color theme="6" tint="-0.24994659260841701"/>
      </top>
      <bottom/>
      <diagonal/>
    </border>
    <border>
      <left/>
      <right/>
      <top/>
      <bottom style="thin">
        <color theme="6" tint="-0.24994659260841701"/>
      </bottom>
      <diagonal/>
    </border>
    <border>
      <left/>
      <right style="medium">
        <color theme="6" tint="-0.24994659260841701"/>
      </right>
      <top/>
      <bottom style="thin">
        <color theme="6" tint="-0.24994659260841701"/>
      </bottom>
      <diagonal/>
    </border>
    <border>
      <left style="medium">
        <color theme="8" tint="0.39991454817346722"/>
      </left>
      <right style="thin">
        <color theme="8" tint="0.39994506668294322"/>
      </right>
      <top style="thin">
        <color theme="8" tint="0.39994506668294322"/>
      </top>
      <bottom style="thick">
        <color theme="8" tint="0.39988402966399123"/>
      </bottom>
      <diagonal/>
    </border>
    <border>
      <left style="thin">
        <color theme="8" tint="0.39994506668294322"/>
      </left>
      <right style="medium">
        <color theme="8" tint="0.39991454817346722"/>
      </right>
      <top style="thin">
        <color theme="8" tint="0.39994506668294322"/>
      </top>
      <bottom style="thick">
        <color theme="8" tint="0.39988402966399123"/>
      </bottom>
      <diagonal/>
    </border>
    <border>
      <left style="thin">
        <color theme="8" tint="0.39994506668294322"/>
      </left>
      <right style="thin">
        <color theme="8" tint="0.39994506668294322"/>
      </right>
      <top style="thin">
        <color theme="8" tint="0.39994506668294322"/>
      </top>
      <bottom style="thick">
        <color theme="8" tint="0.39988402966399123"/>
      </bottom>
      <diagonal/>
    </border>
    <border>
      <left/>
      <right style="thin">
        <color theme="8" tint="0.39994506668294322"/>
      </right>
      <top style="thin">
        <color theme="8" tint="0.39994506668294322"/>
      </top>
      <bottom style="thick">
        <color theme="8" tint="0.39988402966399123"/>
      </bottom>
      <diagonal/>
    </border>
    <border>
      <left style="thin">
        <color theme="8" tint="0.39994506668294322"/>
      </left>
      <right style="thick">
        <color theme="8" tint="0.39994506668294322"/>
      </right>
      <top style="thin">
        <color theme="8" tint="0.39994506668294322"/>
      </top>
      <bottom style="thick">
        <color theme="8" tint="0.39988402966399123"/>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thick">
        <color theme="2" tint="-0.499984740745262"/>
      </left>
      <right style="thin">
        <color theme="2" tint="-0.499984740745262"/>
      </right>
      <top style="thin">
        <color theme="6" tint="-0.24994659260841701"/>
      </top>
      <bottom style="thin">
        <color theme="6" tint="-0.24994659260841701"/>
      </bottom>
      <diagonal/>
    </border>
    <border>
      <left style="thin">
        <color theme="2" tint="-0.499984740745262"/>
      </left>
      <right style="thin">
        <color theme="6" tint="-0.24994659260841701"/>
      </right>
      <top style="thin">
        <color theme="6" tint="-0.24994659260841701"/>
      </top>
      <bottom style="thin">
        <color theme="6" tint="-0.24994659260841701"/>
      </bottom>
      <diagonal/>
    </border>
    <border>
      <left/>
      <right style="thick">
        <color theme="8" tint="-0.24994659260841701"/>
      </right>
      <top style="medium">
        <color theme="8" tint="-0.24994659260841701"/>
      </top>
      <bottom style="medium">
        <color theme="8" tint="-0.24994659260841701"/>
      </bottom>
      <diagonal/>
    </border>
    <border>
      <left/>
      <right/>
      <top style="medium">
        <color theme="8" tint="-0.24994659260841701"/>
      </top>
      <bottom style="medium">
        <color theme="8" tint="-0.24994659260841701"/>
      </bottom>
      <diagonal/>
    </border>
    <border>
      <left style="thick">
        <color theme="8" tint="-0.24994659260841701"/>
      </left>
      <right style="thin">
        <color theme="8" tint="-0.24994659260841701"/>
      </right>
      <top style="thick">
        <color theme="8" tint="-0.24994659260841701"/>
      </top>
      <bottom style="medium">
        <color theme="8" tint="-0.24994659260841701"/>
      </bottom>
      <diagonal/>
    </border>
    <border>
      <left style="thin">
        <color theme="8" tint="-0.24994659260841701"/>
      </left>
      <right style="thin">
        <color theme="8" tint="-0.24994659260841701"/>
      </right>
      <top style="thick">
        <color theme="8" tint="-0.24994659260841701"/>
      </top>
      <bottom style="medium">
        <color theme="8" tint="-0.24994659260841701"/>
      </bottom>
      <diagonal/>
    </border>
    <border>
      <left style="thin">
        <color theme="8" tint="-0.24994659260841701"/>
      </left>
      <right style="thick">
        <color theme="8" tint="-0.24994659260841701"/>
      </right>
      <top style="thick">
        <color theme="8" tint="-0.24994659260841701"/>
      </top>
      <bottom style="medium">
        <color theme="8" tint="-0.24994659260841701"/>
      </bottom>
      <diagonal/>
    </border>
    <border>
      <left style="thick">
        <color theme="8" tint="-0.24994659260841701"/>
      </left>
      <right style="thin">
        <color theme="8" tint="-0.24994659260841701"/>
      </right>
      <top style="medium">
        <color theme="8" tint="-0.24994659260841701"/>
      </top>
      <bottom style="medium">
        <color theme="8" tint="-0.24994659260841701"/>
      </bottom>
      <diagonal/>
    </border>
    <border>
      <left/>
      <right style="thick">
        <color theme="8" tint="-0.24994659260841701"/>
      </right>
      <top style="thin">
        <color theme="8" tint="-0.24994659260841701"/>
      </top>
      <bottom/>
      <diagonal/>
    </border>
    <border>
      <left/>
      <right/>
      <top style="thin">
        <color theme="8" tint="-0.24994659260841701"/>
      </top>
      <bottom/>
      <diagonal/>
    </border>
    <border>
      <left/>
      <right style="thick">
        <color theme="8" tint="-0.24994659260841701"/>
      </right>
      <top/>
      <bottom/>
      <diagonal/>
    </border>
    <border>
      <left style="thick">
        <color theme="8" tint="-0.24994659260841701"/>
      </left>
      <right style="thin">
        <color theme="8" tint="-0.24994659260841701"/>
      </right>
      <top style="medium">
        <color theme="8" tint="-0.24994659260841701"/>
      </top>
      <bottom/>
      <diagonal/>
    </border>
    <border>
      <left style="thin">
        <color theme="8" tint="-0.24994659260841701"/>
      </left>
      <right style="thin">
        <color theme="8" tint="-0.24994659260841701"/>
      </right>
      <top style="medium">
        <color theme="8" tint="-0.24994659260841701"/>
      </top>
      <bottom/>
      <diagonal/>
    </border>
    <border>
      <left style="thin">
        <color theme="8" tint="-0.24994659260841701"/>
      </left>
      <right style="thick">
        <color theme="8" tint="-0.24994659260841701"/>
      </right>
      <top style="medium">
        <color theme="8" tint="-0.24994659260841701"/>
      </top>
      <bottom/>
      <diagonal/>
    </border>
    <border>
      <left style="thick">
        <color theme="8" tint="-0.24994659260841701"/>
      </left>
      <right/>
      <top style="medium">
        <color theme="8" tint="-0.24994659260841701"/>
      </top>
      <bottom style="medium">
        <color theme="8" tint="-0.24994659260841701"/>
      </bottom>
      <diagonal/>
    </border>
    <border>
      <left style="medium">
        <color theme="8" tint="-0.24994659260841701"/>
      </left>
      <right style="thin">
        <color theme="8" tint="-0.24994659260841701"/>
      </right>
      <top/>
      <bottom/>
      <diagonal/>
    </border>
    <border>
      <left style="thin">
        <color theme="8" tint="-0.24994659260841701"/>
      </left>
      <right style="medium">
        <color theme="8" tint="-0.24994659260841701"/>
      </right>
      <top/>
      <bottom/>
      <diagonal/>
    </border>
    <border>
      <left style="medium">
        <color theme="8" tint="-0.24994659260841701"/>
      </left>
      <right/>
      <top style="thin">
        <color theme="8" tint="-0.24994659260841701"/>
      </top>
      <bottom style="medium">
        <color theme="8" tint="-0.24994659260841701"/>
      </bottom>
      <diagonal/>
    </border>
    <border>
      <left/>
      <right style="thin">
        <color theme="8" tint="-0.24994659260841701"/>
      </right>
      <top style="thin">
        <color theme="8" tint="-0.24994659260841701"/>
      </top>
      <bottom style="medium">
        <color theme="8" tint="-0.24994659260841701"/>
      </bottom>
      <diagonal/>
    </border>
    <border>
      <left style="thin">
        <color theme="0" tint="-0.24994659260841701"/>
      </left>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theme="0" tint="-0.24994659260841701"/>
      </left>
      <right/>
      <top style="thin">
        <color theme="0" tint="-0.24994659260841701"/>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medium">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medium">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ck">
        <color theme="0" tint="-0.24994659260841701"/>
      </right>
      <top/>
      <bottom style="thin">
        <color theme="0" tint="-0.24994659260841701"/>
      </bottom>
      <diagonal/>
    </border>
    <border>
      <left style="thick">
        <color theme="0" tint="-0.24994659260841701"/>
      </left>
      <right style="medium">
        <color theme="0" tint="-0.24994659260841701"/>
      </right>
      <top style="medium">
        <color theme="0" tint="-0.24994659260841701"/>
      </top>
      <bottom/>
      <diagonal/>
    </border>
    <border>
      <left style="thick">
        <color theme="0" tint="-0.24994659260841701"/>
      </left>
      <right style="medium">
        <color theme="0" tint="-0.24994659260841701"/>
      </right>
      <top/>
      <bottom style="medium">
        <color theme="0" tint="-0.24994659260841701"/>
      </bottom>
      <diagonal/>
    </border>
    <border>
      <left style="thin">
        <color theme="0" tint="-0.24994659260841701"/>
      </left>
      <right/>
      <top style="medium">
        <color theme="0" tint="-0.24994659260841701"/>
      </top>
      <bottom style="medium">
        <color theme="0" tint="-0.24994659260841701"/>
      </bottom>
      <diagonal/>
    </border>
    <border>
      <left/>
      <right style="thin">
        <color theme="0" tint="-0.24994659260841701"/>
      </right>
      <top style="medium">
        <color theme="0" tint="-0.24994659260841701"/>
      </top>
      <bottom style="medium">
        <color theme="0" tint="-0.24994659260841701"/>
      </bottom>
      <diagonal/>
    </border>
    <border>
      <left/>
      <right style="thin">
        <color theme="0" tint="-0.24994659260841701"/>
      </right>
      <top/>
      <bottom/>
      <diagonal/>
    </border>
    <border>
      <left style="thin">
        <color theme="0" tint="-0.24994659260841701"/>
      </left>
      <right/>
      <top/>
      <bottom/>
      <diagonal/>
    </border>
    <border>
      <left style="thin">
        <color theme="0" tint="-0.24994659260841701"/>
      </left>
      <right style="thick">
        <color theme="0" tint="-0.24994659260841701"/>
      </right>
      <top/>
      <bottom/>
      <diagonal/>
    </border>
    <border>
      <left style="medium">
        <color theme="0" tint="-0.24994659260841701"/>
      </left>
      <right/>
      <top/>
      <bottom style="thick">
        <color theme="0" tint="-0.24994659260841701"/>
      </bottom>
      <diagonal/>
    </border>
    <border>
      <left/>
      <right style="thin">
        <color theme="0" tint="-0.24994659260841701"/>
      </right>
      <top/>
      <bottom style="thick">
        <color theme="0" tint="-0.24994659260841701"/>
      </bottom>
      <diagonal/>
    </border>
    <border>
      <left/>
      <right style="thin">
        <color theme="0" tint="-0.24994659260841701"/>
      </right>
      <top style="thin">
        <color theme="0" tint="-0.24994659260841701"/>
      </top>
      <bottom style="thick">
        <color theme="0" tint="-0.24994659260841701"/>
      </bottom>
      <diagonal/>
    </border>
    <border>
      <left style="thin">
        <color theme="0" tint="-0.24994659260841701"/>
      </left>
      <right style="thick">
        <color theme="0" tint="-0.24994659260841701"/>
      </right>
      <top style="thin">
        <color theme="0" tint="-0.24994659260841701"/>
      </top>
      <bottom/>
      <diagonal/>
    </border>
    <border>
      <left style="thick">
        <color rgb="FFC00000"/>
      </left>
      <right style="thin">
        <color rgb="FFC00000"/>
      </right>
      <top style="thick">
        <color rgb="FFC00000"/>
      </top>
      <bottom/>
      <diagonal/>
    </border>
    <border>
      <left style="thin">
        <color rgb="FFC00000"/>
      </left>
      <right style="thin">
        <color rgb="FFC00000"/>
      </right>
      <top style="thick">
        <color rgb="FFC00000"/>
      </top>
      <bottom/>
      <diagonal/>
    </border>
    <border>
      <left style="thin">
        <color rgb="FFC00000"/>
      </left>
      <right style="thick">
        <color rgb="FFC00000"/>
      </right>
      <top style="thick">
        <color rgb="FFC00000"/>
      </top>
      <bottom/>
      <diagonal/>
    </border>
    <border>
      <left style="thick">
        <color rgb="FFC00000"/>
      </left>
      <right style="thin">
        <color rgb="FFC00000"/>
      </right>
      <top/>
      <bottom/>
      <diagonal/>
    </border>
    <border>
      <left style="thin">
        <color rgb="FFC00000"/>
      </left>
      <right style="thin">
        <color rgb="FFC00000"/>
      </right>
      <top/>
      <bottom/>
      <diagonal/>
    </border>
    <border>
      <left style="thin">
        <color rgb="FFC00000"/>
      </left>
      <right style="thick">
        <color rgb="FFC00000"/>
      </right>
      <top/>
      <bottom/>
      <diagonal/>
    </border>
    <border>
      <left style="thick">
        <color rgb="FFC00000"/>
      </left>
      <right style="thin">
        <color rgb="FFC00000"/>
      </right>
      <top/>
      <bottom style="thick">
        <color rgb="FFC00000"/>
      </bottom>
      <diagonal/>
    </border>
    <border>
      <left style="thin">
        <color rgb="FFC00000"/>
      </left>
      <right style="thin">
        <color rgb="FFC00000"/>
      </right>
      <top/>
      <bottom style="thick">
        <color rgb="FFC00000"/>
      </bottom>
      <diagonal/>
    </border>
    <border>
      <left style="thin">
        <color rgb="FFC00000"/>
      </left>
      <right style="thick">
        <color rgb="FFC00000"/>
      </right>
      <top/>
      <bottom style="thick">
        <color rgb="FFC00000"/>
      </bottom>
      <diagonal/>
    </border>
    <border>
      <left style="thick">
        <color rgb="FFC00000"/>
      </left>
      <right style="thin">
        <color rgb="FFC00000"/>
      </right>
      <top style="thick">
        <color rgb="FFC00000"/>
      </top>
      <bottom style="thin">
        <color rgb="FFC00000"/>
      </bottom>
      <diagonal/>
    </border>
    <border>
      <left style="thin">
        <color rgb="FFC00000"/>
      </left>
      <right style="thin">
        <color rgb="FFC00000"/>
      </right>
      <top style="thick">
        <color rgb="FFC00000"/>
      </top>
      <bottom style="thin">
        <color rgb="FFC00000"/>
      </bottom>
      <diagonal/>
    </border>
    <border>
      <left style="thin">
        <color rgb="FFC00000"/>
      </left>
      <right style="thick">
        <color rgb="FFC00000"/>
      </right>
      <top style="thick">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ck">
        <color rgb="FFC00000"/>
      </right>
      <top style="thin">
        <color rgb="FFC00000"/>
      </top>
      <bottom/>
      <diagonal/>
    </border>
    <border>
      <left style="thin">
        <color rgb="FFC00000"/>
      </left>
      <right/>
      <top style="thick">
        <color rgb="FFC00000"/>
      </top>
      <bottom style="thick">
        <color rgb="FFC00000"/>
      </bottom>
      <diagonal/>
    </border>
    <border>
      <left style="thin">
        <color rgb="FFC00000"/>
      </left>
      <right style="thick">
        <color rgb="FFC00000"/>
      </right>
      <top style="thick">
        <color rgb="FFC00000"/>
      </top>
      <bottom style="thick">
        <color rgb="FFC00000"/>
      </bottom>
      <diagonal/>
    </border>
    <border>
      <left style="thin">
        <color rgb="FFC00000"/>
      </left>
      <right/>
      <top/>
      <bottom/>
      <diagonal/>
    </border>
    <border>
      <left/>
      <right style="thin">
        <color rgb="FFC00000"/>
      </right>
      <top style="thick">
        <color rgb="FFC00000"/>
      </top>
      <bottom style="thick">
        <color rgb="FFC0000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auto="1"/>
      </top>
      <bottom style="thin">
        <color indexed="64"/>
      </bottom>
      <diagonal/>
    </border>
    <border>
      <left/>
      <right/>
      <top style="thin">
        <color indexed="64"/>
      </top>
      <bottom style="medium">
        <color auto="1"/>
      </bottom>
      <diagonal/>
    </border>
    <border>
      <left style="thin">
        <color theme="3" tint="0.59996337778862885"/>
      </left>
      <right style="thin">
        <color theme="3" tint="0.59996337778862885"/>
      </right>
      <top/>
      <bottom style="thick">
        <color theme="3" tint="0.59996337778862885"/>
      </bottom>
      <diagonal/>
    </border>
    <border>
      <left style="thin">
        <color theme="3" tint="0.59996337778862885"/>
      </left>
      <right style="thick">
        <color theme="3" tint="0.59996337778862885"/>
      </right>
      <top/>
      <bottom style="thick">
        <color theme="3" tint="0.59996337778862885"/>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ck">
        <color theme="3" tint="0.59996337778862885"/>
      </right>
      <top style="thin">
        <color theme="3" tint="0.59996337778862885"/>
      </top>
      <bottom style="thin">
        <color theme="3" tint="0.59996337778862885"/>
      </bottom>
      <diagonal/>
    </border>
    <border>
      <left style="thin">
        <color theme="3" tint="0.59996337778862885"/>
      </left>
      <right/>
      <top style="thin">
        <color indexed="64"/>
      </top>
      <bottom style="thin">
        <color theme="3" tint="0.59996337778862885"/>
      </bottom>
      <diagonal/>
    </border>
    <border>
      <left/>
      <right style="thin">
        <color theme="3" tint="0.59996337778862885"/>
      </right>
      <top style="thin">
        <color indexed="64"/>
      </top>
      <bottom style="thin">
        <color theme="3" tint="0.59996337778862885"/>
      </bottom>
      <diagonal/>
    </border>
    <border>
      <left style="thick">
        <color theme="3" tint="0.59996337778862885"/>
      </left>
      <right/>
      <top style="thin">
        <color indexed="64"/>
      </top>
      <bottom style="thin">
        <color theme="3" tint="0.59996337778862885"/>
      </bottom>
      <diagonal/>
    </border>
    <border>
      <left style="thick">
        <color theme="3" tint="0.59996337778862885"/>
      </left>
      <right/>
      <top style="thin">
        <color theme="3" tint="0.59996337778862885"/>
      </top>
      <bottom style="thick">
        <color theme="3" tint="0.59996337778862885"/>
      </bottom>
      <diagonal/>
    </border>
    <border>
      <left/>
      <right/>
      <top style="thin">
        <color theme="3" tint="0.59996337778862885"/>
      </top>
      <bottom style="thick">
        <color theme="3" tint="0.59996337778862885"/>
      </bottom>
      <diagonal/>
    </border>
    <border>
      <left/>
      <right style="thin">
        <color theme="3" tint="0.59996337778862885"/>
      </right>
      <top style="thin">
        <color theme="3" tint="0.59996337778862885"/>
      </top>
      <bottom style="thick">
        <color theme="3" tint="0.59996337778862885"/>
      </bottom>
      <diagonal/>
    </border>
    <border>
      <left style="thick">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thick">
        <color rgb="FFC00000"/>
      </right>
      <top style="thin">
        <color rgb="FFC00000"/>
      </top>
      <bottom style="thin">
        <color rgb="FFC00000"/>
      </bottom>
      <diagonal/>
    </border>
    <border>
      <left style="thick">
        <color rgb="FFC00000"/>
      </left>
      <right style="thin">
        <color rgb="FFC00000"/>
      </right>
      <top style="thin">
        <color rgb="FFC00000"/>
      </top>
      <bottom style="thick">
        <color rgb="FFC00000"/>
      </bottom>
      <diagonal/>
    </border>
    <border>
      <left style="thin">
        <color rgb="FFC00000"/>
      </left>
      <right style="thin">
        <color rgb="FFC00000"/>
      </right>
      <top style="thin">
        <color rgb="FFC00000"/>
      </top>
      <bottom style="thick">
        <color rgb="FFC00000"/>
      </bottom>
      <diagonal/>
    </border>
    <border>
      <left style="thick">
        <color theme="3" tint="-0.24994659260841701"/>
      </left>
      <right style="thin">
        <color theme="3" tint="-0.24994659260841701"/>
      </right>
      <top style="thick">
        <color theme="3" tint="-0.24994659260841701"/>
      </top>
      <bottom style="thin">
        <color theme="3" tint="-0.24994659260841701"/>
      </bottom>
      <diagonal/>
    </border>
    <border>
      <left style="thin">
        <color theme="3" tint="-0.24994659260841701"/>
      </left>
      <right style="thin">
        <color theme="3" tint="-0.24994659260841701"/>
      </right>
      <top style="thick">
        <color theme="3" tint="-0.24994659260841701"/>
      </top>
      <bottom style="thin">
        <color theme="3" tint="-0.24994659260841701"/>
      </bottom>
      <diagonal/>
    </border>
    <border>
      <left style="thick">
        <color theme="3" tint="-0.24994659260841701"/>
      </left>
      <right style="thin">
        <color theme="3" tint="-0.24994659260841701"/>
      </right>
      <top style="thin">
        <color theme="3" tint="-0.24994659260841701"/>
      </top>
      <bottom style="thin">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24994659260841701"/>
      </left>
      <right style="thin">
        <color theme="3" tint="-0.24994659260841701"/>
      </right>
      <top style="thin">
        <color theme="3" tint="-0.24994659260841701"/>
      </top>
      <bottom style="thick">
        <color theme="3" tint="-0.24994659260841701"/>
      </bottom>
      <diagonal/>
    </border>
    <border>
      <left style="thick">
        <color theme="3" tint="-0.24994659260841701"/>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style="thick">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ck">
        <color theme="3" tint="0.59996337778862885"/>
      </right>
      <top style="thin">
        <color theme="3" tint="0.59996337778862885"/>
      </top>
      <bottom style="thin">
        <color theme="3" tint="0.59996337778862885"/>
      </bottom>
      <diagonal/>
    </border>
    <border>
      <left/>
      <right style="thick">
        <color theme="3" tint="0.59996337778862885"/>
      </right>
      <top style="thin">
        <color theme="3" tint="0.59996337778862885"/>
      </top>
      <bottom style="thick">
        <color theme="3" tint="0.59996337778862885"/>
      </bottom>
      <diagonal/>
    </border>
    <border>
      <left style="thick">
        <color theme="3" tint="0.59996337778862885"/>
      </left>
      <right style="thin">
        <color indexed="64"/>
      </right>
      <top/>
      <bottom style="thin">
        <color indexed="64"/>
      </bottom>
      <diagonal/>
    </border>
    <border>
      <left style="thin">
        <color indexed="64"/>
      </left>
      <right style="thick">
        <color theme="3" tint="0.59996337778862885"/>
      </right>
      <top/>
      <bottom style="thin">
        <color indexed="64"/>
      </bottom>
      <diagonal/>
    </border>
    <border>
      <left style="thick">
        <color theme="3" tint="0.59996337778862885"/>
      </left>
      <right/>
      <top/>
      <bottom style="thin">
        <color theme="3" tint="0.59996337778862885"/>
      </bottom>
      <diagonal/>
    </border>
    <border>
      <left/>
      <right/>
      <top/>
      <bottom style="thin">
        <color theme="3" tint="0.59996337778862885"/>
      </bottom>
      <diagonal/>
    </border>
    <border>
      <left/>
      <right style="thick">
        <color theme="3" tint="0.59996337778862885"/>
      </right>
      <top/>
      <bottom style="thin">
        <color theme="3" tint="0.59996337778862885"/>
      </bottom>
      <diagonal/>
    </border>
    <border>
      <left style="thick">
        <color theme="3" tint="0.59996337778862885"/>
      </left>
      <right/>
      <top style="thick">
        <color theme="3" tint="0.59996337778862885"/>
      </top>
      <bottom style="thick">
        <color theme="3" tint="0.59996337778862885"/>
      </bottom>
      <diagonal/>
    </border>
    <border>
      <left/>
      <right style="thin">
        <color indexed="64"/>
      </right>
      <top style="thick">
        <color theme="3" tint="0.59996337778862885"/>
      </top>
      <bottom style="thick">
        <color theme="3" tint="0.59996337778862885"/>
      </bottom>
      <diagonal/>
    </border>
    <border>
      <left style="thin">
        <color indexed="64"/>
      </left>
      <right/>
      <top style="thick">
        <color theme="3" tint="0.59996337778862885"/>
      </top>
      <bottom style="thick">
        <color theme="3" tint="0.59996337778862885"/>
      </bottom>
      <diagonal/>
    </border>
    <border>
      <left style="thin">
        <color indexed="64"/>
      </left>
      <right style="thin">
        <color indexed="64"/>
      </right>
      <top style="thick">
        <color theme="3" tint="0.59996337778862885"/>
      </top>
      <bottom style="thick">
        <color theme="3" tint="0.59996337778862885"/>
      </bottom>
      <diagonal/>
    </border>
    <border>
      <left style="thin">
        <color indexed="64"/>
      </left>
      <right style="thick">
        <color theme="3" tint="0.59996337778862885"/>
      </right>
      <top style="thick">
        <color theme="3" tint="0.59996337778862885"/>
      </top>
      <bottom style="thick">
        <color theme="3" tint="0.59996337778862885"/>
      </bottom>
      <diagonal/>
    </border>
    <border>
      <left/>
      <right/>
      <top style="thick">
        <color theme="3" tint="0.59996337778862885"/>
      </top>
      <bottom style="thick">
        <color theme="3" tint="0.59996337778862885"/>
      </bottom>
      <diagonal/>
    </border>
    <border>
      <left/>
      <right style="thick">
        <color theme="3" tint="0.59996337778862885"/>
      </right>
      <top style="thick">
        <color theme="3" tint="0.59996337778862885"/>
      </top>
      <bottom style="thick">
        <color theme="3" tint="0.59996337778862885"/>
      </bottom>
      <diagonal/>
    </border>
    <border>
      <left style="thick">
        <color theme="6" tint="-0.24994659260841701"/>
      </left>
      <right/>
      <top/>
      <bottom style="thin">
        <color theme="6" tint="-0.24994659260841701"/>
      </bottom>
      <diagonal/>
    </border>
    <border>
      <left/>
      <right style="thick">
        <color theme="6" tint="-0.24994659260841701"/>
      </right>
      <top/>
      <bottom style="thin">
        <color theme="6" tint="-0.24994659260841701"/>
      </bottom>
      <diagonal/>
    </border>
    <border>
      <left style="thick">
        <color rgb="FFC00000"/>
      </left>
      <right/>
      <top style="thin">
        <color theme="6" tint="-0.24994659260841701"/>
      </top>
      <bottom style="thin">
        <color theme="6" tint="-0.24994659260841701"/>
      </bottom>
      <diagonal/>
    </border>
    <border>
      <left style="thick">
        <color rgb="FFC00000"/>
      </left>
      <right/>
      <top style="thin">
        <color theme="6" tint="-0.24994659260841701"/>
      </top>
      <bottom/>
      <diagonal/>
    </border>
    <border>
      <left style="thin">
        <color rgb="FFC00000"/>
      </left>
      <right style="thin">
        <color rgb="FFC00000"/>
      </right>
      <top style="thick">
        <color rgb="FFC00000"/>
      </top>
      <bottom style="thick">
        <color rgb="FFC00000"/>
      </bottom>
      <diagonal/>
    </border>
    <border>
      <left style="thick">
        <color theme="6" tint="-0.24994659260841701"/>
      </left>
      <right/>
      <top style="thick">
        <color rgb="FFC00000"/>
      </top>
      <bottom style="thick">
        <color rgb="FFC00000"/>
      </bottom>
      <diagonal/>
    </border>
    <border>
      <left style="thick">
        <color theme="6" tint="-0.24994659260841701"/>
      </left>
      <right/>
      <top style="thick">
        <color rgb="FFC00000"/>
      </top>
      <bottom style="thick">
        <color theme="6" tint="-0.24994659260841701"/>
      </bottom>
      <diagonal/>
    </border>
    <border>
      <left/>
      <right/>
      <top style="thick">
        <color rgb="FFC00000"/>
      </top>
      <bottom style="thick">
        <color theme="6" tint="-0.24994659260841701"/>
      </bottom>
      <diagonal/>
    </border>
    <border>
      <left/>
      <right style="thick">
        <color rgb="FFC00000"/>
      </right>
      <top style="thick">
        <color rgb="FFC00000"/>
      </top>
      <bottom style="thick">
        <color theme="6" tint="-0.24994659260841701"/>
      </bottom>
      <diagonal/>
    </border>
    <border>
      <left/>
      <right style="thick">
        <color rgb="FFC00000"/>
      </right>
      <top/>
      <bottom style="thin">
        <color theme="6" tint="-0.24994659260841701"/>
      </bottom>
      <diagonal/>
    </border>
    <border>
      <left/>
      <right style="thick">
        <color rgb="FFC00000"/>
      </right>
      <top style="thin">
        <color theme="6" tint="-0.24994659260841701"/>
      </top>
      <bottom style="thin">
        <color theme="6" tint="-0.24994659260841701"/>
      </bottom>
      <diagonal/>
    </border>
    <border>
      <left/>
      <right style="thick">
        <color rgb="FFC00000"/>
      </right>
      <top style="thin">
        <color theme="6" tint="-0.24994659260841701"/>
      </top>
      <bottom/>
      <diagonal/>
    </border>
    <border>
      <left/>
      <right/>
      <top style="thick">
        <color theme="3" tint="-0.24994659260841701"/>
      </top>
      <bottom style="thick">
        <color theme="6" tint="-0.24994659260841701"/>
      </bottom>
      <diagonal/>
    </border>
    <border>
      <left/>
      <right style="thick">
        <color theme="3" tint="-0.24994659260841701"/>
      </right>
      <top style="thick">
        <color theme="3" tint="-0.24994659260841701"/>
      </top>
      <bottom style="thick">
        <color theme="6" tint="-0.24994659260841701"/>
      </bottom>
      <diagonal/>
    </border>
    <border>
      <left/>
      <right style="thick">
        <color theme="3" tint="-0.24994659260841701"/>
      </right>
      <top/>
      <bottom style="thin">
        <color theme="6" tint="-0.24994659260841701"/>
      </bottom>
      <diagonal/>
    </border>
    <border>
      <left/>
      <right style="thick">
        <color theme="3" tint="-0.24994659260841701"/>
      </right>
      <top style="thin">
        <color theme="6" tint="-0.24994659260841701"/>
      </top>
      <bottom style="thin">
        <color theme="6" tint="-0.24994659260841701"/>
      </bottom>
      <diagonal/>
    </border>
    <border>
      <left style="thick">
        <color theme="3" tint="-0.24994659260841701"/>
      </left>
      <right/>
      <top style="thick">
        <color theme="3" tint="-0.24994659260841701"/>
      </top>
      <bottom style="thick">
        <color theme="3" tint="-0.24994659260841701"/>
      </bottom>
      <diagonal/>
    </border>
    <border>
      <left/>
      <right/>
      <top style="thick">
        <color theme="3" tint="-0.24994659260841701"/>
      </top>
      <bottom style="thick">
        <color theme="3" tint="-0.24994659260841701"/>
      </bottom>
      <diagonal/>
    </border>
    <border>
      <left/>
      <right style="thick">
        <color theme="3" tint="-0.24994659260841701"/>
      </right>
      <top style="thick">
        <color theme="3" tint="-0.24994659260841701"/>
      </top>
      <bottom style="thick">
        <color theme="3" tint="-0.24994659260841701"/>
      </bottom>
      <diagonal/>
    </border>
    <border>
      <left style="thick">
        <color theme="3" tint="-0.24994659260841701"/>
      </left>
      <right style="thin">
        <color theme="3" tint="-0.24994659260841701"/>
      </right>
      <top style="thick">
        <color theme="3" tint="-0.24994659260841701"/>
      </top>
      <bottom style="thick">
        <color theme="3" tint="-0.24994659260841701"/>
      </bottom>
      <diagonal/>
    </border>
    <border>
      <left style="thin">
        <color theme="3" tint="-0.24994659260841701"/>
      </left>
      <right style="thin">
        <color theme="3" tint="-0.24994659260841701"/>
      </right>
      <top style="thick">
        <color theme="3" tint="-0.24994659260841701"/>
      </top>
      <bottom style="thick">
        <color theme="3" tint="-0.24994659260841701"/>
      </bottom>
      <diagonal/>
    </border>
    <border>
      <left style="thin">
        <color theme="3" tint="-0.24994659260841701"/>
      </left>
      <right style="thin">
        <color theme="3" tint="-0.24994659260841701"/>
      </right>
      <top/>
      <bottom style="thick">
        <color theme="3" tint="-0.24994659260841701"/>
      </bottom>
      <diagonal/>
    </border>
    <border>
      <left style="thin">
        <color theme="3" tint="-0.24994659260841701"/>
      </left>
      <right/>
      <top style="thick">
        <color theme="3" tint="-0.24994659260841701"/>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thin">
        <color theme="3" tint="-0.24994659260841701"/>
      </left>
      <right/>
      <top style="thin">
        <color theme="3" tint="-0.24994659260841701"/>
      </top>
      <bottom style="thick">
        <color theme="3" tint="-0.24994659260841701"/>
      </bottom>
      <diagonal/>
    </border>
    <border>
      <left style="thick">
        <color theme="3" tint="-0.24994659260841701"/>
      </left>
      <right/>
      <top style="thick">
        <color theme="3" tint="-0.24994659260841701"/>
      </top>
      <bottom style="thick">
        <color theme="6" tint="-0.24994659260841701"/>
      </bottom>
      <diagonal/>
    </border>
    <border>
      <left style="thick">
        <color theme="3" tint="-0.24994659260841701"/>
      </left>
      <right/>
      <top/>
      <bottom style="thin">
        <color theme="6" tint="-0.24994659260841701"/>
      </bottom>
      <diagonal/>
    </border>
    <border>
      <left style="thick">
        <color theme="3" tint="-0.24994659260841701"/>
      </left>
      <right/>
      <top style="thin">
        <color theme="6" tint="-0.24994659260841701"/>
      </top>
      <bottom style="thin">
        <color theme="6" tint="-0.24994659260841701"/>
      </bottom>
      <diagonal/>
    </border>
    <border>
      <left style="thick">
        <color theme="3" tint="-0.24994659260841701"/>
      </left>
      <right/>
      <top style="thin">
        <color theme="6" tint="-0.24994659260841701"/>
      </top>
      <bottom/>
      <diagonal/>
    </border>
    <border>
      <left/>
      <right style="thick">
        <color theme="3" tint="-0.24994659260841701"/>
      </right>
      <top style="thin">
        <color theme="6" tint="-0.24994659260841701"/>
      </top>
      <bottom/>
      <diagonal/>
    </border>
    <border>
      <left style="thick">
        <color theme="3" tint="-0.24994659260841701"/>
      </left>
      <right/>
      <top style="thin">
        <color theme="3" tint="-0.24994659260841701"/>
      </top>
      <bottom style="thick">
        <color theme="3" tint="-0.24994659260841701"/>
      </bottom>
      <diagonal/>
    </border>
    <border>
      <left/>
      <right/>
      <top style="thin">
        <color theme="3" tint="-0.24994659260841701"/>
      </top>
      <bottom style="thick">
        <color theme="3" tint="-0.24994659260841701"/>
      </bottom>
      <diagonal/>
    </border>
    <border>
      <left/>
      <right style="thick">
        <color theme="3" tint="-0.24994659260841701"/>
      </right>
      <top style="thin">
        <color theme="3" tint="-0.24994659260841701"/>
      </top>
      <bottom style="thick">
        <color theme="3" tint="-0.24994659260841701"/>
      </bottom>
      <diagonal/>
    </border>
    <border>
      <left style="thick">
        <color rgb="FFC00000"/>
      </left>
      <right style="thin">
        <color rgb="FFC00000"/>
      </right>
      <top style="thick">
        <color rgb="FFC00000"/>
      </top>
      <bottom style="thick">
        <color rgb="FFC00000"/>
      </bottom>
      <diagonal/>
    </border>
    <border>
      <left style="thin">
        <color rgb="FFC00000"/>
      </left>
      <right/>
      <top style="thick">
        <color rgb="FFC00000"/>
      </top>
      <bottom/>
      <diagonal/>
    </border>
    <border>
      <left style="thin">
        <color rgb="FFC00000"/>
      </left>
      <right/>
      <top/>
      <bottom style="thick">
        <color rgb="FFC00000"/>
      </bottom>
      <diagonal/>
    </border>
    <border>
      <left/>
      <right style="thin">
        <color rgb="FFC00000"/>
      </right>
      <top/>
      <bottom/>
      <diagonal/>
    </border>
    <border>
      <left style="thick">
        <color indexed="10"/>
      </left>
      <right/>
      <top style="thick">
        <color indexed="10"/>
      </top>
      <bottom/>
      <diagonal/>
    </border>
    <border>
      <left/>
      <right/>
      <top style="thick">
        <color indexed="10"/>
      </top>
      <bottom/>
      <diagonal/>
    </border>
    <border>
      <left style="thick">
        <color indexed="10"/>
      </left>
      <right style="thick">
        <color indexed="10"/>
      </right>
      <top style="thick">
        <color indexed="10"/>
      </top>
      <bottom/>
      <diagonal/>
    </border>
    <border>
      <left style="thick">
        <color indexed="10"/>
      </left>
      <right/>
      <top/>
      <bottom/>
      <diagonal/>
    </border>
    <border>
      <left style="thick">
        <color indexed="10"/>
      </left>
      <right style="thick">
        <color indexed="10"/>
      </right>
      <top/>
      <bottom/>
      <diagonal/>
    </border>
    <border>
      <left style="thick">
        <color indexed="10"/>
      </left>
      <right/>
      <top/>
      <bottom style="thick">
        <color indexed="10"/>
      </bottom>
      <diagonal/>
    </border>
    <border>
      <left/>
      <right/>
      <top/>
      <bottom style="thick">
        <color indexed="10"/>
      </bottom>
      <diagonal/>
    </border>
    <border>
      <left style="thick">
        <color indexed="10"/>
      </left>
      <right style="thick">
        <color indexed="10"/>
      </right>
      <top/>
      <bottom style="thick">
        <color indexed="10"/>
      </bottom>
      <diagonal/>
    </border>
    <border>
      <left style="medium">
        <color rgb="FFFF0000"/>
      </left>
      <right/>
      <top style="medium">
        <color rgb="FFFF0000"/>
      </top>
      <bottom style="medium">
        <color rgb="FFFF0000"/>
      </bottom>
      <diagonal/>
    </border>
    <border>
      <left style="medium">
        <color rgb="FFFF0000"/>
      </left>
      <right style="dotted">
        <color rgb="FFFF0000"/>
      </right>
      <top style="medium">
        <color rgb="FFFF0000"/>
      </top>
      <bottom style="medium">
        <color rgb="FFFF0000"/>
      </bottom>
      <diagonal/>
    </border>
    <border>
      <left style="dotted">
        <color rgb="FFFF0000"/>
      </left>
      <right style="dotted">
        <color rgb="FFFF0000"/>
      </right>
      <top style="medium">
        <color rgb="FFFF0000"/>
      </top>
      <bottom style="medium">
        <color rgb="FFFF0000"/>
      </bottom>
      <diagonal/>
    </border>
    <border>
      <left style="medium">
        <color rgb="FFFF0000"/>
      </left>
      <right style="medium">
        <color rgb="FFFF0000"/>
      </right>
      <top style="medium">
        <color rgb="FFFF0000"/>
      </top>
      <bottom style="medium">
        <color rgb="FFFF0000"/>
      </bottom>
      <diagonal/>
    </border>
    <border>
      <left style="medium">
        <color rgb="FFFF0000"/>
      </left>
      <right/>
      <top/>
      <bottom/>
      <diagonal/>
    </border>
    <border>
      <left style="medium">
        <color rgb="FFFF0000"/>
      </left>
      <right style="dotted">
        <color rgb="FFFF0000"/>
      </right>
      <top/>
      <bottom/>
      <diagonal/>
    </border>
    <border>
      <left style="dotted">
        <color rgb="FFFF0000"/>
      </left>
      <right style="dotted">
        <color rgb="FFFF0000"/>
      </right>
      <top/>
      <bottom/>
      <diagonal/>
    </border>
    <border>
      <left style="medium">
        <color rgb="FFFF0000"/>
      </left>
      <right style="medium">
        <color rgb="FFFF0000"/>
      </right>
      <top/>
      <bottom/>
      <diagonal/>
    </border>
    <border>
      <left style="medium">
        <color rgb="FFFF0000"/>
      </left>
      <right/>
      <top/>
      <bottom style="medium">
        <color rgb="FFFF0000"/>
      </bottom>
      <diagonal/>
    </border>
    <border>
      <left style="medium">
        <color rgb="FFFF0000"/>
      </left>
      <right style="dashed">
        <color rgb="FFFF0000"/>
      </right>
      <top style="medium">
        <color rgb="FFFF0000"/>
      </top>
      <bottom style="medium">
        <color rgb="FFFF0000"/>
      </bottom>
      <diagonal/>
    </border>
    <border>
      <left style="dashed">
        <color rgb="FFFF0000"/>
      </left>
      <right style="dashed">
        <color rgb="FFFF0000"/>
      </right>
      <top style="medium">
        <color rgb="FFFF0000"/>
      </top>
      <bottom style="medium">
        <color rgb="FFFF0000"/>
      </bottom>
      <diagonal/>
    </border>
    <border>
      <left style="dashed">
        <color rgb="FFFF0000"/>
      </left>
      <right style="medium">
        <color rgb="FFFF0000"/>
      </right>
      <top style="medium">
        <color rgb="FFFF0000"/>
      </top>
      <bottom style="medium">
        <color rgb="FFFF0000"/>
      </bottom>
      <diagonal/>
    </border>
    <border>
      <left style="thick">
        <color rgb="FFC00000"/>
      </left>
      <right style="thick">
        <color rgb="FFC00000"/>
      </right>
      <top style="thick">
        <color rgb="FFC00000"/>
      </top>
      <bottom style="thick">
        <color rgb="FFC00000"/>
      </bottom>
      <diagonal/>
    </border>
    <border>
      <left style="thick">
        <color rgb="FFC00000"/>
      </left>
      <right/>
      <top style="thick">
        <color rgb="FFC00000"/>
      </top>
      <bottom style="medium">
        <color indexed="64"/>
      </bottom>
      <diagonal/>
    </border>
    <border>
      <left style="medium">
        <color rgb="FFFF0000"/>
      </left>
      <right style="medium">
        <color rgb="FFFF0000"/>
      </right>
      <top style="thick">
        <color rgb="FFC00000"/>
      </top>
      <bottom style="medium">
        <color indexed="64"/>
      </bottom>
      <diagonal/>
    </border>
    <border>
      <left style="medium">
        <color rgb="FFFF0000"/>
      </left>
      <right style="thick">
        <color rgb="FFC00000"/>
      </right>
      <top style="thick">
        <color rgb="FFC00000"/>
      </top>
      <bottom style="medium">
        <color indexed="64"/>
      </bottom>
      <diagonal/>
    </border>
    <border>
      <left style="medium">
        <color rgb="FFFF0000"/>
      </left>
      <right style="thick">
        <color rgb="FFC00000"/>
      </right>
      <top/>
      <bottom/>
      <diagonal/>
    </border>
    <border>
      <left style="thick">
        <color rgb="FFC00000"/>
      </left>
      <right/>
      <top style="medium">
        <color indexed="64"/>
      </top>
      <bottom style="thick">
        <color rgb="FFC00000"/>
      </bottom>
      <diagonal/>
    </border>
    <border>
      <left style="medium">
        <color rgb="FFFF0000"/>
      </left>
      <right style="medium">
        <color rgb="FFFF0000"/>
      </right>
      <top style="medium">
        <color indexed="64"/>
      </top>
      <bottom style="thick">
        <color rgb="FFC00000"/>
      </bottom>
      <diagonal/>
    </border>
    <border>
      <left style="medium">
        <color rgb="FFFF0000"/>
      </left>
      <right style="thick">
        <color rgb="FFC00000"/>
      </right>
      <top style="medium">
        <color indexed="64"/>
      </top>
      <bottom style="thick">
        <color rgb="FFC00000"/>
      </bottom>
      <diagonal/>
    </border>
    <border>
      <left style="medium">
        <color rgb="FFFF0000"/>
      </left>
      <right/>
      <top style="thick">
        <color rgb="FFC00000"/>
      </top>
      <bottom style="medium">
        <color indexed="64"/>
      </bottom>
      <diagonal/>
    </border>
    <border>
      <left style="medium">
        <color rgb="FFFF0000"/>
      </left>
      <right/>
      <top style="medium">
        <color indexed="64"/>
      </top>
      <bottom style="thick">
        <color rgb="FFC00000"/>
      </bottom>
      <diagonal/>
    </border>
    <border>
      <left/>
      <right/>
      <top style="thick">
        <color theme="9" tint="-0.24994659260841701"/>
      </top>
      <bottom/>
      <diagonal/>
    </border>
    <border>
      <left/>
      <right style="thick">
        <color indexed="10"/>
      </right>
      <top style="thick">
        <color indexed="10"/>
      </top>
      <bottom/>
      <diagonal/>
    </border>
    <border>
      <left/>
      <right style="thick">
        <color indexed="10"/>
      </right>
      <top/>
      <bottom style="thick">
        <color indexed="10"/>
      </bottom>
      <diagonal/>
    </border>
    <border>
      <left style="thin">
        <color theme="3" tint="0.39994506668294322"/>
      </left>
      <right style="thin">
        <color theme="3" tint="0.39994506668294322"/>
      </right>
      <top/>
      <bottom/>
      <diagonal/>
    </border>
    <border>
      <left/>
      <right style="thin">
        <color theme="3" tint="0.39994506668294322"/>
      </right>
      <top style="thin">
        <color theme="8" tint="-0.24994659260841701"/>
      </top>
      <bottom style="thin">
        <color theme="8" tint="-0.24994659260841701"/>
      </bottom>
      <diagonal/>
    </border>
    <border>
      <left/>
      <right style="thin">
        <color theme="3" tint="0.39994506668294322"/>
      </right>
      <top style="thin">
        <color theme="8" tint="-0.24994659260841701"/>
      </top>
      <bottom/>
      <diagonal/>
    </border>
    <border>
      <left/>
      <right/>
      <top/>
      <bottom style="thin">
        <color theme="8" tint="-0.24994659260841701"/>
      </bottom>
      <diagonal/>
    </border>
    <border>
      <left/>
      <right style="thin">
        <color theme="3" tint="0.39994506668294322"/>
      </right>
      <top/>
      <bottom style="thin">
        <color theme="8" tint="-0.24994659260841701"/>
      </bottom>
      <diagonal/>
    </border>
    <border>
      <left style="thin">
        <color theme="3" tint="0.39994506668294322"/>
      </left>
      <right/>
      <top/>
      <bottom/>
      <diagonal/>
    </border>
    <border>
      <left style="thick">
        <color theme="8" tint="-0.24994659260841701"/>
      </left>
      <right/>
      <top style="thick">
        <color theme="8" tint="-0.24994659260841701"/>
      </top>
      <bottom style="thin">
        <color theme="8" tint="-0.24994659260841701"/>
      </bottom>
      <diagonal/>
    </border>
    <border>
      <left/>
      <right/>
      <top style="thick">
        <color theme="8" tint="-0.24994659260841701"/>
      </top>
      <bottom style="thin">
        <color theme="8" tint="-0.24994659260841701"/>
      </bottom>
      <diagonal/>
    </border>
    <border>
      <left/>
      <right style="thin">
        <color theme="8" tint="-0.24994659260841701"/>
      </right>
      <top style="thick">
        <color theme="8" tint="-0.24994659260841701"/>
      </top>
      <bottom style="thin">
        <color theme="8" tint="-0.24994659260841701"/>
      </bottom>
      <diagonal/>
    </border>
    <border>
      <left style="thin">
        <color theme="8" tint="-0.24994659260841701"/>
      </left>
      <right/>
      <top style="thick">
        <color theme="8" tint="-0.24994659260841701"/>
      </top>
      <bottom style="thin">
        <color theme="8" tint="-0.24994659260841701"/>
      </bottom>
      <diagonal/>
    </border>
    <border>
      <left style="thick">
        <color theme="8" tint="-0.24994659260841701"/>
      </left>
      <right/>
      <top style="thin">
        <color theme="8" tint="-0.24994659260841701"/>
      </top>
      <bottom/>
      <diagonal/>
    </border>
    <border>
      <left style="thick">
        <color theme="8" tint="-0.24994659260841701"/>
      </left>
      <right/>
      <top/>
      <bottom style="thin">
        <color theme="8" tint="-0.24994659260841701"/>
      </bottom>
      <diagonal/>
    </border>
    <border>
      <left style="thick">
        <color theme="8" tint="-0.24994659260841701"/>
      </left>
      <right style="thin">
        <color theme="8" tint="-0.24994659260841701"/>
      </right>
      <top style="thin">
        <color theme="8" tint="-0.24994659260841701"/>
      </top>
      <bottom/>
      <diagonal/>
    </border>
    <border>
      <left style="thick">
        <color theme="8" tint="-0.24994659260841701"/>
      </left>
      <right/>
      <top style="thin">
        <color theme="3" tint="0.39994506668294322"/>
      </top>
      <bottom style="thin">
        <color theme="3" tint="0.39994506668294322"/>
      </bottom>
      <diagonal/>
    </border>
    <border>
      <left/>
      <right style="thick">
        <color theme="8" tint="-0.24994659260841701"/>
      </right>
      <top style="thin">
        <color theme="3" tint="0.39994506668294322"/>
      </top>
      <bottom style="thin">
        <color theme="3" tint="0.39994506668294322"/>
      </bottom>
      <diagonal/>
    </border>
    <border>
      <left style="thick">
        <color theme="8" tint="-0.24994659260841701"/>
      </left>
      <right/>
      <top/>
      <bottom style="thick">
        <color theme="8" tint="-0.24994659260841701"/>
      </bottom>
      <diagonal/>
    </border>
    <border>
      <left/>
      <right style="thick">
        <color theme="8" tint="-0.24994659260841701"/>
      </right>
      <top/>
      <bottom style="thick">
        <color theme="8" tint="-0.24994659260841701"/>
      </bottom>
      <diagonal/>
    </border>
    <border>
      <left style="thin">
        <color theme="3" tint="0.39994506668294322"/>
      </left>
      <right/>
      <top style="thin">
        <color theme="8" tint="-0.24994659260841701"/>
      </top>
      <bottom/>
      <diagonal/>
    </border>
    <border>
      <left style="thin">
        <color theme="8" tint="-0.24994659260841701"/>
      </left>
      <right style="thick">
        <color theme="8" tint="-0.24994659260841701"/>
      </right>
      <top style="thin">
        <color theme="8" tint="-0.24994659260841701"/>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n">
        <color theme="3" tint="0.39994506668294322"/>
      </right>
      <top style="thick">
        <color theme="3" tint="0.39994506668294322"/>
      </top>
      <bottom/>
      <diagonal/>
    </border>
    <border>
      <left style="thick">
        <color theme="3" tint="0.39994506668294322"/>
      </left>
      <right style="thin">
        <color theme="8" tint="-0.24994659260841701"/>
      </right>
      <top style="thin">
        <color theme="8" tint="-0.24994659260841701"/>
      </top>
      <bottom style="thin">
        <color theme="8" tint="-0.24994659260841701"/>
      </bottom>
      <diagonal/>
    </border>
    <border>
      <left style="thick">
        <color theme="3" tint="0.39994506668294322"/>
      </left>
      <right style="thin">
        <color theme="8" tint="-0.24994659260841701"/>
      </right>
      <top style="thin">
        <color theme="8" tint="-0.24994659260841701"/>
      </top>
      <bottom style="thick">
        <color theme="3" tint="0.39994506668294322"/>
      </bottom>
      <diagonal/>
    </border>
    <border>
      <left style="thin">
        <color theme="8" tint="-0.24994659260841701"/>
      </left>
      <right style="thin">
        <color theme="8" tint="-0.24994659260841701"/>
      </right>
      <top style="thin">
        <color theme="8" tint="-0.24994659260841701"/>
      </top>
      <bottom style="thick">
        <color theme="3" tint="0.39994506668294322"/>
      </bottom>
      <diagonal/>
    </border>
    <border>
      <left style="thin">
        <color theme="8" tint="-0.24994659260841701"/>
      </left>
      <right style="thin">
        <color theme="8" tint="-0.24994659260841701"/>
      </right>
      <top/>
      <bottom style="thick">
        <color theme="3" tint="0.39994506668294322"/>
      </bottom>
      <diagonal/>
    </border>
    <border>
      <left style="thin">
        <color theme="8" tint="-0.24994659260841701"/>
      </left>
      <right style="thick">
        <color theme="3" tint="0.39994506668294322"/>
      </right>
      <top/>
      <bottom style="thick">
        <color theme="3" tint="0.39994506668294322"/>
      </bottom>
      <diagonal/>
    </border>
    <border>
      <left style="thin">
        <color theme="3" tint="0.39994506668294322"/>
      </left>
      <right/>
      <top style="thin">
        <color theme="3" tint="0.39991454817346722"/>
      </top>
      <bottom style="thin">
        <color theme="3" tint="0.39991454817346722"/>
      </bottom>
      <diagonal/>
    </border>
    <border>
      <left style="thin">
        <color theme="3" tint="0.39994506668294322"/>
      </left>
      <right style="thin">
        <color theme="3" tint="0.39994506668294322"/>
      </right>
      <top style="thin">
        <color theme="3" tint="0.39991454817346722"/>
      </top>
      <bottom style="thin">
        <color theme="3" tint="0.39991454817346722"/>
      </bottom>
      <diagonal/>
    </border>
    <border>
      <left/>
      <right style="thick">
        <color theme="8" tint="-0.24994659260841701"/>
      </right>
      <top style="thin">
        <color theme="3" tint="0.39991454817346722"/>
      </top>
      <bottom style="thin">
        <color theme="3" tint="0.39991454817346722"/>
      </bottom>
      <diagonal/>
    </border>
    <border>
      <left style="thick">
        <color theme="0" tint="-0.34998626667073579"/>
      </left>
      <right style="thin">
        <color theme="0" tint="-0.34998626667073579"/>
      </right>
      <top style="thick">
        <color theme="0" tint="-0.34998626667073579"/>
      </top>
      <bottom style="thin">
        <color theme="0" tint="-0.34998626667073579"/>
      </bottom>
      <diagonal/>
    </border>
    <border>
      <left style="thin">
        <color theme="0" tint="-0.34998626667073579"/>
      </left>
      <right style="thin">
        <color theme="0" tint="-0.34998626667073579"/>
      </right>
      <top style="thick">
        <color theme="0" tint="-0.34998626667073579"/>
      </top>
      <bottom style="thin">
        <color theme="0" tint="-0.34998626667073579"/>
      </bottom>
      <diagonal/>
    </border>
    <border>
      <left style="thin">
        <color theme="0" tint="-0.34998626667073579"/>
      </left>
      <right style="thick">
        <color theme="0" tint="-0.34998626667073579"/>
      </right>
      <top style="thick">
        <color theme="0" tint="-0.34998626667073579"/>
      </top>
      <bottom style="thin">
        <color theme="0" tint="-0.34998626667073579"/>
      </bottom>
      <diagonal/>
    </border>
    <border>
      <left style="thick">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ck">
        <color theme="0" tint="-0.34998626667073579"/>
      </right>
      <top style="thin">
        <color theme="0" tint="-0.34998626667073579"/>
      </top>
      <bottom style="medium">
        <color theme="0" tint="-0.34998626667073579"/>
      </bottom>
      <diagonal/>
    </border>
    <border>
      <left style="thick">
        <color theme="0" tint="-0.34998626667073579"/>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thick">
        <color theme="0" tint="-0.34998626667073579"/>
      </right>
      <top style="medium">
        <color theme="0" tint="-0.34998626667073579"/>
      </top>
      <bottom/>
      <diagonal/>
    </border>
    <border>
      <left style="thick">
        <color theme="0" tint="-0.34998626667073579"/>
      </left>
      <right style="thin">
        <color theme="9" tint="-0.24994659260841701"/>
      </right>
      <top style="medium">
        <color theme="0" tint="-0.34998626667073579"/>
      </top>
      <bottom style="medium">
        <color theme="0" tint="-0.34998626667073579"/>
      </bottom>
      <diagonal/>
    </border>
    <border>
      <left style="thin">
        <color theme="9" tint="-0.24994659260841701"/>
      </left>
      <right style="thin">
        <color theme="9" tint="-0.24994659260841701"/>
      </right>
      <top style="medium">
        <color theme="0" tint="-0.34998626667073579"/>
      </top>
      <bottom style="medium">
        <color theme="0" tint="-0.34998626667073579"/>
      </bottom>
      <diagonal/>
    </border>
    <border>
      <left style="thin">
        <color theme="9" tint="-0.24994659260841701"/>
      </left>
      <right style="thick">
        <color theme="0" tint="-0.34998626667073579"/>
      </right>
      <top style="medium">
        <color theme="0" tint="-0.34998626667073579"/>
      </top>
      <bottom style="medium">
        <color theme="0" tint="-0.34998626667073579"/>
      </bottom>
      <diagonal/>
    </border>
    <border>
      <left style="thick">
        <color theme="0" tint="-0.34998626667073579"/>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ck">
        <color theme="0" tint="-0.34998626667073579"/>
      </right>
      <top/>
      <bottom/>
      <diagonal/>
    </border>
    <border>
      <left style="thick">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thick">
        <color theme="0" tint="-0.34998626667073579"/>
      </right>
      <top/>
      <bottom style="medium">
        <color theme="0" tint="-0.34998626667073579"/>
      </bottom>
      <diagonal/>
    </border>
    <border>
      <left style="thick">
        <color theme="0" tint="-0.34998626667073579"/>
      </left>
      <right style="thin">
        <color theme="0" tint="-0.34998626667073579"/>
      </right>
      <top/>
      <bottom style="thick">
        <color theme="0" tint="-0.34998626667073579"/>
      </bottom>
      <diagonal/>
    </border>
    <border>
      <left style="thin">
        <color theme="0" tint="-0.34998626667073579"/>
      </left>
      <right style="thin">
        <color theme="0" tint="-0.34998626667073579"/>
      </right>
      <top/>
      <bottom style="thick">
        <color theme="0" tint="-0.34998626667073579"/>
      </bottom>
      <diagonal/>
    </border>
    <border>
      <left style="thin">
        <color theme="0" tint="-0.34998626667073579"/>
      </left>
      <right style="thick">
        <color theme="0" tint="-0.34998626667073579"/>
      </right>
      <top/>
      <bottom style="thick">
        <color theme="0" tint="-0.34998626667073579"/>
      </bottom>
      <diagonal/>
    </border>
    <border>
      <left style="thick">
        <color theme="0" tint="-0.34998626667073579"/>
      </left>
      <right style="thin">
        <color theme="0" tint="-0.34998626667073579"/>
      </right>
      <top style="thin">
        <color theme="0" tint="-0.34998626667073579"/>
      </top>
      <bottom style="thick">
        <color theme="0" tint="-0.34998626667073579"/>
      </bottom>
      <diagonal/>
    </border>
    <border>
      <left style="thin">
        <color theme="0" tint="-0.34998626667073579"/>
      </left>
      <right style="thin">
        <color theme="0" tint="-0.34998626667073579"/>
      </right>
      <top style="thin">
        <color theme="0" tint="-0.34998626667073579"/>
      </top>
      <bottom style="thick">
        <color theme="0" tint="-0.34998626667073579"/>
      </bottom>
      <diagonal/>
    </border>
    <border>
      <left style="thin">
        <color theme="0" tint="-0.34998626667073579"/>
      </left>
      <right style="thick">
        <color theme="0" tint="-0.34998626667073579"/>
      </right>
      <top style="thin">
        <color theme="0" tint="-0.34998626667073579"/>
      </top>
      <bottom style="thick">
        <color theme="0" tint="-0.34998626667073579"/>
      </bottom>
      <diagonal/>
    </border>
    <border>
      <left style="thick">
        <color rgb="FFC00000"/>
      </left>
      <right style="thick">
        <color rgb="FFC00000"/>
      </right>
      <top style="thick">
        <color rgb="FFC00000"/>
      </top>
      <bottom/>
      <diagonal/>
    </border>
    <border>
      <left style="thick">
        <color rgb="FFC00000"/>
      </left>
      <right style="thick">
        <color rgb="FFC00000"/>
      </right>
      <top/>
      <bottom style="thick">
        <color rgb="FFC00000"/>
      </bottom>
      <diagonal/>
    </border>
    <border>
      <left style="thick">
        <color rgb="FFC00000"/>
      </left>
      <right style="thick">
        <color rgb="FFC00000"/>
      </right>
      <top/>
      <bottom/>
      <diagonal/>
    </border>
    <border>
      <left style="thick">
        <color indexed="10"/>
      </left>
      <right style="thick">
        <color indexed="10"/>
      </right>
      <top style="hair">
        <color indexed="10"/>
      </top>
      <bottom style="hair">
        <color indexed="10"/>
      </bottom>
      <diagonal/>
    </border>
    <border>
      <left style="thick">
        <color indexed="10"/>
      </left>
      <right style="thick">
        <color indexed="10"/>
      </right>
      <top style="hair">
        <color indexed="10"/>
      </top>
      <bottom/>
      <diagonal/>
    </border>
    <border>
      <left style="thick">
        <color indexed="10"/>
      </left>
      <right style="thick">
        <color indexed="10"/>
      </right>
      <top/>
      <bottom style="hair">
        <color indexed="10"/>
      </bottom>
      <diagonal/>
    </border>
    <border>
      <left style="medium">
        <color indexed="64"/>
      </left>
      <right style="medium">
        <color indexed="64"/>
      </right>
      <top/>
      <bottom/>
      <diagonal/>
    </border>
    <border>
      <left style="medium">
        <color indexed="64"/>
      </left>
      <right style="dashed">
        <color indexed="64"/>
      </right>
      <top/>
      <bottom/>
      <diagonal/>
    </border>
    <border>
      <left style="dashed">
        <color indexed="64"/>
      </left>
      <right style="thick">
        <color indexed="10"/>
      </right>
      <top/>
      <bottom/>
      <diagonal/>
    </border>
    <border>
      <left style="thick">
        <color indexed="10"/>
      </left>
      <right/>
      <top style="hair">
        <color indexed="10"/>
      </top>
      <bottom style="hair">
        <color indexed="10"/>
      </bottom>
      <diagonal/>
    </border>
    <border>
      <left/>
      <right style="medium">
        <color indexed="64"/>
      </right>
      <top style="hair">
        <color indexed="10"/>
      </top>
      <bottom style="hair">
        <color indexed="10"/>
      </bottom>
      <diagonal/>
    </border>
    <border>
      <left style="medium">
        <color indexed="64"/>
      </left>
      <right style="medium">
        <color indexed="64"/>
      </right>
      <top style="hair">
        <color indexed="10"/>
      </top>
      <bottom style="hair">
        <color indexed="10"/>
      </bottom>
      <diagonal/>
    </border>
    <border>
      <left style="medium">
        <color indexed="64"/>
      </left>
      <right style="dashed">
        <color indexed="64"/>
      </right>
      <top style="hair">
        <color indexed="10"/>
      </top>
      <bottom style="hair">
        <color indexed="10"/>
      </bottom>
      <diagonal/>
    </border>
    <border>
      <left style="dashed">
        <color indexed="64"/>
      </left>
      <right style="thick">
        <color indexed="10"/>
      </right>
      <top style="hair">
        <color indexed="10"/>
      </top>
      <bottom style="hair">
        <color indexed="10"/>
      </bottom>
      <diagonal/>
    </border>
    <border>
      <left style="medium">
        <color indexed="64"/>
      </left>
      <right style="medium">
        <color indexed="64"/>
      </right>
      <top style="hair">
        <color indexed="10"/>
      </top>
      <bottom/>
      <diagonal/>
    </border>
    <border>
      <left style="medium">
        <color indexed="64"/>
      </left>
      <right style="dashed">
        <color indexed="64"/>
      </right>
      <top style="hair">
        <color indexed="10"/>
      </top>
      <bottom/>
      <diagonal/>
    </border>
    <border>
      <left style="dashed">
        <color indexed="64"/>
      </left>
      <right style="thick">
        <color indexed="10"/>
      </right>
      <top style="hair">
        <color indexed="10"/>
      </top>
      <bottom/>
      <diagonal/>
    </border>
    <border>
      <left style="thick">
        <color indexed="10"/>
      </left>
      <right/>
      <top style="hair">
        <color indexed="10"/>
      </top>
      <bottom/>
      <diagonal/>
    </border>
    <border>
      <left style="medium">
        <color indexed="64"/>
      </left>
      <right style="medium">
        <color indexed="64"/>
      </right>
      <top style="hair">
        <color indexed="10"/>
      </top>
      <bottom style="thick">
        <color indexed="10"/>
      </bottom>
      <diagonal/>
    </border>
    <border>
      <left style="medium">
        <color indexed="64"/>
      </left>
      <right style="dashed">
        <color indexed="64"/>
      </right>
      <top style="hair">
        <color indexed="10"/>
      </top>
      <bottom style="thick">
        <color indexed="10"/>
      </bottom>
      <diagonal/>
    </border>
    <border>
      <left style="dashed">
        <color indexed="64"/>
      </left>
      <right style="thick">
        <color indexed="10"/>
      </right>
      <top style="hair">
        <color indexed="10"/>
      </top>
      <bottom style="thick">
        <color indexed="10"/>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dotted">
        <color rgb="FFFF0000"/>
      </bottom>
      <diagonal/>
    </border>
    <border>
      <left style="thin">
        <color indexed="64"/>
      </left>
      <right/>
      <top/>
      <bottom style="dotted">
        <color rgb="FFFF0000"/>
      </bottom>
      <diagonal/>
    </border>
    <border>
      <left style="thin">
        <color auto="1"/>
      </left>
      <right style="medium">
        <color auto="1"/>
      </right>
      <top/>
      <bottom style="dotted">
        <color rgb="FFFF0000"/>
      </bottom>
      <diagonal/>
    </border>
    <border>
      <left style="thin">
        <color indexed="64"/>
      </left>
      <right style="thin">
        <color indexed="64"/>
      </right>
      <top style="dotted">
        <color rgb="FFFF0000"/>
      </top>
      <bottom style="dotted">
        <color rgb="FFFF0000"/>
      </bottom>
      <diagonal/>
    </border>
    <border>
      <left style="thin">
        <color indexed="64"/>
      </left>
      <right/>
      <top style="dotted">
        <color rgb="FFFF0000"/>
      </top>
      <bottom style="dotted">
        <color rgb="FFFF0000"/>
      </bottom>
      <diagonal/>
    </border>
    <border>
      <left style="thin">
        <color auto="1"/>
      </left>
      <right style="medium">
        <color auto="1"/>
      </right>
      <top style="dotted">
        <color rgb="FFFF0000"/>
      </top>
      <bottom style="dotted">
        <color rgb="FFFF0000"/>
      </bottom>
      <diagonal/>
    </border>
    <border>
      <left style="thin">
        <color indexed="64"/>
      </left>
      <right style="thin">
        <color indexed="64"/>
      </right>
      <top style="dotted">
        <color rgb="FFFF0000"/>
      </top>
      <bottom style="thin">
        <color indexed="64"/>
      </bottom>
      <diagonal/>
    </border>
    <border>
      <left style="thin">
        <color indexed="64"/>
      </left>
      <right/>
      <top style="dotted">
        <color rgb="FFFF0000"/>
      </top>
      <bottom style="thin">
        <color indexed="64"/>
      </bottom>
      <diagonal/>
    </border>
    <border>
      <left style="thin">
        <color auto="1"/>
      </left>
      <right style="thin">
        <color auto="1"/>
      </right>
      <top style="dotted">
        <color rgb="FFFF0000"/>
      </top>
      <bottom style="medium">
        <color auto="1"/>
      </bottom>
      <diagonal/>
    </border>
    <border>
      <left style="thin">
        <color auto="1"/>
      </left>
      <right style="medium">
        <color auto="1"/>
      </right>
      <top style="dotted">
        <color rgb="FFFF0000"/>
      </top>
      <bottom style="medium">
        <color auto="1"/>
      </bottom>
      <diagonal/>
    </border>
    <border>
      <left style="thin">
        <color indexed="64"/>
      </left>
      <right style="thin">
        <color indexed="64"/>
      </right>
      <top style="medium">
        <color indexed="64"/>
      </top>
      <bottom style="dotted">
        <color rgb="FFFF0000"/>
      </bottom>
      <diagonal/>
    </border>
    <border>
      <left style="thin">
        <color indexed="64"/>
      </left>
      <right/>
      <top style="medium">
        <color indexed="64"/>
      </top>
      <bottom/>
      <diagonal/>
    </border>
    <border>
      <left style="thin">
        <color indexed="64"/>
      </left>
      <right/>
      <top style="medium">
        <color indexed="64"/>
      </top>
      <bottom style="dotted">
        <color rgb="FFFF0000"/>
      </bottom>
      <diagonal/>
    </border>
    <border>
      <left/>
      <right style="dashed">
        <color indexed="64"/>
      </right>
      <top/>
      <bottom/>
      <diagonal/>
    </border>
    <border>
      <left/>
      <right style="dashed">
        <color indexed="64"/>
      </right>
      <top style="thick">
        <color rgb="FFC00000"/>
      </top>
      <bottom style="thick">
        <color rgb="FFC00000"/>
      </bottom>
      <diagonal/>
    </border>
    <border>
      <left style="dashed">
        <color indexed="64"/>
      </left>
      <right style="thick">
        <color rgb="FFC00000"/>
      </right>
      <top style="thick">
        <color rgb="FFC00000"/>
      </top>
      <bottom style="thick">
        <color rgb="FFC00000"/>
      </bottom>
      <diagonal/>
    </border>
    <border>
      <left/>
      <right/>
      <top style="hair">
        <color indexed="10"/>
      </top>
      <bottom/>
      <diagonal/>
    </border>
    <border>
      <left/>
      <right/>
      <top style="hair">
        <color indexed="10"/>
      </top>
      <bottom style="hair">
        <color indexed="10"/>
      </bottom>
      <diagonal/>
    </border>
    <border>
      <left/>
      <right/>
      <top/>
      <bottom style="hair">
        <color indexed="10"/>
      </bottom>
      <diagonal/>
    </border>
    <border>
      <left/>
      <right style="thin">
        <color indexed="64"/>
      </right>
      <top style="thick">
        <color rgb="FFC00000"/>
      </top>
      <bottom style="thick">
        <color rgb="FFC00000"/>
      </bottom>
      <diagonal/>
    </border>
    <border>
      <left style="thin">
        <color rgb="FFC00000"/>
      </left>
      <right/>
      <top/>
      <bottom style="hair">
        <color indexed="10"/>
      </bottom>
      <diagonal/>
    </border>
    <border>
      <left/>
      <right style="thin">
        <color rgb="FFC00000"/>
      </right>
      <top/>
      <bottom style="hair">
        <color indexed="10"/>
      </bottom>
      <diagonal/>
    </border>
    <border>
      <left style="thin">
        <color rgb="FFC00000"/>
      </left>
      <right/>
      <top style="hair">
        <color indexed="10"/>
      </top>
      <bottom style="hair">
        <color indexed="10"/>
      </bottom>
      <diagonal/>
    </border>
    <border>
      <left/>
      <right style="thin">
        <color rgb="FFC00000"/>
      </right>
      <top style="hair">
        <color indexed="10"/>
      </top>
      <bottom style="hair">
        <color indexed="10"/>
      </bottom>
      <diagonal/>
    </border>
    <border>
      <left/>
      <right style="thin">
        <color rgb="FFC00000"/>
      </right>
      <top/>
      <bottom style="thick">
        <color rgb="FFC00000"/>
      </bottom>
      <diagonal/>
    </border>
    <border>
      <left style="medium">
        <color rgb="FFC00000"/>
      </left>
      <right/>
      <top style="thick">
        <color rgb="FFC00000"/>
      </top>
      <bottom style="thick">
        <color rgb="FFC00000"/>
      </bottom>
      <diagonal/>
    </border>
    <border>
      <left style="medium">
        <color rgb="FFC00000"/>
      </left>
      <right/>
      <top/>
      <bottom/>
      <diagonal/>
    </border>
    <border>
      <left style="medium">
        <color rgb="FFC00000"/>
      </left>
      <right/>
      <top style="hair">
        <color indexed="10"/>
      </top>
      <bottom style="hair">
        <color indexed="10"/>
      </bottom>
      <diagonal/>
    </border>
    <border>
      <left/>
      <right style="thin">
        <color rgb="FFC00000"/>
      </right>
      <top style="hair">
        <color indexed="10"/>
      </top>
      <bottom/>
      <diagonal/>
    </border>
    <border>
      <left style="medium">
        <color rgb="FFC00000"/>
      </left>
      <right style="medium">
        <color indexed="64"/>
      </right>
      <top style="hair">
        <color indexed="10"/>
      </top>
      <bottom style="hair">
        <color indexed="10"/>
      </bottom>
      <diagonal/>
    </border>
    <border>
      <left style="medium">
        <color rgb="FFC00000"/>
      </left>
      <right/>
      <top/>
      <bottom style="hair">
        <color indexed="10"/>
      </bottom>
      <diagonal/>
    </border>
    <border>
      <left style="medium">
        <color rgb="FFC00000"/>
      </left>
      <right/>
      <top/>
      <bottom style="thick">
        <color rgb="FFC00000"/>
      </bottom>
      <diagonal/>
    </border>
    <border>
      <left/>
      <right style="medium">
        <color rgb="FFC00000"/>
      </right>
      <top style="hair">
        <color indexed="10"/>
      </top>
      <bottom style="hair">
        <color indexed="10"/>
      </bottom>
      <diagonal/>
    </border>
    <border>
      <left style="thick">
        <color indexed="10"/>
      </left>
      <right/>
      <top style="hair">
        <color indexed="10"/>
      </top>
      <bottom style="thick">
        <color rgb="FFC00000"/>
      </bottom>
      <diagonal/>
    </border>
    <border>
      <left/>
      <right/>
      <top style="hair">
        <color indexed="10"/>
      </top>
      <bottom style="thick">
        <color rgb="FFC00000"/>
      </bottom>
      <diagonal/>
    </border>
  </borders>
  <cellStyleXfs count="414">
    <xf numFmtId="0" fontId="0" fillId="0" borderId="0"/>
    <xf numFmtId="0" fontId="5" fillId="0" borderId="0" applyNumberFormat="0" applyFill="0" applyBorder="0" applyAlignment="0" applyProtection="0"/>
    <xf numFmtId="0" fontId="6" fillId="0" borderId="0"/>
    <xf numFmtId="9" fontId="11" fillId="0" borderId="0" applyFont="0" applyFill="0" applyBorder="0" applyAlignment="0" applyProtection="0"/>
    <xf numFmtId="0" fontId="11" fillId="0" borderId="0"/>
    <xf numFmtId="0" fontId="11" fillId="0" borderId="0"/>
    <xf numFmtId="0" fontId="11" fillId="0" borderId="0"/>
    <xf numFmtId="0" fontId="6" fillId="0" borderId="0"/>
    <xf numFmtId="0" fontId="6" fillId="0" borderId="0"/>
    <xf numFmtId="0" fontId="11" fillId="0" borderId="0"/>
    <xf numFmtId="0" fontId="6" fillId="0" borderId="0"/>
    <xf numFmtId="0" fontId="11" fillId="0" borderId="0"/>
    <xf numFmtId="164" fontId="6" fillId="0" borderId="0" applyFont="0" applyFill="0" applyBorder="0" applyAlignment="0" applyProtection="0"/>
    <xf numFmtId="0" fontId="11" fillId="0" borderId="0"/>
    <xf numFmtId="9" fontId="6" fillId="0" borderId="0" applyFont="0" applyFill="0" applyBorder="0" applyAlignment="0" applyProtection="0"/>
    <xf numFmtId="0" fontId="11" fillId="0" borderId="0"/>
    <xf numFmtId="9" fontId="11" fillId="0" borderId="0" applyFont="0" applyFill="0" applyBorder="0" applyAlignment="0" applyProtection="0"/>
    <xf numFmtId="0" fontId="6" fillId="0" borderId="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75" fillId="47" borderId="0" applyNumberFormat="0" applyBorder="0" applyAlignment="0" applyProtection="0"/>
    <xf numFmtId="0" fontId="75" fillId="44" borderId="0" applyNumberFormat="0" applyBorder="0" applyAlignment="0" applyProtection="0"/>
    <xf numFmtId="0" fontId="75" fillId="45"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50" borderId="0" applyNumberFormat="0" applyBorder="0" applyAlignment="0" applyProtection="0"/>
    <xf numFmtId="0" fontId="76" fillId="38" borderId="0" applyNumberFormat="0" applyBorder="0" applyAlignment="0" applyProtection="0"/>
    <xf numFmtId="0" fontId="77" fillId="51" borderId="322" applyNumberFormat="0" applyAlignment="0" applyProtection="0"/>
    <xf numFmtId="0" fontId="78" fillId="52" borderId="323" applyNumberFormat="0" applyAlignment="0" applyProtection="0"/>
    <xf numFmtId="17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79" fillId="0" borderId="0" applyNumberFormat="0" applyFill="0" applyBorder="0" applyAlignment="0" applyProtection="0"/>
    <xf numFmtId="0" fontId="80" fillId="39" borderId="0" applyNumberFormat="0" applyBorder="0" applyAlignment="0" applyProtection="0"/>
    <xf numFmtId="0" fontId="81" fillId="0" borderId="324" applyNumberFormat="0" applyFill="0" applyAlignment="0" applyProtection="0"/>
    <xf numFmtId="0" fontId="82" fillId="0" borderId="325" applyNumberFormat="0" applyFill="0" applyAlignment="0" applyProtection="0"/>
    <xf numFmtId="0" fontId="83" fillId="0" borderId="326" applyNumberFormat="0" applyFill="0" applyAlignment="0" applyProtection="0"/>
    <xf numFmtId="0" fontId="83" fillId="0" borderId="0" applyNumberFormat="0" applyFill="0" applyBorder="0" applyAlignment="0" applyProtection="0"/>
    <xf numFmtId="0" fontId="84" fillId="42" borderId="322" applyNumberFormat="0" applyAlignment="0" applyProtection="0"/>
    <xf numFmtId="0" fontId="85" fillId="0" borderId="0" applyNumberFormat="0" applyFill="0" applyBorder="0" applyAlignment="0" applyProtection="0">
      <alignment vertical="top"/>
      <protection locked="0"/>
    </xf>
    <xf numFmtId="0" fontId="86" fillId="0" borderId="0" applyNumberFormat="0" applyFill="0" applyBorder="0" applyAlignment="0" applyProtection="0"/>
    <xf numFmtId="0" fontId="86" fillId="0" borderId="0" applyNumberFormat="0" applyFill="0" applyBorder="0" applyAlignment="0" applyProtection="0">
      <alignment vertical="top"/>
      <protection locked="0"/>
    </xf>
    <xf numFmtId="0" fontId="87" fillId="0" borderId="327" applyNumberFormat="0" applyFill="0" applyAlignment="0" applyProtection="0"/>
    <xf numFmtId="164" fontId="6" fillId="0" borderId="0" applyFont="0" applyFill="0" applyBorder="0" applyAlignment="0" applyProtection="0"/>
    <xf numFmtId="164" fontId="6" fillId="0" borderId="0" applyFont="0" applyFill="0" applyBorder="0" applyAlignment="0" applyProtection="0"/>
    <xf numFmtId="44" fontId="6" fillId="0" borderId="0" applyFont="0" applyFill="0" applyBorder="0" applyAlignment="0" applyProtection="0"/>
    <xf numFmtId="0" fontId="88" fillId="5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xf numFmtId="0" fontId="89"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54" borderId="328" applyNumberFormat="0" applyFont="0" applyAlignment="0" applyProtection="0"/>
    <xf numFmtId="0" fontId="12" fillId="54" borderId="328" applyNumberFormat="0" applyFont="0" applyAlignment="0" applyProtection="0"/>
    <xf numFmtId="0" fontId="90" fillId="51" borderId="32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6" fillId="0" borderId="0"/>
    <xf numFmtId="0" fontId="11" fillId="0" borderId="0"/>
  </cellStyleXfs>
  <cellXfs count="4025">
    <xf numFmtId="0" fontId="0" fillId="0" borderId="0" xfId="0"/>
    <xf numFmtId="0" fontId="2" fillId="0" borderId="0" xfId="0" applyFont="1" applyAlignment="1">
      <alignment vertical="center"/>
    </xf>
    <xf numFmtId="0" fontId="3" fillId="0" borderId="0" xfId="0" applyFont="1" applyAlignment="1">
      <alignment vertical="center"/>
    </xf>
    <xf numFmtId="0" fontId="3" fillId="2" borderId="0" xfId="0" applyFont="1" applyFill="1" applyBorder="1" applyAlignment="1">
      <alignment vertical="center"/>
    </xf>
    <xf numFmtId="0" fontId="3" fillId="2" borderId="0" xfId="0" applyFont="1" applyFill="1" applyBorder="1" applyAlignment="1">
      <alignment vertical="center" wrapText="1"/>
    </xf>
    <xf numFmtId="0" fontId="0" fillId="2" borderId="0" xfId="0" applyFill="1" applyBorder="1"/>
    <xf numFmtId="0" fontId="4" fillId="0" borderId="0" xfId="0" applyFont="1" applyAlignment="1">
      <alignment horizontal="center" vertical="center"/>
    </xf>
    <xf numFmtId="0" fontId="4" fillId="2" borderId="0" xfId="0" applyFont="1" applyFill="1" applyBorder="1" applyAlignment="1">
      <alignment vertical="center"/>
    </xf>
    <xf numFmtId="0" fontId="3" fillId="2" borderId="1" xfId="0" applyFont="1" applyFill="1" applyBorder="1" applyAlignment="1">
      <alignment horizontal="center" vertical="center"/>
    </xf>
    <xf numFmtId="0" fontId="8" fillId="0" borderId="0" xfId="0" applyFont="1"/>
    <xf numFmtId="0" fontId="9" fillId="0" borderId="0" xfId="0" applyFont="1"/>
    <xf numFmtId="0" fontId="0" fillId="0" borderId="0" xfId="0" quotePrefix="1"/>
    <xf numFmtId="1" fontId="0" fillId="0" borderId="0" xfId="0" applyNumberFormat="1"/>
    <xf numFmtId="0" fontId="5" fillId="3" borderId="0" xfId="1" applyFill="1" applyAlignment="1" applyProtection="1">
      <alignment horizontal="center" vertical="center"/>
      <protection locked="0"/>
    </xf>
    <xf numFmtId="0" fontId="1" fillId="0" borderId="0" xfId="0" applyFont="1" applyAlignment="1">
      <alignment vertical="center"/>
    </xf>
    <xf numFmtId="0" fontId="1" fillId="0" borderId="0" xfId="0" applyFont="1" applyFill="1" applyAlignment="1">
      <alignment vertical="center"/>
    </xf>
    <xf numFmtId="0" fontId="13" fillId="0" borderId="32" xfId="4" applyFont="1" applyFill="1" applyBorder="1" applyAlignment="1">
      <alignment vertical="center"/>
    </xf>
    <xf numFmtId="0" fontId="1" fillId="0" borderId="32" xfId="0" applyFont="1" applyFill="1" applyBorder="1" applyAlignment="1">
      <alignment vertical="center"/>
    </xf>
    <xf numFmtId="0" fontId="1" fillId="0" borderId="32" xfId="4" applyFont="1" applyFill="1" applyBorder="1" applyAlignment="1">
      <alignment vertical="center"/>
    </xf>
    <xf numFmtId="0" fontId="1" fillId="0" borderId="32" xfId="0" applyFont="1" applyFill="1" applyBorder="1" applyAlignment="1">
      <alignment horizontal="center" vertical="center"/>
    </xf>
    <xf numFmtId="0" fontId="13" fillId="0" borderId="32" xfId="4" applyFont="1" applyFill="1" applyBorder="1"/>
    <xf numFmtId="0" fontId="14" fillId="0" borderId="32" xfId="4" applyFont="1" applyFill="1" applyBorder="1"/>
    <xf numFmtId="0" fontId="15" fillId="0" borderId="32" xfId="4" applyFont="1" applyFill="1" applyBorder="1"/>
    <xf numFmtId="0" fontId="1" fillId="0" borderId="0" xfId="0" applyFont="1" applyFill="1" applyAlignment="1" applyProtection="1">
      <alignment vertical="top"/>
      <protection locked="0"/>
    </xf>
    <xf numFmtId="0" fontId="21" fillId="0" borderId="0" xfId="0" applyFont="1"/>
    <xf numFmtId="0" fontId="6" fillId="0" borderId="0" xfId="2" applyFont="1" applyAlignment="1">
      <alignment vertical="center"/>
    </xf>
    <xf numFmtId="0" fontId="6" fillId="0" borderId="0" xfId="2" applyAlignment="1">
      <alignment vertical="center"/>
    </xf>
    <xf numFmtId="0" fontId="4" fillId="2" borderId="0" xfId="0" applyFont="1" applyFill="1" applyBorder="1" applyAlignment="1">
      <alignment horizontal="center" vertical="center"/>
    </xf>
    <xf numFmtId="0" fontId="26" fillId="0" borderId="0" xfId="0" applyFont="1"/>
    <xf numFmtId="0" fontId="26" fillId="0" borderId="0" xfId="0" applyFont="1" applyAlignment="1">
      <alignment vertical="center"/>
    </xf>
    <xf numFmtId="0" fontId="2" fillId="8" borderId="0" xfId="0" applyFont="1" applyFill="1" applyAlignment="1">
      <alignment vertical="center"/>
    </xf>
    <xf numFmtId="0" fontId="1" fillId="8" borderId="0" xfId="0" applyFont="1" applyFill="1" applyAlignment="1"/>
    <xf numFmtId="0" fontId="1" fillId="8" borderId="0" xfId="0" applyFont="1" applyFill="1" applyAlignment="1" applyProtection="1">
      <alignment vertical="top"/>
      <protection locked="0"/>
    </xf>
    <xf numFmtId="0" fontId="1" fillId="0" borderId="62" xfId="0" applyFont="1" applyFill="1" applyBorder="1" applyAlignment="1" applyProtection="1">
      <alignment vertical="top"/>
    </xf>
    <xf numFmtId="0" fontId="1" fillId="0" borderId="0" xfId="0" applyFont="1" applyFill="1" applyBorder="1" applyAlignment="1" applyProtection="1">
      <alignment vertical="top"/>
    </xf>
    <xf numFmtId="0" fontId="1" fillId="0" borderId="62" xfId="0" applyFont="1" applyFill="1" applyBorder="1" applyAlignment="1" applyProtection="1">
      <alignment vertical="top" wrapText="1"/>
    </xf>
    <xf numFmtId="0" fontId="1" fillId="0" borderId="0" xfId="0" applyFont="1" applyFill="1" applyBorder="1" applyAlignment="1" applyProtection="1">
      <alignment vertical="top" wrapText="1"/>
    </xf>
    <xf numFmtId="0" fontId="1" fillId="8" borderId="0" xfId="0" applyFont="1" applyFill="1" applyBorder="1" applyAlignment="1" applyProtection="1">
      <alignment vertical="top"/>
    </xf>
    <xf numFmtId="0" fontId="1" fillId="8" borderId="0" xfId="0" applyFont="1" applyFill="1" applyBorder="1" applyAlignment="1" applyProtection="1">
      <alignment vertical="top" wrapText="1"/>
    </xf>
    <xf numFmtId="0" fontId="1" fillId="0" borderId="187" xfId="0" applyFont="1" applyFill="1" applyBorder="1" applyAlignment="1" applyProtection="1">
      <alignment vertical="top" wrapText="1"/>
    </xf>
    <xf numFmtId="0" fontId="1" fillId="0" borderId="192" xfId="0" applyFont="1" applyFill="1" applyBorder="1" applyAlignment="1" applyProtection="1">
      <alignment vertical="top" wrapText="1"/>
    </xf>
    <xf numFmtId="0" fontId="1" fillId="0" borderId="218" xfId="0" applyFont="1" applyFill="1" applyBorder="1" applyAlignment="1" applyProtection="1">
      <alignment vertical="top" wrapText="1"/>
    </xf>
    <xf numFmtId="0" fontId="6" fillId="0" borderId="0" xfId="2"/>
    <xf numFmtId="0" fontId="6" fillId="0" borderId="0" xfId="2" applyAlignment="1">
      <alignment horizontal="center" vertical="center"/>
    </xf>
    <xf numFmtId="0" fontId="6" fillId="0" borderId="0" xfId="2" applyAlignment="1">
      <alignment horizontal="center"/>
    </xf>
    <xf numFmtId="0" fontId="6" fillId="0" borderId="0" xfId="2" applyBorder="1"/>
    <xf numFmtId="0" fontId="6" fillId="0" borderId="110" xfId="2" applyBorder="1"/>
    <xf numFmtId="0" fontId="31" fillId="0" borderId="0" xfId="2" applyFont="1"/>
    <xf numFmtId="0" fontId="6" fillId="0" borderId="238" xfId="2" applyBorder="1"/>
    <xf numFmtId="0" fontId="11" fillId="0" borderId="0" xfId="15"/>
    <xf numFmtId="0" fontId="1" fillId="0" borderId="0" xfId="15" applyFont="1"/>
    <xf numFmtId="0" fontId="6" fillId="0" borderId="0" xfId="2" applyFont="1"/>
    <xf numFmtId="0" fontId="6" fillId="0" borderId="0" xfId="2" applyFont="1" applyAlignment="1">
      <alignment horizontal="center" vertical="center"/>
    </xf>
    <xf numFmtId="0" fontId="1" fillId="0" borderId="0" xfId="0" applyFont="1" applyAlignment="1">
      <alignment horizontal="center" vertical="center"/>
    </xf>
    <xf numFmtId="0" fontId="37" fillId="2" borderId="0" xfId="0" applyFont="1" applyFill="1" applyBorder="1" applyAlignment="1">
      <alignment vertical="center"/>
    </xf>
    <xf numFmtId="0" fontId="37" fillId="0" borderId="0" xfId="0" applyFont="1" applyAlignment="1">
      <alignment horizontal="center" vertical="center"/>
    </xf>
    <xf numFmtId="0" fontId="38" fillId="2" borderId="0" xfId="0" applyFont="1" applyFill="1" applyBorder="1" applyAlignment="1">
      <alignment vertical="center"/>
    </xf>
    <xf numFmtId="0" fontId="38" fillId="2" borderId="0" xfId="0" applyFont="1" applyFill="1" applyBorder="1" applyAlignment="1">
      <alignment vertical="center" wrapText="1"/>
    </xf>
    <xf numFmtId="0" fontId="38" fillId="2" borderId="1" xfId="0" applyFont="1" applyFill="1" applyBorder="1" applyAlignment="1">
      <alignment horizontal="center" vertical="center"/>
    </xf>
    <xf numFmtId="0" fontId="38" fillId="0" borderId="0" xfId="0" applyFont="1" applyAlignment="1">
      <alignment vertical="center"/>
    </xf>
    <xf numFmtId="0" fontId="0" fillId="2" borderId="0" xfId="0" applyFont="1" applyFill="1" applyBorder="1"/>
    <xf numFmtId="0" fontId="0" fillId="0" borderId="0" xfId="0" applyFont="1"/>
    <xf numFmtId="0" fontId="26" fillId="0" borderId="0" xfId="0" applyFont="1" applyAlignment="1">
      <alignment horizontal="center" vertical="center" wrapText="1"/>
    </xf>
    <xf numFmtId="0" fontId="0" fillId="0" borderId="0" xfId="0" applyFont="1" applyAlignment="1"/>
    <xf numFmtId="0" fontId="0" fillId="0" borderId="0" xfId="0" applyFont="1" applyProtection="1"/>
    <xf numFmtId="0" fontId="0" fillId="0" borderId="0" xfId="0" applyFont="1" applyAlignment="1">
      <alignment vertical="center"/>
    </xf>
    <xf numFmtId="0" fontId="0" fillId="0" borderId="0" xfId="0" applyFont="1" applyFill="1"/>
    <xf numFmtId="0" fontId="37" fillId="3" borderId="0" xfId="0" applyFont="1" applyFill="1" applyAlignment="1">
      <alignment horizontal="center" vertical="center"/>
    </xf>
    <xf numFmtId="0" fontId="38" fillId="3" borderId="0" xfId="0" applyFont="1" applyFill="1" applyAlignment="1">
      <alignment vertical="center"/>
    </xf>
    <xf numFmtId="0" fontId="0" fillId="3" borderId="0" xfId="0" applyFont="1" applyFill="1"/>
    <xf numFmtId="0" fontId="0" fillId="0" borderId="0" xfId="0" quotePrefix="1" applyFont="1" applyAlignment="1"/>
    <xf numFmtId="0" fontId="0" fillId="0" borderId="32" xfId="0" applyFont="1" applyFill="1" applyBorder="1"/>
    <xf numFmtId="0" fontId="0" fillId="0" borderId="32" xfId="0" applyFont="1" applyFill="1" applyBorder="1" applyAlignment="1">
      <alignment horizontal="center"/>
    </xf>
    <xf numFmtId="0" fontId="26" fillId="0" borderId="0" xfId="0" applyFont="1" applyFill="1"/>
    <xf numFmtId="0" fontId="26" fillId="0" borderId="32" xfId="0" applyFont="1" applyFill="1" applyBorder="1"/>
    <xf numFmtId="0" fontId="44" fillId="0" borderId="32" xfId="4" applyFont="1" applyFill="1" applyBorder="1" applyAlignment="1">
      <alignment horizontal="center" vertical="center" wrapText="1" readingOrder="1"/>
    </xf>
    <xf numFmtId="0" fontId="26" fillId="0" borderId="32" xfId="0" applyFont="1" applyFill="1" applyBorder="1" applyAlignment="1">
      <alignment horizontal="center"/>
    </xf>
    <xf numFmtId="9" fontId="45" fillId="0" borderId="32" xfId="4" applyNumberFormat="1" applyFont="1" applyFill="1" applyBorder="1" applyAlignment="1">
      <alignment horizontal="center" vertical="center" wrapText="1" readingOrder="1"/>
    </xf>
    <xf numFmtId="0" fontId="0" fillId="0" borderId="0" xfId="0" applyFont="1" applyFill="1" applyAlignment="1">
      <alignment vertical="center"/>
    </xf>
    <xf numFmtId="0" fontId="0" fillId="0" borderId="32" xfId="0" applyFont="1" applyFill="1" applyBorder="1" applyAlignment="1">
      <alignment vertical="center"/>
    </xf>
    <xf numFmtId="0" fontId="0" fillId="0" borderId="32" xfId="4" applyFont="1" applyFill="1" applyBorder="1" applyAlignment="1">
      <alignment vertical="center"/>
    </xf>
    <xf numFmtId="0" fontId="0" fillId="0" borderId="32" xfId="0" applyFont="1" applyFill="1" applyBorder="1" applyAlignment="1">
      <alignment horizontal="center" vertical="center"/>
    </xf>
    <xf numFmtId="166" fontId="45" fillId="0" borderId="32" xfId="4" applyNumberFormat="1" applyFont="1" applyFill="1" applyBorder="1" applyAlignment="1">
      <alignment horizontal="left" vertical="center" wrapText="1" readingOrder="1"/>
    </xf>
    <xf numFmtId="0" fontId="0" fillId="0" borderId="32" xfId="4" applyFont="1" applyFill="1" applyBorder="1"/>
    <xf numFmtId="0" fontId="35" fillId="0" borderId="0" xfId="0" applyFont="1" applyAlignment="1"/>
    <xf numFmtId="0" fontId="35" fillId="0" borderId="0" xfId="0" applyFont="1"/>
    <xf numFmtId="0" fontId="35" fillId="0" borderId="0" xfId="0" applyFont="1" applyFill="1"/>
    <xf numFmtId="0" fontId="35" fillId="0" borderId="32" xfId="0" applyFont="1" applyFill="1" applyBorder="1"/>
    <xf numFmtId="0" fontId="24" fillId="0" borderId="32" xfId="4" applyFont="1" applyFill="1" applyBorder="1" applyAlignment="1">
      <alignment horizontal="center" vertical="center" wrapText="1" readingOrder="1"/>
    </xf>
    <xf numFmtId="0" fontId="35" fillId="0" borderId="32" xfId="0" applyFont="1" applyFill="1" applyBorder="1" applyAlignment="1">
      <alignment horizontal="center"/>
    </xf>
    <xf numFmtId="0" fontId="46" fillId="0" borderId="32" xfId="4" applyFont="1" applyFill="1" applyBorder="1" applyAlignment="1">
      <alignment horizontal="center" vertical="center" wrapText="1"/>
    </xf>
    <xf numFmtId="0" fontId="0" fillId="0" borderId="0" xfId="0" applyFont="1" applyFill="1" applyBorder="1" applyAlignment="1">
      <alignment horizontal="center"/>
    </xf>
    <xf numFmtId="0" fontId="26" fillId="0" borderId="0" xfId="0" applyFont="1" applyFill="1" applyAlignment="1">
      <alignment vertical="center"/>
    </xf>
    <xf numFmtId="0" fontId="26" fillId="0" borderId="32" xfId="0" applyFont="1" applyFill="1" applyBorder="1" applyAlignment="1">
      <alignment vertical="center"/>
    </xf>
    <xf numFmtId="0" fontId="26" fillId="0" borderId="32" xfId="0" applyFont="1" applyFill="1" applyBorder="1" applyAlignment="1">
      <alignment horizontal="center" vertical="center"/>
    </xf>
    <xf numFmtId="0" fontId="37" fillId="8" borderId="0" xfId="0" applyFont="1" applyFill="1" applyAlignment="1">
      <alignment horizontal="center" vertical="center"/>
    </xf>
    <xf numFmtId="0" fontId="38" fillId="8" borderId="0" xfId="0" applyFont="1" applyFill="1" applyAlignment="1">
      <alignment vertical="center"/>
    </xf>
    <xf numFmtId="0" fontId="0" fillId="8" borderId="0" xfId="0" applyFont="1" applyFill="1"/>
    <xf numFmtId="0" fontId="0" fillId="0" borderId="0" xfId="0" applyFont="1" applyBorder="1"/>
    <xf numFmtId="0" fontId="0" fillId="5" borderId="9" xfId="0" applyFont="1" applyFill="1" applyBorder="1" applyAlignment="1" applyProtection="1">
      <protection locked="0"/>
    </xf>
    <xf numFmtId="0" fontId="0" fillId="5" borderId="10" xfId="0" applyFont="1" applyFill="1" applyBorder="1" applyProtection="1">
      <protection locked="0"/>
    </xf>
    <xf numFmtId="0" fontId="0" fillId="5" borderId="11" xfId="0" applyFont="1" applyFill="1" applyBorder="1" applyProtection="1">
      <protection locked="0"/>
    </xf>
    <xf numFmtId="0" fontId="0" fillId="8" borderId="0" xfId="0" applyFont="1" applyFill="1" applyAlignment="1"/>
    <xf numFmtId="0" fontId="1" fillId="0" borderId="0" xfId="0" applyFont="1" applyAlignment="1">
      <alignment horizontal="left"/>
    </xf>
    <xf numFmtId="0" fontId="0" fillId="0" borderId="0" xfId="0" applyFont="1" applyFill="1" applyBorder="1"/>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21" fillId="0" borderId="0" xfId="0" applyFont="1" applyAlignment="1">
      <alignment vertical="center"/>
    </xf>
    <xf numFmtId="0" fontId="21" fillId="0" borderId="0" xfId="0" applyFont="1" applyBorder="1" applyAlignment="1">
      <alignment vertical="center"/>
    </xf>
    <xf numFmtId="0" fontId="26" fillId="0" borderId="0" xfId="0" applyFont="1" applyAlignment="1">
      <alignment vertical="center" wrapText="1"/>
    </xf>
    <xf numFmtId="0" fontId="26" fillId="0" borderId="0" xfId="0" applyFont="1" applyBorder="1" applyAlignment="1">
      <alignment vertical="center" wrapText="1"/>
    </xf>
    <xf numFmtId="0" fontId="1" fillId="0" borderId="62" xfId="0" applyFont="1" applyFill="1" applyBorder="1" applyAlignment="1" applyProtection="1">
      <alignment horizontal="center" vertical="top"/>
    </xf>
    <xf numFmtId="0" fontId="0" fillId="0" borderId="0" xfId="0" applyFont="1" applyAlignment="1" applyProtection="1">
      <alignment horizontal="center"/>
    </xf>
    <xf numFmtId="0" fontId="0" fillId="0" borderId="0" xfId="0" applyFont="1" applyFill="1" applyBorder="1" applyProtection="1"/>
    <xf numFmtId="0" fontId="1" fillId="0" borderId="187" xfId="0" applyFont="1" applyFill="1" applyBorder="1" applyAlignment="1" applyProtection="1">
      <alignment vertical="top"/>
    </xf>
    <xf numFmtId="0" fontId="0" fillId="0" borderId="151" xfId="0" applyFont="1" applyFill="1" applyBorder="1" applyAlignment="1" applyProtection="1">
      <alignment horizontal="center" vertical="center" wrapText="1"/>
      <protection locked="0"/>
    </xf>
    <xf numFmtId="1" fontId="1" fillId="0" borderId="161" xfId="0" applyNumberFormat="1" applyFont="1" applyFill="1" applyBorder="1" applyAlignment="1" applyProtection="1">
      <alignment horizontal="center" vertical="center" wrapText="1"/>
    </xf>
    <xf numFmtId="0" fontId="52" fillId="0" borderId="0" xfId="2" applyFont="1"/>
    <xf numFmtId="0" fontId="52" fillId="0" borderId="0" xfId="2" applyFont="1" applyFill="1"/>
    <xf numFmtId="0" fontId="52" fillId="0" borderId="0" xfId="2" applyFont="1" applyAlignment="1">
      <alignment vertical="center"/>
    </xf>
    <xf numFmtId="0" fontId="52" fillId="5" borderId="206" xfId="2" applyFont="1" applyFill="1" applyBorder="1" applyAlignment="1" applyProtection="1">
      <alignment horizontal="center" vertical="center"/>
      <protection locked="0"/>
    </xf>
    <xf numFmtId="0" fontId="52" fillId="0" borderId="0" xfId="2" applyFont="1" applyFill="1" applyAlignment="1">
      <alignment horizontal="center" vertical="center"/>
    </xf>
    <xf numFmtId="0" fontId="52" fillId="5" borderId="206" xfId="2" applyFont="1" applyFill="1" applyBorder="1" applyAlignment="1" applyProtection="1">
      <alignment vertical="center"/>
      <protection locked="0"/>
    </xf>
    <xf numFmtId="0" fontId="52" fillId="0" borderId="0" xfId="2" applyFont="1" applyAlignment="1">
      <alignment horizontal="left"/>
    </xf>
    <xf numFmtId="0" fontId="52" fillId="0" borderId="0" xfId="2" applyFont="1" applyAlignment="1">
      <alignment horizontal="center" vertical="center"/>
    </xf>
    <xf numFmtId="0" fontId="35" fillId="0" borderId="0" xfId="2" applyFont="1" applyAlignment="1">
      <alignment vertical="center"/>
    </xf>
    <xf numFmtId="0" fontId="52" fillId="5" borderId="262" xfId="2" applyFont="1" applyFill="1" applyBorder="1" applyProtection="1">
      <protection locked="0"/>
    </xf>
    <xf numFmtId="0" fontId="52" fillId="5" borderId="206" xfId="2" applyFont="1" applyFill="1" applyBorder="1" applyProtection="1">
      <protection locked="0"/>
    </xf>
    <xf numFmtId="0" fontId="52" fillId="5" borderId="263" xfId="2" applyFont="1" applyFill="1" applyBorder="1" applyProtection="1">
      <protection locked="0"/>
    </xf>
    <xf numFmtId="0" fontId="52" fillId="5" borderId="262" xfId="2" applyFont="1" applyFill="1" applyBorder="1" applyAlignment="1" applyProtection="1">
      <alignment vertical="center"/>
      <protection locked="0"/>
    </xf>
    <xf numFmtId="0" fontId="52" fillId="5" borderId="263" xfId="2" applyFont="1" applyFill="1" applyBorder="1" applyAlignment="1" applyProtection="1">
      <alignment vertical="center"/>
      <protection locked="0"/>
    </xf>
    <xf numFmtId="0" fontId="52" fillId="5" borderId="262" xfId="2" applyFont="1" applyFill="1" applyBorder="1" applyAlignment="1" applyProtection="1">
      <alignment horizontal="left"/>
      <protection locked="0"/>
    </xf>
    <xf numFmtId="0" fontId="52" fillId="5" borderId="206" xfId="2" applyFont="1" applyFill="1" applyBorder="1" applyAlignment="1" applyProtection="1">
      <alignment horizontal="left"/>
      <protection locked="0"/>
    </xf>
    <xf numFmtId="0" fontId="52" fillId="5" borderId="263" xfId="2" applyFont="1" applyFill="1" applyBorder="1" applyAlignment="1" applyProtection="1">
      <alignment horizontal="left"/>
      <protection locked="0"/>
    </xf>
    <xf numFmtId="0" fontId="52" fillId="5" borderId="262" xfId="2" applyFont="1" applyFill="1" applyBorder="1" applyAlignment="1" applyProtection="1">
      <alignment horizontal="center" vertical="center"/>
      <protection locked="0"/>
    </xf>
    <xf numFmtId="0" fontId="52" fillId="5" borderId="263" xfId="2" applyFont="1" applyFill="1" applyBorder="1" applyAlignment="1" applyProtection="1">
      <alignment horizontal="center" vertical="center"/>
      <protection locked="0"/>
    </xf>
    <xf numFmtId="0" fontId="52" fillId="26" borderId="304" xfId="2" applyNumberFormat="1" applyFont="1" applyFill="1" applyBorder="1" applyAlignment="1" applyProtection="1">
      <alignment horizontal="center" vertical="center"/>
    </xf>
    <xf numFmtId="0" fontId="52" fillId="23" borderId="262" xfId="2" applyFont="1" applyFill="1" applyBorder="1" applyProtection="1">
      <protection locked="0"/>
    </xf>
    <xf numFmtId="0" fontId="52" fillId="23" borderId="259" xfId="2" applyFont="1" applyFill="1" applyBorder="1" applyProtection="1">
      <protection locked="0"/>
    </xf>
    <xf numFmtId="0" fontId="52" fillId="23" borderId="262" xfId="2" applyFont="1" applyFill="1" applyBorder="1" applyAlignment="1" applyProtection="1">
      <alignment vertical="center"/>
      <protection locked="0"/>
    </xf>
    <xf numFmtId="0" fontId="52" fillId="23" borderId="259" xfId="2" applyFont="1" applyFill="1" applyBorder="1" applyAlignment="1" applyProtection="1">
      <alignment vertical="center"/>
      <protection locked="0"/>
    </xf>
    <xf numFmtId="0" fontId="52" fillId="23" borderId="262" xfId="2" applyFont="1" applyFill="1" applyBorder="1" applyAlignment="1" applyProtection="1">
      <alignment horizontal="left"/>
      <protection locked="0"/>
    </xf>
    <xf numFmtId="0" fontId="52" fillId="23" borderId="259" xfId="2" applyFont="1" applyFill="1" applyBorder="1" applyAlignment="1" applyProtection="1">
      <alignment horizontal="left"/>
      <protection locked="0"/>
    </xf>
    <xf numFmtId="0" fontId="52" fillId="23" borderId="262" xfId="2" applyFont="1" applyFill="1" applyBorder="1" applyAlignment="1" applyProtection="1">
      <alignment horizontal="center" vertical="center"/>
      <protection locked="0"/>
    </xf>
    <xf numFmtId="0" fontId="52" fillId="23" borderId="260" xfId="2" applyFont="1" applyFill="1" applyBorder="1" applyProtection="1">
      <protection locked="0"/>
    </xf>
    <xf numFmtId="0" fontId="52" fillId="23" borderId="206" xfId="2" applyFont="1" applyFill="1" applyBorder="1" applyProtection="1">
      <protection locked="0"/>
    </xf>
    <xf numFmtId="0" fontId="52" fillId="23" borderId="207" xfId="2" applyFont="1" applyFill="1" applyBorder="1" applyProtection="1">
      <protection locked="0"/>
    </xf>
    <xf numFmtId="0" fontId="52" fillId="23" borderId="260" xfId="2" applyFont="1" applyFill="1" applyBorder="1" applyAlignment="1" applyProtection="1">
      <alignment vertical="center"/>
      <protection locked="0"/>
    </xf>
    <xf numFmtId="0" fontId="52" fillId="23" borderId="206" xfId="2" applyFont="1" applyFill="1" applyBorder="1" applyAlignment="1" applyProtection="1">
      <alignment vertical="center"/>
      <protection locked="0"/>
    </xf>
    <xf numFmtId="0" fontId="52" fillId="23" borderId="207" xfId="2" applyFont="1" applyFill="1" applyBorder="1" applyAlignment="1" applyProtection="1">
      <alignment vertical="center"/>
      <protection locked="0"/>
    </xf>
    <xf numFmtId="0" fontId="52" fillId="23" borderId="260" xfId="2" applyFont="1" applyFill="1" applyBorder="1" applyAlignment="1" applyProtection="1">
      <alignment horizontal="left"/>
      <protection locked="0"/>
    </xf>
    <xf numFmtId="0" fontId="52" fillId="23" borderId="206" xfId="2" applyFont="1" applyFill="1" applyBorder="1" applyAlignment="1" applyProtection="1">
      <alignment horizontal="left"/>
      <protection locked="0"/>
    </xf>
    <xf numFmtId="0" fontId="52" fillId="23" borderId="207" xfId="2" applyFont="1" applyFill="1" applyBorder="1" applyAlignment="1" applyProtection="1">
      <alignment horizontal="left"/>
      <protection locked="0"/>
    </xf>
    <xf numFmtId="0" fontId="59" fillId="23" borderId="260" xfId="2" applyFont="1" applyFill="1" applyBorder="1" applyAlignment="1" applyProtection="1">
      <alignment horizontal="left" vertical="center"/>
      <protection locked="0"/>
    </xf>
    <xf numFmtId="0" fontId="52" fillId="23" borderId="206" xfId="2" applyFont="1" applyFill="1" applyBorder="1" applyAlignment="1" applyProtection="1">
      <alignment horizontal="left" vertical="center"/>
      <protection locked="0"/>
    </xf>
    <xf numFmtId="0" fontId="52" fillId="23" borderId="259" xfId="2" applyFont="1" applyFill="1" applyBorder="1" applyAlignment="1" applyProtection="1">
      <alignment horizontal="left" vertical="center"/>
      <protection locked="0"/>
    </xf>
    <xf numFmtId="14" fontId="0" fillId="35" borderId="301" xfId="0" applyNumberFormat="1" applyFont="1" applyFill="1" applyBorder="1" applyAlignment="1" applyProtection="1">
      <alignment vertical="center"/>
      <protection locked="0"/>
    </xf>
    <xf numFmtId="0" fontId="1" fillId="0" borderId="192" xfId="0" applyFont="1" applyFill="1" applyBorder="1" applyAlignment="1" applyProtection="1">
      <alignment vertical="top"/>
    </xf>
    <xf numFmtId="0" fontId="59" fillId="0" borderId="0" xfId="2" applyFont="1"/>
    <xf numFmtId="0" fontId="22" fillId="0" borderId="0" xfId="2" applyFont="1" applyAlignment="1">
      <alignment vertical="center"/>
    </xf>
    <xf numFmtId="0" fontId="35" fillId="0" borderId="0" xfId="2" applyFont="1"/>
    <xf numFmtId="0" fontId="1" fillId="0" borderId="218" xfId="0" applyFont="1" applyFill="1" applyBorder="1" applyAlignment="1" applyProtection="1">
      <alignment vertical="top"/>
    </xf>
    <xf numFmtId="0" fontId="68" fillId="0" borderId="0" xfId="0" applyFont="1" applyFill="1" applyBorder="1" applyAlignment="1" applyProtection="1">
      <alignment horizontal="center" vertical="center" wrapText="1"/>
      <protection locked="0"/>
    </xf>
    <xf numFmtId="0" fontId="1" fillId="0" borderId="0" xfId="0" applyFont="1" applyFill="1" applyBorder="1" applyAlignment="1">
      <alignment horizontal="left" vertical="top"/>
    </xf>
    <xf numFmtId="0" fontId="1" fillId="0" borderId="0" xfId="0" applyFont="1" applyFill="1" applyBorder="1" applyAlignment="1" applyProtection="1">
      <alignment horizontal="center" vertical="top"/>
    </xf>
    <xf numFmtId="0" fontId="0" fillId="0" borderId="0" xfId="0" applyFont="1" applyAlignment="1" applyProtection="1">
      <alignment horizontal="center" vertical="center"/>
    </xf>
    <xf numFmtId="0" fontId="11" fillId="0" borderId="0" xfId="6" applyFont="1"/>
    <xf numFmtId="0" fontId="11" fillId="0" borderId="0" xfId="6" applyFont="1" applyFill="1" applyBorder="1"/>
    <xf numFmtId="0" fontId="11" fillId="0" borderId="0" xfId="6" applyFont="1" applyFill="1"/>
    <xf numFmtId="9" fontId="11" fillId="0" borderId="0" xfId="14" applyFont="1"/>
    <xf numFmtId="0" fontId="1" fillId="0" borderId="0" xfId="6" applyFont="1"/>
    <xf numFmtId="0" fontId="6" fillId="25" borderId="110" xfId="2" applyFont="1" applyFill="1" applyBorder="1"/>
    <xf numFmtId="0" fontId="6" fillId="25" borderId="0" xfId="2" applyFill="1" applyBorder="1"/>
    <xf numFmtId="0" fontId="72" fillId="0" borderId="313" xfId="2" applyFont="1" applyFill="1" applyBorder="1" applyAlignment="1">
      <alignment horizontal="center" vertical="center" wrapText="1"/>
    </xf>
    <xf numFmtId="173" fontId="6" fillId="0" borderId="0" xfId="2" applyNumberFormat="1" applyBorder="1"/>
    <xf numFmtId="173" fontId="6" fillId="0" borderId="238" xfId="2" applyNumberFormat="1" applyBorder="1"/>
    <xf numFmtId="0" fontId="6" fillId="0" borderId="0" xfId="2" applyFont="1" applyFill="1" applyBorder="1"/>
    <xf numFmtId="0" fontId="72" fillId="0" borderId="110" xfId="2" applyFont="1" applyFill="1" applyBorder="1" applyAlignment="1">
      <alignment horizontal="left" vertical="center"/>
    </xf>
    <xf numFmtId="0" fontId="6" fillId="0" borderId="0" xfId="2" applyFont="1" applyBorder="1"/>
    <xf numFmtId="0" fontId="6" fillId="0" borderId="110" xfId="2" applyFont="1" applyBorder="1" applyAlignment="1"/>
    <xf numFmtId="0" fontId="6" fillId="0" borderId="317" xfId="2" applyBorder="1"/>
    <xf numFmtId="0" fontId="6" fillId="0" borderId="332" xfId="2" applyBorder="1"/>
    <xf numFmtId="0" fontId="6" fillId="0" borderId="333" xfId="2" applyBorder="1"/>
    <xf numFmtId="0" fontId="6" fillId="0" borderId="334" xfId="2" applyBorder="1"/>
    <xf numFmtId="0" fontId="6" fillId="0" borderId="335" xfId="2" applyBorder="1"/>
    <xf numFmtId="0" fontId="6" fillId="0" borderId="336" xfId="2" applyBorder="1"/>
    <xf numFmtId="0" fontId="6" fillId="0" borderId="337" xfId="2" applyBorder="1"/>
    <xf numFmtId="2" fontId="73" fillId="0" borderId="338" xfId="6" applyNumberFormat="1" applyFont="1" applyFill="1" applyBorder="1" applyAlignment="1">
      <alignment horizontal="center"/>
    </xf>
    <xf numFmtId="0" fontId="6" fillId="0" borderId="340" xfId="2" applyBorder="1"/>
    <xf numFmtId="0" fontId="52" fillId="0" borderId="0" xfId="2" applyFont="1" applyAlignment="1">
      <alignment horizontal="left" vertical="center"/>
    </xf>
    <xf numFmtId="0" fontId="1" fillId="0" borderId="0" xfId="0" applyFont="1" applyFill="1" applyBorder="1" applyAlignment="1" applyProtection="1">
      <alignment vertical="center"/>
    </xf>
    <xf numFmtId="0" fontId="1" fillId="0" borderId="0" xfId="0" applyFont="1" applyFill="1" applyBorder="1" applyAlignment="1" applyProtection="1">
      <alignment vertical="center" wrapText="1"/>
    </xf>
    <xf numFmtId="0" fontId="1" fillId="0" borderId="0" xfId="0" applyFont="1" applyAlignment="1">
      <alignment horizontal="center" vertical="center"/>
    </xf>
    <xf numFmtId="0" fontId="26" fillId="0" borderId="0" xfId="0" applyFont="1" applyAlignment="1">
      <alignment vertical="center"/>
    </xf>
    <xf numFmtId="0" fontId="26" fillId="0" borderId="0" xfId="0" applyFont="1" applyAlignment="1">
      <alignment horizontal="center" vertical="center"/>
    </xf>
    <xf numFmtId="0" fontId="0" fillId="0" borderId="158" xfId="0" applyFont="1" applyFill="1" applyBorder="1" applyAlignment="1" applyProtection="1">
      <alignment horizontal="center" vertical="center" wrapText="1"/>
      <protection locked="0"/>
    </xf>
    <xf numFmtId="0" fontId="0" fillId="8" borderId="0" xfId="0" applyFont="1" applyFill="1" applyAlignment="1">
      <alignment vertical="center"/>
    </xf>
    <xf numFmtId="0" fontId="0" fillId="0" borderId="374" xfId="0" applyFont="1" applyFill="1" applyBorder="1"/>
    <xf numFmtId="0" fontId="0" fillId="0" borderId="374" xfId="0" applyFont="1" applyFill="1" applyBorder="1" applyAlignment="1">
      <alignment horizontal="center"/>
    </xf>
    <xf numFmtId="0" fontId="11" fillId="0" borderId="0" xfId="6" applyFont="1" applyAlignment="1">
      <alignment horizontal="center" vertical="center"/>
    </xf>
    <xf numFmtId="0" fontId="11" fillId="0" borderId="0" xfId="6" applyFont="1" applyBorder="1"/>
    <xf numFmtId="0" fontId="95" fillId="0" borderId="0" xfId="6" applyFont="1" applyFill="1" applyBorder="1" applyAlignment="1">
      <alignment horizontal="center"/>
    </xf>
    <xf numFmtId="0" fontId="95" fillId="0" borderId="0" xfId="6" applyFont="1" applyBorder="1"/>
    <xf numFmtId="170" fontId="95" fillId="0" borderId="0" xfId="6" applyNumberFormat="1" applyFont="1" applyFill="1" applyBorder="1" applyAlignment="1">
      <alignment horizontal="center"/>
    </xf>
    <xf numFmtId="1" fontId="95" fillId="0" borderId="0" xfId="6" applyNumberFormat="1" applyFont="1" applyFill="1" applyBorder="1" applyAlignment="1">
      <alignment horizontal="center"/>
    </xf>
    <xf numFmtId="0" fontId="22" fillId="0" borderId="0" xfId="2" applyFont="1"/>
    <xf numFmtId="0" fontId="11" fillId="0" borderId="0" xfId="6" applyFont="1" applyAlignment="1">
      <alignment vertical="center"/>
    </xf>
    <xf numFmtId="0" fontId="11" fillId="0" borderId="0" xfId="6" applyFont="1" applyAlignment="1">
      <alignment horizontal="left" vertical="center"/>
    </xf>
    <xf numFmtId="0" fontId="26" fillId="0" borderId="0" xfId="6" applyFont="1"/>
    <xf numFmtId="170" fontId="17" fillId="0" borderId="379" xfId="6" applyNumberFormat="1" applyFont="1" applyFill="1" applyBorder="1" applyAlignment="1">
      <alignment horizontal="center"/>
    </xf>
    <xf numFmtId="9" fontId="95" fillId="0" borderId="382" xfId="14" applyFont="1" applyFill="1" applyBorder="1" applyAlignment="1">
      <alignment horizontal="center"/>
    </xf>
    <xf numFmtId="0" fontId="0" fillId="0" borderId="0" xfId="6" applyFont="1" applyAlignment="1">
      <alignment horizontal="center" vertical="center"/>
    </xf>
    <xf numFmtId="0" fontId="0" fillId="0" borderId="0" xfId="6" applyFont="1" applyFill="1" applyAlignment="1">
      <alignment horizontal="center" vertical="center"/>
    </xf>
    <xf numFmtId="0" fontId="0" fillId="0" borderId="0" xfId="6" applyFont="1"/>
    <xf numFmtId="0" fontId="0" fillId="0" borderId="0" xfId="6" applyFont="1" applyAlignment="1">
      <alignment wrapText="1"/>
    </xf>
    <xf numFmtId="0" fontId="0" fillId="0" borderId="0" xfId="6" applyFont="1" applyAlignment="1">
      <alignment vertical="center" wrapText="1"/>
    </xf>
    <xf numFmtId="0" fontId="0" fillId="0" borderId="0" xfId="6" applyFont="1" applyAlignment="1">
      <alignment vertical="center"/>
    </xf>
    <xf numFmtId="2" fontId="95" fillId="0" borderId="410" xfId="6" applyNumberFormat="1" applyFont="1" applyFill="1" applyBorder="1" applyAlignment="1">
      <alignment horizontal="center"/>
    </xf>
    <xf numFmtId="2" fontId="95" fillId="0" borderId="407" xfId="6" applyNumberFormat="1" applyFont="1" applyFill="1" applyBorder="1" applyAlignment="1">
      <alignment horizontal="center"/>
    </xf>
    <xf numFmtId="0" fontId="52" fillId="0" borderId="382" xfId="2" applyFont="1" applyBorder="1"/>
    <xf numFmtId="0" fontId="25" fillId="7" borderId="376" xfId="6" applyFont="1" applyFill="1" applyBorder="1" applyAlignment="1">
      <alignment horizontal="center" vertical="center"/>
    </xf>
    <xf numFmtId="14" fontId="0" fillId="23" borderId="301" xfId="0" applyNumberFormat="1" applyFont="1" applyFill="1" applyBorder="1" applyAlignment="1" applyProtection="1">
      <alignment vertical="center"/>
      <protection locked="0"/>
    </xf>
    <xf numFmtId="0" fontId="0" fillId="23" borderId="159" xfId="0" applyFont="1" applyFill="1" applyBorder="1" applyAlignment="1" applyProtection="1">
      <alignment horizontal="center" vertical="center" wrapText="1"/>
      <protection locked="0"/>
    </xf>
    <xf numFmtId="0" fontId="0" fillId="23" borderId="148" xfId="0" applyFont="1" applyFill="1" applyBorder="1" applyAlignment="1" applyProtection="1">
      <alignment horizontal="center" vertical="center" wrapText="1"/>
      <protection locked="0"/>
    </xf>
    <xf numFmtId="0" fontId="0" fillId="23" borderId="155" xfId="0" applyFont="1" applyFill="1" applyBorder="1" applyAlignment="1" applyProtection="1">
      <alignment horizontal="center" vertical="center" wrapText="1"/>
      <protection locked="0"/>
    </xf>
    <xf numFmtId="9" fontId="0" fillId="23" borderId="153" xfId="3" applyFont="1" applyFill="1" applyBorder="1" applyAlignment="1" applyProtection="1">
      <alignment horizontal="center" vertical="center" wrapText="1"/>
      <protection locked="0"/>
    </xf>
    <xf numFmtId="9" fontId="0" fillId="23" borderId="71" xfId="3" applyFont="1" applyFill="1" applyBorder="1" applyAlignment="1" applyProtection="1">
      <alignment horizontal="center" vertical="center" wrapText="1"/>
      <protection locked="0"/>
    </xf>
    <xf numFmtId="9" fontId="0" fillId="23" borderId="72" xfId="3" applyFont="1" applyFill="1" applyBorder="1" applyAlignment="1" applyProtection="1">
      <alignment horizontal="center" vertical="center" wrapText="1"/>
      <protection locked="0"/>
    </xf>
    <xf numFmtId="1" fontId="0" fillId="23" borderId="157" xfId="0" applyNumberFormat="1" applyFont="1" applyFill="1" applyBorder="1" applyAlignment="1" applyProtection="1">
      <alignment horizontal="center" vertical="center" wrapText="1"/>
      <protection locked="0"/>
    </xf>
    <xf numFmtId="1" fontId="0" fillId="23" borderId="151" xfId="0" applyNumberFormat="1" applyFont="1" applyFill="1" applyBorder="1" applyAlignment="1" applyProtection="1">
      <alignment horizontal="center" vertical="center" wrapText="1"/>
      <protection locked="0"/>
    </xf>
    <xf numFmtId="1" fontId="0" fillId="23" borderId="158" xfId="0" applyNumberFormat="1" applyFont="1" applyFill="1" applyBorder="1" applyAlignment="1" applyProtection="1">
      <alignment horizontal="center" vertical="center" wrapText="1"/>
      <protection locked="0"/>
    </xf>
    <xf numFmtId="1" fontId="0" fillId="23" borderId="160" xfId="0" applyNumberFormat="1" applyFont="1" applyFill="1" applyBorder="1" applyAlignment="1" applyProtection="1">
      <alignment horizontal="center" vertical="center" wrapText="1"/>
      <protection locked="0"/>
    </xf>
    <xf numFmtId="1" fontId="0" fillId="23" borderId="71" xfId="0" applyNumberFormat="1" applyFont="1" applyFill="1" applyBorder="1" applyAlignment="1" applyProtection="1">
      <alignment horizontal="center" vertical="center" wrapText="1"/>
      <protection locked="0"/>
    </xf>
    <xf numFmtId="1" fontId="0" fillId="23" borderId="72" xfId="0" applyNumberFormat="1" applyFont="1" applyFill="1" applyBorder="1" applyAlignment="1" applyProtection="1">
      <alignment horizontal="center" vertical="center" wrapText="1"/>
      <protection locked="0"/>
    </xf>
    <xf numFmtId="2" fontId="16" fillId="0" borderId="378" xfId="6" applyNumberFormat="1" applyFont="1" applyFill="1" applyBorder="1" applyAlignment="1">
      <alignment horizontal="center"/>
    </xf>
    <xf numFmtId="0" fontId="37" fillId="2" borderId="0" xfId="0" applyFont="1" applyFill="1" applyBorder="1" applyAlignment="1">
      <alignment horizontal="center" vertical="center"/>
    </xf>
    <xf numFmtId="177" fontId="17" fillId="0" borderId="379" xfId="6" applyNumberFormat="1" applyFont="1" applyFill="1" applyBorder="1" applyAlignment="1">
      <alignment horizontal="center"/>
    </xf>
    <xf numFmtId="175" fontId="95" fillId="0" borderId="376" xfId="6" applyNumberFormat="1" applyFont="1" applyFill="1" applyBorder="1" applyAlignment="1">
      <alignment horizontal="center"/>
    </xf>
    <xf numFmtId="9" fontId="16" fillId="0" borderId="379" xfId="3" applyFont="1" applyFill="1" applyBorder="1" applyAlignment="1">
      <alignment horizontal="center"/>
    </xf>
    <xf numFmtId="9" fontId="16" fillId="0" borderId="408" xfId="3" applyFont="1" applyFill="1" applyBorder="1" applyAlignment="1">
      <alignment horizontal="center"/>
    </xf>
    <xf numFmtId="0" fontId="25" fillId="7" borderId="435" xfId="6" applyFont="1" applyFill="1" applyBorder="1" applyAlignment="1">
      <alignment horizontal="center" vertical="center"/>
    </xf>
    <xf numFmtId="177" fontId="17" fillId="0" borderId="408" xfId="6" applyNumberFormat="1" applyFont="1" applyFill="1" applyBorder="1" applyAlignment="1">
      <alignment horizontal="center"/>
    </xf>
    <xf numFmtId="175" fontId="95" fillId="0" borderId="435" xfId="6" applyNumberFormat="1" applyFont="1" applyFill="1" applyBorder="1" applyAlignment="1">
      <alignment horizontal="center"/>
    </xf>
    <xf numFmtId="9" fontId="95" fillId="0" borderId="436" xfId="14" applyFont="1" applyFill="1" applyBorder="1" applyAlignment="1">
      <alignment horizontal="center"/>
    </xf>
    <xf numFmtId="170" fontId="17" fillId="0" borderId="408" xfId="6" applyNumberFormat="1" applyFont="1" applyFill="1" applyBorder="1" applyAlignment="1">
      <alignment horizontal="center"/>
    </xf>
    <xf numFmtId="2" fontId="95" fillId="0" borderId="449" xfId="6" applyNumberFormat="1" applyFont="1" applyFill="1" applyBorder="1" applyAlignment="1">
      <alignment horizontal="center"/>
    </xf>
    <xf numFmtId="175" fontId="73" fillId="0" borderId="330" xfId="6" applyNumberFormat="1" applyFont="1" applyFill="1" applyBorder="1" applyAlignment="1">
      <alignment horizontal="center"/>
    </xf>
    <xf numFmtId="177" fontId="6" fillId="0" borderId="0" xfId="2" applyNumberFormat="1" applyBorder="1" applyAlignment="1">
      <alignment horizontal="center" vertical="center"/>
    </xf>
    <xf numFmtId="1" fontId="6" fillId="0" borderId="0" xfId="2" applyNumberFormat="1" applyBorder="1" applyAlignment="1">
      <alignment horizontal="center" vertical="center"/>
    </xf>
    <xf numFmtId="0" fontId="6" fillId="0" borderId="316" xfId="2" applyBorder="1" applyAlignment="1">
      <alignment horizontal="center"/>
    </xf>
    <xf numFmtId="170" fontId="6" fillId="0" borderId="316" xfId="2" applyNumberFormat="1" applyBorder="1" applyAlignment="1">
      <alignment horizontal="center"/>
    </xf>
    <xf numFmtId="0" fontId="104" fillId="0" borderId="316" xfId="2" applyFont="1" applyBorder="1" applyAlignment="1">
      <alignment horizontal="center"/>
    </xf>
    <xf numFmtId="170" fontId="104" fillId="0" borderId="316" xfId="2" applyNumberFormat="1" applyFont="1" applyBorder="1" applyAlignment="1">
      <alignment horizontal="center"/>
    </xf>
    <xf numFmtId="9" fontId="6" fillId="27" borderId="316" xfId="3" applyFont="1" applyFill="1" applyBorder="1" applyAlignment="1">
      <alignment horizontal="center"/>
    </xf>
    <xf numFmtId="0" fontId="6" fillId="27" borderId="316" xfId="2" applyFill="1" applyBorder="1" applyAlignment="1">
      <alignment horizontal="center"/>
    </xf>
    <xf numFmtId="0" fontId="6" fillId="27" borderId="316" xfId="2" applyFill="1" applyBorder="1" applyAlignment="1">
      <alignment horizontal="center" vertical="center"/>
    </xf>
    <xf numFmtId="0" fontId="6" fillId="27" borderId="339" xfId="2" applyFill="1" applyBorder="1" applyAlignment="1">
      <alignment horizontal="center" vertical="center"/>
    </xf>
    <xf numFmtId="2" fontId="95" fillId="0" borderId="409" xfId="14" applyNumberFormat="1" applyFont="1" applyBorder="1" applyAlignment="1">
      <alignment horizontal="center"/>
    </xf>
    <xf numFmtId="9" fontId="95" fillId="0" borderId="410" xfId="3" applyFont="1" applyBorder="1" applyAlignment="1">
      <alignment horizontal="center"/>
    </xf>
    <xf numFmtId="9" fontId="95" fillId="0" borderId="449" xfId="3" applyFont="1" applyBorder="1" applyAlignment="1">
      <alignment horizontal="center"/>
    </xf>
    <xf numFmtId="1" fontId="25" fillId="7" borderId="376" xfId="6" applyNumberFormat="1" applyFont="1" applyFill="1" applyBorder="1" applyAlignment="1">
      <alignment horizontal="center" vertical="center"/>
    </xf>
    <xf numFmtId="1" fontId="25" fillId="7" borderId="435" xfId="6" applyNumberFormat="1" applyFont="1" applyFill="1" applyBorder="1" applyAlignment="1">
      <alignment horizontal="center" vertical="center"/>
    </xf>
    <xf numFmtId="0" fontId="0" fillId="27" borderId="159" xfId="0" applyFont="1" applyFill="1" applyBorder="1" applyAlignment="1" applyProtection="1">
      <alignment horizontal="center" vertical="center" wrapText="1"/>
      <protection locked="0"/>
    </xf>
    <xf numFmtId="0" fontId="0" fillId="27" borderId="148" xfId="0" applyFont="1" applyFill="1" applyBorder="1" applyAlignment="1" applyProtection="1">
      <alignment horizontal="center" vertical="center" wrapText="1"/>
      <protection locked="0"/>
    </xf>
    <xf numFmtId="0" fontId="0" fillId="27" borderId="155"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21" fillId="0" borderId="0" xfId="0" applyFont="1" applyFill="1" applyAlignment="1">
      <alignment vertical="center"/>
    </xf>
    <xf numFmtId="0" fontId="0" fillId="23" borderId="260" xfId="0" applyFont="1" applyFill="1" applyBorder="1" applyAlignment="1" applyProtection="1">
      <alignment vertical="center"/>
      <protection locked="0"/>
    </xf>
    <xf numFmtId="0" fontId="31" fillId="0" borderId="479" xfId="2" applyFont="1" applyFill="1" applyBorder="1" applyAlignment="1">
      <alignment horizontal="center" vertical="center"/>
    </xf>
    <xf numFmtId="172" fontId="6" fillId="23" borderId="479" xfId="2" applyNumberFormat="1" applyFont="1" applyFill="1" applyBorder="1" applyAlignment="1">
      <alignment horizontal="center" vertical="center"/>
    </xf>
    <xf numFmtId="0" fontId="11" fillId="0" borderId="0" xfId="15" applyBorder="1" applyAlignment="1"/>
    <xf numFmtId="0" fontId="11" fillId="0" borderId="489" xfId="15" applyBorder="1" applyAlignment="1"/>
    <xf numFmtId="172" fontId="6" fillId="23" borderId="479" xfId="2" applyNumberFormat="1" applyFont="1" applyFill="1" applyBorder="1" applyAlignment="1">
      <alignment horizontal="center" vertical="center"/>
    </xf>
    <xf numFmtId="172" fontId="6" fillId="0" borderId="480" xfId="2" applyNumberFormat="1" applyFont="1" applyFill="1" applyBorder="1" applyAlignment="1">
      <alignment horizontal="center" vertical="center"/>
    </xf>
    <xf numFmtId="4" fontId="31" fillId="0" borderId="480" xfId="2" applyNumberFormat="1" applyFont="1" applyFill="1" applyBorder="1" applyAlignment="1">
      <alignment horizontal="center" vertical="center"/>
    </xf>
    <xf numFmtId="1" fontId="1" fillId="0" borderId="0" xfId="0" applyNumberFormat="1" applyFont="1" applyFill="1" applyBorder="1" applyAlignment="1" applyProtection="1">
      <alignment horizontal="center" vertical="center" wrapText="1"/>
    </xf>
    <xf numFmtId="0" fontId="31" fillId="0" borderId="490" xfId="2" applyFont="1" applyFill="1" applyBorder="1" applyAlignment="1">
      <alignment vertical="center"/>
    </xf>
    <xf numFmtId="0" fontId="31" fillId="0" borderId="498" xfId="2" applyFont="1" applyFill="1" applyBorder="1" applyAlignment="1">
      <alignment vertical="center"/>
    </xf>
    <xf numFmtId="0" fontId="31" fillId="0" borderId="490" xfId="2" applyFont="1" applyFill="1" applyBorder="1" applyAlignment="1">
      <alignment horizontal="center" vertical="center"/>
    </xf>
    <xf numFmtId="0" fontId="31" fillId="0" borderId="497" xfId="2" applyFont="1" applyFill="1" applyBorder="1" applyAlignment="1">
      <alignment horizontal="left" vertical="center"/>
    </xf>
    <xf numFmtId="0" fontId="31" fillId="0" borderId="490" xfId="2" applyFont="1" applyFill="1" applyBorder="1" applyAlignment="1">
      <alignment horizontal="left" vertical="center"/>
    </xf>
    <xf numFmtId="9" fontId="31" fillId="0" borderId="490" xfId="2" applyNumberFormat="1" applyFont="1" applyFill="1" applyBorder="1" applyAlignment="1">
      <alignment horizontal="center" vertical="center"/>
    </xf>
    <xf numFmtId="175" fontId="31" fillId="0" borderId="490" xfId="2" applyNumberFormat="1" applyFont="1" applyFill="1" applyBorder="1" applyAlignment="1">
      <alignment horizontal="center" vertical="center"/>
    </xf>
    <xf numFmtId="4" fontId="31" fillId="0" borderId="490" xfId="2" applyNumberFormat="1" applyFont="1" applyFill="1" applyBorder="1" applyAlignment="1">
      <alignment horizontal="center" vertical="center"/>
    </xf>
    <xf numFmtId="4" fontId="31" fillId="0" borderId="498" xfId="2" applyNumberFormat="1" applyFont="1" applyFill="1" applyBorder="1" applyAlignment="1">
      <alignment horizontal="center" vertical="center"/>
    </xf>
    <xf numFmtId="0" fontId="6" fillId="0" borderId="0" xfId="2" applyFont="1" applyFill="1"/>
    <xf numFmtId="0" fontId="31" fillId="0" borderId="500" xfId="2" applyFont="1" applyFill="1" applyBorder="1" applyAlignment="1">
      <alignment horizontal="center" vertical="center"/>
    </xf>
    <xf numFmtId="0" fontId="6" fillId="0" borderId="500" xfId="2" applyFont="1" applyFill="1" applyBorder="1" applyAlignment="1">
      <alignment horizontal="center" vertical="center"/>
    </xf>
    <xf numFmtId="4" fontId="31" fillId="0" borderId="499" xfId="2" applyNumberFormat="1" applyFont="1" applyFill="1" applyBorder="1" applyAlignment="1">
      <alignment horizontal="center" vertical="center"/>
    </xf>
    <xf numFmtId="0" fontId="6" fillId="23" borderId="499" xfId="2" applyFont="1" applyFill="1" applyBorder="1" applyAlignment="1">
      <alignment horizontal="center" vertical="center"/>
    </xf>
    <xf numFmtId="4" fontId="31" fillId="0" borderId="478" xfId="2" applyNumberFormat="1" applyFont="1" applyFill="1" applyBorder="1" applyAlignment="1">
      <alignment horizontal="center" vertical="center"/>
    </xf>
    <xf numFmtId="0" fontId="6" fillId="23" borderId="478" xfId="2" applyFont="1" applyFill="1" applyBorder="1" applyAlignment="1">
      <alignment horizontal="center" vertical="center"/>
    </xf>
    <xf numFmtId="4" fontId="31" fillId="0" borderId="500" xfId="2" applyNumberFormat="1" applyFont="1" applyFill="1" applyBorder="1" applyAlignment="1">
      <alignment horizontal="center" vertical="center"/>
    </xf>
    <xf numFmtId="172" fontId="6" fillId="0" borderId="500" xfId="2" applyNumberFormat="1" applyFont="1" applyFill="1" applyBorder="1" applyAlignment="1">
      <alignment horizontal="center" vertical="center"/>
    </xf>
    <xf numFmtId="0" fontId="31" fillId="0" borderId="481" xfId="2" applyFont="1" applyBorder="1" applyAlignment="1">
      <alignment horizontal="center" vertical="center"/>
    </xf>
    <xf numFmtId="0" fontId="31" fillId="0" borderId="482" xfId="2" applyFont="1" applyBorder="1" applyAlignment="1">
      <alignment horizontal="center" vertical="center"/>
    </xf>
    <xf numFmtId="2" fontId="17" fillId="0" borderId="379" xfId="6" applyNumberFormat="1" applyFont="1" applyFill="1" applyBorder="1" applyAlignment="1">
      <alignment horizontal="center"/>
    </xf>
    <xf numFmtId="0" fontId="6" fillId="0" borderId="0" xfId="7"/>
    <xf numFmtId="0" fontId="31" fillId="0" borderId="0" xfId="7" applyFont="1" applyAlignment="1">
      <alignment horizontal="center"/>
    </xf>
    <xf numFmtId="0" fontId="6" fillId="0" borderId="0" xfId="7" applyAlignment="1">
      <alignment horizontal="center"/>
    </xf>
    <xf numFmtId="0" fontId="11" fillId="0" borderId="0" xfId="9" applyAlignment="1">
      <alignment horizontal="center" vertical="center"/>
    </xf>
    <xf numFmtId="0" fontId="11" fillId="0" borderId="0" xfId="9"/>
    <xf numFmtId="0" fontId="11" fillId="0" borderId="0" xfId="9" applyAlignment="1">
      <alignment horizontal="center"/>
    </xf>
    <xf numFmtId="0" fontId="11" fillId="0" borderId="0" xfId="9" applyAlignment="1">
      <alignment vertical="center"/>
    </xf>
    <xf numFmtId="0" fontId="52" fillId="0" borderId="206" xfId="2" applyNumberFormat="1" applyFont="1" applyFill="1" applyBorder="1" applyAlignment="1" applyProtection="1">
      <alignment horizontal="center" vertical="center"/>
    </xf>
    <xf numFmtId="0" fontId="52" fillId="34" borderId="260" xfId="2" applyFont="1" applyFill="1" applyBorder="1" applyAlignment="1" applyProtection="1">
      <alignment horizontal="center" vertical="center"/>
      <protection locked="0"/>
    </xf>
    <xf numFmtId="0" fontId="52" fillId="34" borderId="206" xfId="2" applyFont="1" applyFill="1" applyBorder="1" applyAlignment="1" applyProtection="1">
      <alignment horizontal="center" vertical="center"/>
      <protection locked="0"/>
    </xf>
    <xf numFmtId="0" fontId="52" fillId="34" borderId="259" xfId="2" applyFont="1" applyFill="1" applyBorder="1" applyAlignment="1" applyProtection="1">
      <alignment horizontal="center" vertical="center"/>
      <protection locked="0"/>
    </xf>
    <xf numFmtId="0" fontId="59" fillId="34" borderId="260" xfId="2" applyFont="1" applyFill="1" applyBorder="1" applyAlignment="1" applyProtection="1">
      <alignment horizontal="center" vertical="center"/>
      <protection locked="0"/>
    </xf>
    <xf numFmtId="0" fontId="0" fillId="0" borderId="157" xfId="0" applyFont="1" applyFill="1" applyBorder="1" applyAlignment="1" applyProtection="1">
      <alignment horizontal="center" vertical="center" wrapText="1"/>
      <protection locked="0"/>
    </xf>
    <xf numFmtId="0" fontId="0" fillId="0" borderId="160" xfId="0" applyFont="1" applyFill="1" applyBorder="1" applyAlignment="1" applyProtection="1">
      <alignment horizontal="center" vertical="center" wrapText="1"/>
      <protection locked="0"/>
    </xf>
    <xf numFmtId="9" fontId="0" fillId="23" borderId="341" xfId="3" applyFont="1" applyFill="1" applyBorder="1" applyAlignment="1" applyProtection="1">
      <alignment horizontal="center" vertical="center" wrapText="1"/>
      <protection locked="0"/>
    </xf>
    <xf numFmtId="9" fontId="0" fillId="23" borderId="79" xfId="3" applyFont="1" applyFill="1" applyBorder="1" applyAlignment="1" applyProtection="1">
      <alignment horizontal="center" vertical="center" wrapText="1"/>
      <protection locked="0"/>
    </xf>
    <xf numFmtId="9" fontId="0" fillId="23" borderId="80" xfId="3" applyFont="1" applyFill="1" applyBorder="1" applyAlignment="1" applyProtection="1">
      <alignment horizontal="center" vertical="center" wrapText="1"/>
      <protection locked="0"/>
    </xf>
    <xf numFmtId="0" fontId="0" fillId="27" borderId="0" xfId="0" applyFill="1"/>
    <xf numFmtId="172" fontId="31" fillId="0" borderId="479" xfId="17" applyNumberFormat="1" applyFont="1" applyFill="1" applyBorder="1" applyAlignment="1">
      <alignment horizontal="center" vertical="center"/>
    </xf>
    <xf numFmtId="0" fontId="6" fillId="0" borderId="0" xfId="2" applyAlignment="1">
      <alignment vertical="center" wrapText="1"/>
    </xf>
    <xf numFmtId="0" fontId="0" fillId="0" borderId="0" xfId="0" applyFont="1" applyFill="1" applyAlignment="1">
      <alignment horizontal="left" vertical="center"/>
    </xf>
    <xf numFmtId="0" fontId="0" fillId="0" borderId="0" xfId="0" applyFont="1" applyFill="1" applyBorder="1" applyAlignment="1">
      <alignment horizontal="left" vertical="center"/>
    </xf>
    <xf numFmtId="0" fontId="11" fillId="0" borderId="0" xfId="81"/>
    <xf numFmtId="0" fontId="14" fillId="0" borderId="0" xfId="0" applyFont="1"/>
    <xf numFmtId="0" fontId="14" fillId="0" borderId="0" xfId="0" quotePrefix="1" applyFont="1"/>
    <xf numFmtId="0" fontId="2" fillId="0" borderId="0" xfId="0" applyFont="1" applyAlignment="1">
      <alignment horizontal="center" vertical="center"/>
    </xf>
    <xf numFmtId="0" fontId="2" fillId="0" borderId="0" xfId="0" applyFont="1"/>
    <xf numFmtId="0" fontId="33" fillId="0" borderId="0" xfId="0" applyFont="1" applyAlignment="1">
      <alignment vertical="center"/>
    </xf>
    <xf numFmtId="0" fontId="14" fillId="0" borderId="0" xfId="0" applyFont="1" applyAlignment="1">
      <alignment horizontal="center" vertical="center"/>
    </xf>
    <xf numFmtId="0" fontId="26" fillId="5" borderId="9" xfId="0" applyFont="1" applyFill="1" applyBorder="1" applyAlignment="1" applyProtection="1">
      <protection locked="0"/>
    </xf>
    <xf numFmtId="0" fontId="26" fillId="5" borderId="10" xfId="0" applyFont="1" applyFill="1" applyBorder="1" applyProtection="1">
      <protection locked="0"/>
    </xf>
    <xf numFmtId="0" fontId="26" fillId="5" borderId="11" xfId="0" applyFont="1" applyFill="1" applyBorder="1" applyProtection="1">
      <protection locked="0"/>
    </xf>
    <xf numFmtId="0" fontId="26" fillId="5" borderId="12" xfId="0" applyFont="1" applyFill="1" applyBorder="1" applyAlignment="1" applyProtection="1">
      <protection locked="0"/>
    </xf>
    <xf numFmtId="0" fontId="26" fillId="5" borderId="13" xfId="0" applyFont="1" applyFill="1" applyBorder="1" applyProtection="1">
      <protection locked="0"/>
    </xf>
    <xf numFmtId="0" fontId="26" fillId="5" borderId="14" xfId="0" applyFont="1" applyFill="1" applyBorder="1" applyProtection="1">
      <protection locked="0"/>
    </xf>
    <xf numFmtId="0" fontId="2" fillId="8" borderId="0" xfId="0" applyFont="1" applyFill="1" applyAlignment="1">
      <alignment horizontal="center" vertical="center"/>
    </xf>
    <xf numFmtId="0" fontId="0" fillId="0" borderId="159" xfId="0" applyFont="1" applyFill="1" applyBorder="1" applyAlignment="1" applyProtection="1">
      <alignment horizontal="center" vertical="center" wrapText="1"/>
      <protection locked="0"/>
    </xf>
    <xf numFmtId="0" fontId="0" fillId="0" borderId="148" xfId="0" applyFont="1" applyFill="1" applyBorder="1" applyAlignment="1" applyProtection="1">
      <alignment horizontal="center" vertical="center" wrapText="1"/>
      <protection locked="0"/>
    </xf>
    <xf numFmtId="0" fontId="0" fillId="0" borderId="155" xfId="0" applyFont="1" applyFill="1" applyBorder="1" applyAlignment="1" applyProtection="1">
      <alignment horizontal="center" vertical="center" wrapText="1"/>
      <protection locked="0"/>
    </xf>
    <xf numFmtId="0" fontId="0" fillId="10" borderId="151" xfId="0" applyFont="1" applyFill="1" applyBorder="1" applyAlignment="1" applyProtection="1">
      <alignment horizontal="center" vertical="center" wrapText="1"/>
      <protection locked="0"/>
    </xf>
    <xf numFmtId="0" fontId="0" fillId="4" borderId="151" xfId="0" applyFont="1" applyFill="1" applyBorder="1" applyAlignment="1" applyProtection="1">
      <alignment horizontal="center" vertical="center" wrapText="1"/>
      <protection locked="0"/>
    </xf>
    <xf numFmtId="0" fontId="55" fillId="4" borderId="151" xfId="0" applyFont="1" applyFill="1" applyBorder="1" applyAlignment="1" applyProtection="1">
      <alignment horizontal="center" vertical="center" wrapText="1"/>
      <protection locked="0"/>
    </xf>
    <xf numFmtId="0" fontId="1" fillId="0" borderId="0" xfId="0" applyFont="1"/>
    <xf numFmtId="0" fontId="1" fillId="0" borderId="0" xfId="0" applyFont="1" applyFill="1" applyBorder="1" applyAlignment="1">
      <alignment horizontal="center" vertical="center"/>
    </xf>
    <xf numFmtId="0" fontId="0" fillId="0" borderId="0" xfId="0" applyFont="1" applyAlignment="1">
      <alignment vertical="top"/>
    </xf>
    <xf numFmtId="0" fontId="0" fillId="0" borderId="0" xfId="0" applyFont="1" applyFill="1" applyAlignment="1">
      <alignment vertical="top"/>
    </xf>
    <xf numFmtId="0" fontId="0" fillId="0" borderId="32" xfId="0" applyFont="1" applyFill="1" applyBorder="1" applyAlignment="1">
      <alignment vertical="top"/>
    </xf>
    <xf numFmtId="0" fontId="13" fillId="0" borderId="32" xfId="4" applyFont="1" applyFill="1" applyBorder="1" applyAlignment="1">
      <alignment vertical="top"/>
    </xf>
    <xf numFmtId="0" fontId="0" fillId="0" borderId="32" xfId="0" applyFont="1" applyFill="1" applyBorder="1" applyAlignment="1">
      <alignment horizontal="center" vertical="top"/>
    </xf>
    <xf numFmtId="1" fontId="0" fillId="23" borderId="76" xfId="0" applyNumberFormat="1" applyFont="1" applyFill="1" applyBorder="1" applyAlignment="1" applyProtection="1">
      <alignment horizontal="center" vertical="center" wrapText="1"/>
      <protection locked="0"/>
    </xf>
    <xf numFmtId="1" fontId="0" fillId="23" borderId="296" xfId="0" applyNumberFormat="1" applyFont="1" applyFill="1" applyBorder="1" applyAlignment="1" applyProtection="1">
      <alignment horizontal="center" vertical="center" wrapText="1"/>
      <protection locked="0"/>
    </xf>
    <xf numFmtId="1" fontId="0" fillId="23" borderId="156" xfId="0" applyNumberFormat="1" applyFont="1" applyFill="1" applyBorder="1" applyAlignment="1" applyProtection="1">
      <alignment horizontal="center" vertical="center" wrapText="1"/>
      <protection locked="0"/>
    </xf>
    <xf numFmtId="1" fontId="0" fillId="23" borderId="153" xfId="0" applyNumberFormat="1" applyFont="1" applyFill="1" applyBorder="1" applyAlignment="1" applyProtection="1">
      <alignment horizontal="center" vertical="center" wrapText="1"/>
      <protection locked="0"/>
    </xf>
    <xf numFmtId="1" fontId="0" fillId="23" borderId="546" xfId="0" applyNumberFormat="1" applyFont="1" applyFill="1" applyBorder="1" applyAlignment="1" applyProtection="1">
      <alignment horizontal="center" vertical="center" wrapText="1"/>
      <protection locked="0"/>
    </xf>
    <xf numFmtId="1" fontId="0" fillId="23" borderId="77" xfId="0" applyNumberFormat="1" applyFont="1" applyFill="1" applyBorder="1" applyAlignment="1" applyProtection="1">
      <alignment horizontal="center" vertical="center" wrapText="1"/>
      <protection locked="0"/>
    </xf>
    <xf numFmtId="1" fontId="1" fillId="0" borderId="552" xfId="0" applyNumberFormat="1" applyFont="1" applyFill="1" applyBorder="1" applyAlignment="1" applyProtection="1">
      <alignment horizontal="center" vertical="center" wrapText="1"/>
    </xf>
    <xf numFmtId="1" fontId="1" fillId="0" borderId="553" xfId="0" applyNumberFormat="1" applyFont="1" applyFill="1" applyBorder="1" applyAlignment="1" applyProtection="1">
      <alignment horizontal="center" vertical="center" wrapText="1"/>
    </xf>
    <xf numFmtId="0" fontId="6" fillId="0" borderId="564" xfId="2" applyBorder="1" applyAlignment="1">
      <alignment vertical="center"/>
    </xf>
    <xf numFmtId="0" fontId="6" fillId="0" borderId="564" xfId="2" applyBorder="1"/>
    <xf numFmtId="0" fontId="6" fillId="0" borderId="565" xfId="2" applyBorder="1"/>
    <xf numFmtId="0" fontId="31" fillId="0" borderId="507" xfId="2" applyFont="1" applyBorder="1" applyAlignment="1">
      <alignment horizontal="center" vertical="center"/>
    </xf>
    <xf numFmtId="0" fontId="31" fillId="0" borderId="508" xfId="2" applyFont="1" applyBorder="1" applyAlignment="1">
      <alignment horizontal="center" vertical="center"/>
    </xf>
    <xf numFmtId="0" fontId="6" fillId="0" borderId="563" xfId="2" applyBorder="1" applyAlignment="1">
      <alignment vertical="center" wrapText="1"/>
    </xf>
    <xf numFmtId="177" fontId="6" fillId="23" borderId="509" xfId="2" applyNumberFormat="1" applyFill="1" applyBorder="1" applyAlignment="1">
      <alignment horizontal="center" vertical="center"/>
    </xf>
    <xf numFmtId="0" fontId="6" fillId="23" borderId="510" xfId="2" applyFill="1" applyBorder="1" applyAlignment="1">
      <alignment horizontal="center" vertical="center"/>
    </xf>
    <xf numFmtId="0" fontId="6" fillId="23" borderId="509" xfId="2" applyFill="1" applyBorder="1" applyAlignment="1">
      <alignment horizontal="center" vertical="center"/>
    </xf>
    <xf numFmtId="0" fontId="1" fillId="0" borderId="0" xfId="0" applyFont="1" applyFill="1" applyBorder="1" applyAlignment="1">
      <alignment vertical="center"/>
    </xf>
    <xf numFmtId="0" fontId="33" fillId="0" borderId="0" xfId="0" applyFont="1" applyAlignment="1">
      <alignment horizontal="center" vertical="center"/>
    </xf>
    <xf numFmtId="0" fontId="37" fillId="2" borderId="0" xfId="0" applyFont="1" applyFill="1" applyBorder="1" applyAlignment="1">
      <alignment horizontal="center" vertical="center"/>
    </xf>
    <xf numFmtId="0" fontId="26" fillId="5" borderId="10" xfId="0" applyFont="1" applyFill="1" applyBorder="1" applyAlignment="1" applyProtection="1">
      <alignment horizontal="center"/>
      <protection locked="0"/>
    </xf>
    <xf numFmtId="0" fontId="0" fillId="0" borderId="117" xfId="0" applyFont="1" applyFill="1" applyBorder="1" applyAlignment="1" applyProtection="1">
      <alignment horizontal="left" vertical="center"/>
      <protection locked="0"/>
    </xf>
    <xf numFmtId="0" fontId="0" fillId="0" borderId="39" xfId="0" applyFont="1" applyFill="1" applyBorder="1" applyAlignment="1" applyProtection="1">
      <alignment horizontal="left" vertical="center"/>
      <protection locked="0"/>
    </xf>
    <xf numFmtId="0" fontId="0" fillId="0" borderId="40" xfId="0" applyFont="1" applyFill="1" applyBorder="1" applyAlignment="1" applyProtection="1">
      <alignment horizontal="left" vertical="center"/>
      <protection locked="0"/>
    </xf>
    <xf numFmtId="167" fontId="19" fillId="23" borderId="117" xfId="4" applyNumberFormat="1" applyFont="1" applyFill="1" applyBorder="1" applyAlignment="1" applyProtection="1">
      <alignment horizontal="center" vertical="center" wrapText="1" readingOrder="1"/>
      <protection locked="0"/>
    </xf>
    <xf numFmtId="167" fontId="19" fillId="23" borderId="281" xfId="4" applyNumberFormat="1" applyFont="1" applyFill="1" applyBorder="1" applyAlignment="1" applyProtection="1">
      <alignment horizontal="center" vertical="center" wrapText="1" readingOrder="1"/>
      <protection locked="0"/>
    </xf>
    <xf numFmtId="0" fontId="52" fillId="23" borderId="206" xfId="2" applyFont="1" applyFill="1" applyBorder="1" applyAlignment="1" applyProtection="1">
      <alignment horizontal="center" vertical="center"/>
      <protection locked="0"/>
    </xf>
    <xf numFmtId="0" fontId="52" fillId="23" borderId="207" xfId="2" applyFont="1" applyFill="1" applyBorder="1" applyAlignment="1" applyProtection="1">
      <alignment horizontal="center" vertical="center"/>
      <protection locked="0"/>
    </xf>
    <xf numFmtId="0" fontId="24" fillId="0" borderId="196" xfId="2" applyFont="1" applyFill="1" applyBorder="1" applyAlignment="1" applyProtection="1">
      <alignment horizontal="left" vertical="center" wrapText="1"/>
    </xf>
    <xf numFmtId="0" fontId="0" fillId="0" borderId="0" xfId="0" applyFont="1" applyAlignment="1">
      <alignment horizontal="center"/>
    </xf>
    <xf numFmtId="0" fontId="24" fillId="0" borderId="260" xfId="2" applyFont="1" applyFill="1" applyBorder="1" applyAlignment="1" applyProtection="1">
      <alignment horizontal="left" vertical="center" wrapText="1"/>
    </xf>
    <xf numFmtId="0" fontId="0" fillId="0" borderId="0" xfId="0" applyFont="1" applyAlignment="1">
      <alignment horizontal="left" vertical="center"/>
    </xf>
    <xf numFmtId="0" fontId="6" fillId="0" borderId="110" xfId="2" applyFont="1" applyFill="1" applyBorder="1" applyAlignment="1">
      <alignment horizontal="left"/>
    </xf>
    <xf numFmtId="0" fontId="6" fillId="0" borderId="0" xfId="2" applyFont="1" applyFill="1" applyBorder="1" applyAlignment="1">
      <alignment horizontal="left"/>
    </xf>
    <xf numFmtId="0" fontId="52" fillId="23" borderId="259" xfId="2" applyFont="1" applyFill="1" applyBorder="1" applyAlignment="1" applyProtection="1">
      <alignment horizontal="center" vertical="center"/>
      <protection locked="0"/>
    </xf>
    <xf numFmtId="0" fontId="52" fillId="23" borderId="260" xfId="2" applyFont="1" applyFill="1" applyBorder="1" applyAlignment="1" applyProtection="1">
      <alignment horizontal="center" vertical="center"/>
      <protection locked="0"/>
    </xf>
    <xf numFmtId="0" fontId="26" fillId="0" borderId="0" xfId="0" applyFont="1" applyAlignment="1"/>
    <xf numFmtId="0" fontId="5" fillId="0" borderId="0" xfId="1"/>
    <xf numFmtId="0" fontId="0" fillId="8" borderId="0" xfId="0" applyFont="1" applyFill="1" applyAlignment="1" applyProtection="1">
      <alignment vertical="center"/>
    </xf>
    <xf numFmtId="0" fontId="0" fillId="9" borderId="165" xfId="0" applyFont="1" applyFill="1" applyBorder="1" applyAlignment="1" applyProtection="1"/>
    <xf numFmtId="0" fontId="0" fillId="8" borderId="0" xfId="0" applyFont="1" applyFill="1" applyProtection="1"/>
    <xf numFmtId="0" fontId="21" fillId="8" borderId="0" xfId="0" applyFont="1" applyFill="1" applyProtection="1"/>
    <xf numFmtId="0" fontId="1" fillId="8" borderId="0" xfId="0" applyFont="1" applyFill="1" applyAlignment="1" applyProtection="1"/>
    <xf numFmtId="0" fontId="1" fillId="8" borderId="0" xfId="0" applyFont="1" applyFill="1" applyAlignment="1" applyProtection="1">
      <alignment vertical="top"/>
    </xf>
    <xf numFmtId="0" fontId="21" fillId="8" borderId="0" xfId="0" applyFont="1" applyFill="1" applyAlignment="1" applyProtection="1">
      <alignment vertical="top"/>
    </xf>
    <xf numFmtId="0" fontId="1" fillId="8" borderId="0" xfId="0" applyFont="1" applyFill="1" applyAlignment="1" applyProtection="1">
      <alignment horizontal="left"/>
    </xf>
    <xf numFmtId="0" fontId="0" fillId="8" borderId="0" xfId="0" applyFont="1" applyFill="1" applyAlignment="1" applyProtection="1"/>
    <xf numFmtId="0" fontId="37" fillId="2" borderId="0" xfId="0"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37" fillId="2" borderId="0" xfId="0" applyFont="1" applyFill="1" applyBorder="1" applyAlignment="1" applyProtection="1">
      <alignment vertical="center"/>
    </xf>
    <xf numFmtId="0" fontId="0" fillId="3" borderId="0" xfId="0" applyFont="1" applyFill="1" applyAlignment="1" applyProtection="1">
      <alignment horizontal="center" vertical="center"/>
    </xf>
    <xf numFmtId="0" fontId="38" fillId="2" borderId="0" xfId="0" applyFont="1" applyFill="1" applyBorder="1" applyAlignment="1" applyProtection="1">
      <alignment vertical="center"/>
    </xf>
    <xf numFmtId="0" fontId="38" fillId="2" borderId="0" xfId="0" applyFont="1" applyFill="1" applyBorder="1" applyAlignment="1" applyProtection="1">
      <alignment vertical="center" wrapText="1"/>
    </xf>
    <xf numFmtId="0" fontId="38" fillId="2" borderId="0" xfId="0" applyFont="1" applyFill="1" applyBorder="1" applyAlignment="1" applyProtection="1">
      <alignment horizontal="center" vertical="center"/>
    </xf>
    <xf numFmtId="0" fontId="0" fillId="2" borderId="0" xfId="0" applyFont="1" applyFill="1" applyBorder="1" applyProtection="1"/>
    <xf numFmtId="0" fontId="0" fillId="0" borderId="0" xfId="0" applyFont="1" applyFill="1" applyProtection="1"/>
    <xf numFmtId="0" fontId="2" fillId="0" borderId="0" xfId="0" applyFont="1" applyProtection="1"/>
    <xf numFmtId="0" fontId="0" fillId="0" borderId="0" xfId="0" applyFont="1" applyAlignment="1" applyProtection="1">
      <alignment vertical="center"/>
    </xf>
    <xf numFmtId="0" fontId="1" fillId="9" borderId="0" xfId="0" applyFont="1" applyFill="1" applyAlignment="1" applyProtection="1">
      <alignment horizontal="left" vertical="center"/>
    </xf>
    <xf numFmtId="0" fontId="1" fillId="0" borderId="0" xfId="0" applyFont="1" applyFill="1" applyAlignment="1" applyProtection="1">
      <alignment horizontal="left" vertical="center"/>
    </xf>
    <xf numFmtId="0" fontId="0" fillId="0" borderId="0" xfId="0" applyFont="1" applyFill="1" applyAlignment="1" applyProtection="1">
      <alignment horizontal="center" vertical="center"/>
    </xf>
    <xf numFmtId="14" fontId="0" fillId="0" borderId="0" xfId="0" applyNumberFormat="1" applyFont="1" applyFill="1" applyAlignment="1" applyProtection="1">
      <alignment vertical="center"/>
    </xf>
    <xf numFmtId="0" fontId="0" fillId="0" borderId="0" xfId="0" applyFont="1" applyFill="1" applyAlignment="1" applyProtection="1">
      <alignment vertical="center"/>
    </xf>
    <xf numFmtId="0" fontId="2" fillId="0" borderId="191"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9" fillId="0" borderId="0" xfId="1" applyFont="1" applyAlignment="1" applyProtection="1">
      <alignment vertical="center"/>
    </xf>
    <xf numFmtId="0" fontId="0" fillId="0" borderId="0" xfId="0" applyFont="1" applyFill="1" applyAlignment="1" applyProtection="1">
      <alignment horizontal="left" vertical="center"/>
    </xf>
    <xf numFmtId="22" fontId="0" fillId="0" borderId="0" xfId="0" applyNumberFormat="1" applyFont="1" applyAlignment="1" applyProtection="1">
      <alignment vertical="center"/>
    </xf>
    <xf numFmtId="0" fontId="2" fillId="0" borderId="191" xfId="0" applyFont="1" applyFill="1" applyBorder="1" applyAlignment="1" applyProtection="1">
      <alignment vertical="center"/>
    </xf>
    <xf numFmtId="0" fontId="2" fillId="0" borderId="0" xfId="0" applyFont="1" applyFill="1" applyAlignment="1" applyProtection="1">
      <alignment vertical="center"/>
    </xf>
    <xf numFmtId="0" fontId="1" fillId="4" borderId="0" xfId="0" applyFont="1" applyFill="1" applyAlignment="1" applyProtection="1">
      <alignment horizontal="left" vertical="center"/>
    </xf>
    <xf numFmtId="0" fontId="2" fillId="0" borderId="184" xfId="0" applyFont="1" applyFill="1" applyBorder="1" applyAlignment="1" applyProtection="1">
      <alignment vertical="center"/>
    </xf>
    <xf numFmtId="0" fontId="2" fillId="0" borderId="0" xfId="0" applyFont="1" applyFill="1" applyBorder="1" applyAlignment="1" applyProtection="1">
      <alignment vertical="center"/>
    </xf>
    <xf numFmtId="0" fontId="53" fillId="6" borderId="0" xfId="0" applyFont="1" applyFill="1" applyAlignment="1" applyProtection="1">
      <alignment horizontal="left" vertical="center"/>
    </xf>
    <xf numFmtId="0" fontId="39" fillId="0" borderId="5" xfId="0" applyFont="1" applyFill="1" applyBorder="1" applyAlignment="1" applyProtection="1">
      <alignment horizontal="left" vertical="center"/>
    </xf>
    <xf numFmtId="0" fontId="39" fillId="0" borderId="0" xfId="0" applyFont="1" applyFill="1" applyBorder="1" applyAlignment="1" applyProtection="1">
      <alignment horizontal="left" vertical="center"/>
    </xf>
    <xf numFmtId="0" fontId="53" fillId="0" borderId="0" xfId="0" applyFont="1" applyFill="1" applyAlignment="1" applyProtection="1">
      <alignment horizontal="left" vertical="center"/>
    </xf>
    <xf numFmtId="0" fontId="2" fillId="0" borderId="5" xfId="0" applyFont="1" applyFill="1" applyBorder="1" applyAlignment="1" applyProtection="1">
      <alignment vertical="center"/>
    </xf>
    <xf numFmtId="0" fontId="53" fillId="10" borderId="0" xfId="0" applyFont="1" applyFill="1" applyAlignment="1" applyProtection="1">
      <alignment horizontal="left" vertical="center"/>
    </xf>
    <xf numFmtId="0" fontId="39" fillId="0" borderId="62" xfId="0" applyFont="1" applyFill="1" applyBorder="1" applyAlignment="1" applyProtection="1">
      <alignment horizontal="left" vertical="center"/>
    </xf>
    <xf numFmtId="0" fontId="2" fillId="0" borderId="62" xfId="0" applyFont="1" applyFill="1" applyBorder="1" applyAlignment="1" applyProtection="1">
      <alignment vertical="center"/>
    </xf>
    <xf numFmtId="22" fontId="2" fillId="0" borderId="0" xfId="0" applyNumberFormat="1" applyFont="1" applyAlignment="1" applyProtection="1">
      <alignment vertical="center"/>
    </xf>
    <xf numFmtId="14" fontId="2" fillId="0" borderId="0" xfId="0" applyNumberFormat="1" applyFont="1" applyFill="1" applyAlignment="1" applyProtection="1">
      <alignment vertical="center"/>
    </xf>
    <xf numFmtId="0" fontId="2" fillId="0" borderId="0" xfId="0" applyFont="1" applyFill="1" applyAlignment="1" applyProtection="1">
      <alignment horizontal="left" vertical="center"/>
    </xf>
    <xf numFmtId="0" fontId="2" fillId="0" borderId="0" xfId="0" applyFont="1" applyFill="1" applyAlignment="1" applyProtection="1">
      <alignment horizontal="center" vertical="center"/>
    </xf>
    <xf numFmtId="0" fontId="53" fillId="20" borderId="0" xfId="0" applyFont="1" applyFill="1" applyAlignment="1" applyProtection="1">
      <alignment horizontal="left" vertical="center"/>
    </xf>
    <xf numFmtId="0" fontId="41" fillId="0" borderId="0" xfId="0" applyFont="1" applyFill="1" applyBorder="1" applyAlignment="1" applyProtection="1">
      <alignment horizontal="left" vertical="center"/>
    </xf>
    <xf numFmtId="0" fontId="2" fillId="0" borderId="0" xfId="0" applyFont="1" applyBorder="1" applyAlignment="1" applyProtection="1">
      <alignment vertical="center"/>
    </xf>
    <xf numFmtId="0" fontId="2" fillId="0" borderId="0" xfId="0" applyFont="1" applyAlignment="1" applyProtection="1">
      <alignment vertical="center"/>
    </xf>
    <xf numFmtId="0" fontId="37" fillId="8" borderId="0" xfId="0" applyFont="1" applyFill="1" applyAlignment="1" applyProtection="1">
      <alignment horizontal="center" vertical="center"/>
    </xf>
    <xf numFmtId="0" fontId="38" fillId="8" borderId="0" xfId="0" applyFont="1" applyFill="1" applyAlignment="1" applyProtection="1">
      <alignment vertical="center"/>
    </xf>
    <xf numFmtId="0" fontId="2" fillId="9" borderId="233" xfId="0" applyFont="1" applyFill="1" applyBorder="1" applyAlignment="1" applyProtection="1">
      <alignment vertical="center"/>
    </xf>
    <xf numFmtId="0" fontId="2" fillId="8" borderId="0" xfId="0" applyFont="1" applyFill="1" applyAlignment="1" applyProtection="1">
      <alignment vertical="center"/>
    </xf>
    <xf numFmtId="0" fontId="2" fillId="9" borderId="6" xfId="0" applyFont="1" applyFill="1" applyBorder="1" applyAlignment="1" applyProtection="1"/>
    <xf numFmtId="165" fontId="2" fillId="9" borderId="7" xfId="0" applyNumberFormat="1" applyFont="1" applyFill="1" applyBorder="1" applyAlignment="1" applyProtection="1">
      <alignment horizontal="center"/>
    </xf>
    <xf numFmtId="165" fontId="2" fillId="9" borderId="8" xfId="0" applyNumberFormat="1" applyFont="1" applyFill="1" applyBorder="1" applyAlignment="1" applyProtection="1">
      <alignment horizontal="center"/>
    </xf>
    <xf numFmtId="0" fontId="0" fillId="8" borderId="0" xfId="0" applyFont="1" applyFill="1" applyBorder="1" applyAlignment="1" applyProtection="1">
      <alignment horizontal="center"/>
    </xf>
    <xf numFmtId="0" fontId="0" fillId="8" borderId="0" xfId="0" applyFont="1" applyFill="1" applyBorder="1" applyProtection="1"/>
    <xf numFmtId="0" fontId="0" fillId="0" borderId="10" xfId="0" applyFont="1" applyBorder="1" applyAlignment="1" applyProtection="1">
      <alignment horizontal="center"/>
    </xf>
    <xf numFmtId="0" fontId="0" fillId="0" borderId="13" xfId="0" applyFont="1" applyBorder="1" applyAlignment="1" applyProtection="1">
      <alignment horizontal="center"/>
    </xf>
    <xf numFmtId="0" fontId="5" fillId="3" borderId="0" xfId="1" applyFont="1" applyFill="1" applyAlignment="1" applyProtection="1">
      <alignment horizontal="center" vertical="center"/>
    </xf>
    <xf numFmtId="0" fontId="38" fillId="2" borderId="1" xfId="0" applyFont="1" applyFill="1" applyBorder="1" applyAlignment="1" applyProtection="1">
      <alignment horizontal="center" vertical="center"/>
    </xf>
    <xf numFmtId="0" fontId="26" fillId="0" borderId="0" xfId="0" applyFont="1" applyAlignment="1" applyProtection="1">
      <alignment horizontal="center" vertical="center"/>
    </xf>
    <xf numFmtId="0" fontId="37" fillId="0" borderId="0" xfId="0" applyFont="1" applyAlignment="1" applyProtection="1">
      <alignment horizontal="center" vertical="center"/>
    </xf>
    <xf numFmtId="0" fontId="38" fillId="0" borderId="0" xfId="0" applyFont="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center" vertical="center" wrapText="1"/>
    </xf>
    <xf numFmtId="0" fontId="0" fillId="0" borderId="0" xfId="0" applyFont="1" applyAlignment="1" applyProtection="1"/>
    <xf numFmtId="0" fontId="26" fillId="0" borderId="0" xfId="0" applyFont="1" applyAlignment="1" applyProtection="1">
      <alignment horizontal="center" vertical="center" wrapText="1"/>
    </xf>
    <xf numFmtId="0" fontId="0" fillId="0" borderId="0" xfId="0" applyFont="1" applyBorder="1" applyAlignment="1" applyProtection="1">
      <alignment horizontal="center"/>
    </xf>
    <xf numFmtId="0" fontId="68"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left" vertical="top"/>
    </xf>
    <xf numFmtId="0" fontId="5" fillId="3" borderId="0" xfId="1" applyFill="1" applyAlignment="1" applyProtection="1">
      <alignment horizontal="center" vertical="center"/>
    </xf>
    <xf numFmtId="0" fontId="26" fillId="0" borderId="0" xfId="0" applyFont="1" applyAlignment="1" applyProtection="1">
      <alignment horizontal="left" vertical="center" wrapText="1"/>
    </xf>
    <xf numFmtId="0" fontId="26" fillId="0" borderId="0" xfId="0" applyFont="1" applyBorder="1" applyAlignment="1" applyProtection="1">
      <alignment horizontal="left" vertical="center" wrapText="1"/>
    </xf>
    <xf numFmtId="0" fontId="26" fillId="0" borderId="0" xfId="0" applyFont="1" applyBorder="1" applyAlignment="1" applyProtection="1">
      <alignment vertical="center"/>
    </xf>
    <xf numFmtId="0" fontId="0" fillId="0" borderId="525" xfId="6" applyFont="1" applyBorder="1" applyProtection="1"/>
    <xf numFmtId="9" fontId="17" fillId="0" borderId="0" xfId="14" applyFont="1" applyFill="1" applyBorder="1" applyAlignment="1" applyProtection="1">
      <alignment horizontal="center"/>
    </xf>
    <xf numFmtId="0" fontId="0" fillId="0" borderId="522" xfId="6" applyFont="1" applyFill="1" applyBorder="1" applyProtection="1"/>
    <xf numFmtId="0" fontId="26" fillId="0" borderId="523" xfId="0" applyFont="1" applyFill="1" applyBorder="1" applyAlignment="1" applyProtection="1">
      <alignment vertical="center"/>
    </xf>
    <xf numFmtId="9" fontId="17" fillId="0" borderId="524" xfId="14" applyFont="1" applyFill="1" applyBorder="1" applyAlignment="1" applyProtection="1">
      <alignment horizontal="center"/>
    </xf>
    <xf numFmtId="9" fontId="0" fillId="23" borderId="522" xfId="6" applyNumberFormat="1" applyFont="1" applyFill="1" applyBorder="1" applyAlignment="1" applyProtection="1">
      <alignment horizontal="left"/>
    </xf>
    <xf numFmtId="0" fontId="26" fillId="23" borderId="523" xfId="0" applyFont="1" applyFill="1" applyBorder="1" applyAlignment="1" applyProtection="1">
      <alignment horizontal="left" vertical="center" wrapText="1"/>
    </xf>
    <xf numFmtId="0" fontId="26" fillId="23" borderId="524" xfId="0" applyFont="1" applyFill="1" applyBorder="1" applyAlignment="1" applyProtection="1">
      <alignment horizontal="left" vertical="center" wrapText="1"/>
    </xf>
    <xf numFmtId="0" fontId="0" fillId="0" borderId="525" xfId="6" applyFont="1" applyFill="1" applyBorder="1" applyProtection="1"/>
    <xf numFmtId="0" fontId="26" fillId="0" borderId="0" xfId="0" applyFont="1" applyFill="1" applyBorder="1" applyAlignment="1" applyProtection="1">
      <alignment vertical="center"/>
    </xf>
    <xf numFmtId="9" fontId="17" fillId="0" borderId="526" xfId="14" applyFont="1" applyFill="1" applyBorder="1" applyAlignment="1" applyProtection="1">
      <alignment horizontal="center"/>
    </xf>
    <xf numFmtId="0" fontId="0" fillId="23" borderId="525" xfId="6" applyFont="1" applyFill="1" applyBorder="1" applyProtection="1"/>
    <xf numFmtId="0" fontId="26" fillId="23" borderId="0" xfId="0" applyFont="1" applyFill="1" applyBorder="1" applyAlignment="1" applyProtection="1">
      <alignment horizontal="left" vertical="center" wrapText="1"/>
    </xf>
    <xf numFmtId="0" fontId="26" fillId="23" borderId="526" xfId="0" applyFont="1" applyFill="1" applyBorder="1" applyAlignment="1" applyProtection="1">
      <alignment horizontal="left" vertical="center" wrapText="1"/>
    </xf>
    <xf numFmtId="9" fontId="11" fillId="0" borderId="0" xfId="6" applyNumberFormat="1" applyFont="1" applyFill="1" applyBorder="1" applyAlignment="1" applyProtection="1">
      <alignment horizontal="center"/>
    </xf>
    <xf numFmtId="0" fontId="26" fillId="0" borderId="525" xfId="0" applyFont="1" applyBorder="1" applyAlignment="1" applyProtection="1">
      <alignment vertical="center"/>
    </xf>
    <xf numFmtId="9" fontId="11" fillId="0" borderId="526" xfId="6" applyNumberFormat="1" applyFont="1" applyFill="1" applyBorder="1" applyAlignment="1" applyProtection="1">
      <alignment horizontal="center"/>
    </xf>
    <xf numFmtId="0" fontId="26" fillId="23" borderId="525" xfId="0" applyFont="1" applyFill="1" applyBorder="1" applyAlignment="1" applyProtection="1">
      <alignment vertical="center"/>
    </xf>
    <xf numFmtId="0" fontId="0" fillId="0" borderId="527" xfId="6" applyFont="1" applyBorder="1" applyProtection="1"/>
    <xf numFmtId="9" fontId="11" fillId="0" borderId="418" xfId="6" applyNumberFormat="1" applyFont="1" applyFill="1" applyBorder="1" applyAlignment="1" applyProtection="1">
      <alignment horizontal="center"/>
    </xf>
    <xf numFmtId="0" fontId="0" fillId="0" borderId="527" xfId="6" applyFont="1" applyFill="1" applyBorder="1" applyProtection="1"/>
    <xf numFmtId="0" fontId="26" fillId="0" borderId="418" xfId="0" applyFont="1" applyFill="1" applyBorder="1" applyAlignment="1" applyProtection="1">
      <alignment vertical="center"/>
    </xf>
    <xf numFmtId="9" fontId="11" fillId="0" borderId="439" xfId="6" applyNumberFormat="1" applyFont="1" applyFill="1" applyBorder="1" applyAlignment="1" applyProtection="1">
      <alignment horizontal="center"/>
    </xf>
    <xf numFmtId="9" fontId="17" fillId="23" borderId="527" xfId="14" applyFont="1" applyFill="1" applyBorder="1" applyAlignment="1" applyProtection="1">
      <alignment horizontal="left"/>
    </xf>
    <xf numFmtId="0" fontId="26" fillId="23" borderId="418" xfId="0" applyFont="1" applyFill="1" applyBorder="1" applyAlignment="1" applyProtection="1">
      <alignment horizontal="left" vertical="center" wrapText="1"/>
    </xf>
    <xf numFmtId="0" fontId="26" fillId="23" borderId="439" xfId="0" applyFont="1" applyFill="1" applyBorder="1" applyAlignment="1" applyProtection="1">
      <alignment horizontal="left" vertical="center" wrapText="1"/>
    </xf>
    <xf numFmtId="0" fontId="16" fillId="7" borderId="385" xfId="6" applyFont="1" applyFill="1" applyBorder="1" applyAlignment="1" applyProtection="1">
      <alignment horizontal="center" vertical="center"/>
    </xf>
    <xf numFmtId="0" fontId="11" fillId="0" borderId="0" xfId="6" applyFont="1" applyBorder="1" applyAlignment="1" applyProtection="1">
      <alignment horizontal="center" vertical="center"/>
    </xf>
    <xf numFmtId="0" fontId="16" fillId="7" borderId="384" xfId="6" applyFont="1" applyFill="1" applyBorder="1" applyAlignment="1" applyProtection="1">
      <alignment horizontal="center" vertical="center"/>
    </xf>
    <xf numFmtId="0" fontId="11" fillId="0" borderId="0" xfId="6" applyFont="1" applyAlignment="1" applyProtection="1">
      <alignment horizontal="center" vertical="center"/>
    </xf>
    <xf numFmtId="9" fontId="11" fillId="0" borderId="0" xfId="14" applyFont="1" applyBorder="1" applyProtection="1"/>
    <xf numFmtId="9" fontId="17" fillId="0" borderId="378" xfId="14" applyFont="1" applyFill="1" applyBorder="1" applyAlignment="1" applyProtection="1">
      <alignment horizontal="center"/>
    </xf>
    <xf numFmtId="9" fontId="17" fillId="0" borderId="379" xfId="14" applyFont="1" applyFill="1" applyBorder="1" applyAlignment="1" applyProtection="1">
      <alignment horizontal="center"/>
    </xf>
    <xf numFmtId="0" fontId="11" fillId="0" borderId="0" xfId="6" applyFont="1" applyProtection="1"/>
    <xf numFmtId="0" fontId="11" fillId="0" borderId="0" xfId="6" applyFont="1" applyBorder="1" applyProtection="1"/>
    <xf numFmtId="175" fontId="68" fillId="0" borderId="379" xfId="6" applyNumberFormat="1" applyFont="1" applyFill="1" applyBorder="1" applyAlignment="1" applyProtection="1">
      <alignment horizontal="center"/>
    </xf>
    <xf numFmtId="3" fontId="11" fillId="0" borderId="0" xfId="6" applyNumberFormat="1" applyFont="1" applyFill="1" applyBorder="1" applyAlignment="1" applyProtection="1">
      <alignment horizontal="center"/>
    </xf>
    <xf numFmtId="9" fontId="11" fillId="0" borderId="378" xfId="14" applyFont="1" applyFill="1" applyBorder="1" applyAlignment="1" applyProtection="1">
      <alignment horizontal="center"/>
    </xf>
    <xf numFmtId="9" fontId="11" fillId="0" borderId="379" xfId="14" applyFont="1" applyFill="1" applyBorder="1" applyAlignment="1" applyProtection="1">
      <alignment horizontal="center"/>
    </xf>
    <xf numFmtId="0" fontId="68" fillId="0" borderId="382" xfId="6" applyFont="1" applyBorder="1" applyAlignment="1" applyProtection="1">
      <alignment horizontal="center"/>
    </xf>
    <xf numFmtId="9" fontId="68" fillId="0" borderId="382" xfId="14" applyFont="1" applyFill="1" applyBorder="1" applyAlignment="1" applyProtection="1">
      <alignment horizontal="center"/>
    </xf>
    <xf numFmtId="3" fontId="11" fillId="0" borderId="381" xfId="6" applyNumberFormat="1" applyFont="1" applyFill="1" applyBorder="1" applyAlignment="1" applyProtection="1">
      <alignment horizontal="center"/>
    </xf>
    <xf numFmtId="9" fontId="11" fillId="0" borderId="382" xfId="14" applyFont="1" applyFill="1" applyBorder="1" applyAlignment="1" applyProtection="1">
      <alignment horizontal="center"/>
    </xf>
    <xf numFmtId="0" fontId="11" fillId="0" borderId="0" xfId="6" applyFont="1" applyFill="1" applyBorder="1" applyProtection="1"/>
    <xf numFmtId="0" fontId="96" fillId="0" borderId="0" xfId="2" applyFont="1" applyFill="1" applyBorder="1" applyAlignment="1" applyProtection="1">
      <alignment horizontal="right" vertical="center" wrapText="1"/>
    </xf>
    <xf numFmtId="0" fontId="68" fillId="0" borderId="0" xfId="6" applyFont="1" applyFill="1" applyBorder="1" applyAlignment="1" applyProtection="1">
      <alignment horizontal="center"/>
    </xf>
    <xf numFmtId="9" fontId="68" fillId="0" borderId="0" xfId="14" applyFont="1" applyFill="1" applyBorder="1" applyAlignment="1" applyProtection="1">
      <alignment horizontal="center"/>
    </xf>
    <xf numFmtId="3" fontId="68" fillId="0" borderId="0" xfId="6" applyNumberFormat="1" applyFont="1" applyFill="1" applyBorder="1" applyAlignment="1" applyProtection="1">
      <alignment horizontal="center"/>
    </xf>
    <xf numFmtId="9" fontId="11" fillId="0" borderId="0" xfId="14" applyFont="1" applyFill="1" applyBorder="1" applyAlignment="1" applyProtection="1">
      <alignment horizontal="center"/>
    </xf>
    <xf numFmtId="0" fontId="16" fillId="7" borderId="529" xfId="6" applyFont="1" applyFill="1" applyBorder="1" applyAlignment="1" applyProtection="1">
      <alignment horizontal="center" vertical="center"/>
    </xf>
    <xf numFmtId="0" fontId="16" fillId="7" borderId="530" xfId="6" applyFont="1" applyFill="1" applyBorder="1" applyAlignment="1" applyProtection="1">
      <alignment horizontal="center" vertical="center"/>
    </xf>
    <xf numFmtId="0" fontId="68" fillId="0" borderId="393" xfId="6" applyFont="1" applyBorder="1" applyAlignment="1" applyProtection="1">
      <alignment horizontal="center"/>
    </xf>
    <xf numFmtId="9" fontId="68" fillId="0" borderId="393" xfId="14" applyFont="1" applyFill="1" applyBorder="1" applyAlignment="1" applyProtection="1">
      <alignment horizontal="center"/>
    </xf>
    <xf numFmtId="9" fontId="95" fillId="0" borderId="0" xfId="14" applyFont="1" applyFill="1" applyBorder="1" applyAlignment="1" applyProtection="1">
      <alignment horizontal="center"/>
    </xf>
    <xf numFmtId="0" fontId="95" fillId="0" borderId="379" xfId="6" applyFont="1" applyFill="1" applyBorder="1" applyAlignment="1" applyProtection="1">
      <alignment horizontal="center"/>
    </xf>
    <xf numFmtId="175" fontId="95" fillId="0" borderId="379" xfId="6" applyNumberFormat="1" applyFont="1" applyFill="1" applyBorder="1" applyAlignment="1" applyProtection="1">
      <alignment horizontal="center"/>
    </xf>
    <xf numFmtId="9" fontId="95" fillId="0" borderId="0" xfId="14" applyFont="1" applyBorder="1" applyAlignment="1" applyProtection="1">
      <alignment horizontal="center"/>
    </xf>
    <xf numFmtId="9" fontId="98" fillId="0" borderId="379" xfId="14" applyFont="1" applyFill="1" applyBorder="1" applyAlignment="1" applyProtection="1">
      <alignment horizontal="center"/>
    </xf>
    <xf numFmtId="0" fontId="11" fillId="0" borderId="0" xfId="6" applyFont="1" applyFill="1" applyProtection="1"/>
    <xf numFmtId="0" fontId="0" fillId="0" borderId="0" xfId="6" applyFont="1" applyFill="1" applyBorder="1" applyProtection="1"/>
    <xf numFmtId="9" fontId="0" fillId="0" borderId="0" xfId="6" applyNumberFormat="1" applyFont="1" applyFill="1" applyBorder="1" applyAlignment="1" applyProtection="1">
      <alignment horizontal="left"/>
    </xf>
    <xf numFmtId="9" fontId="74" fillId="0" borderId="379" xfId="14" applyFont="1" applyFill="1" applyBorder="1" applyAlignment="1" applyProtection="1">
      <alignment horizontal="center"/>
    </xf>
    <xf numFmtId="0" fontId="11" fillId="0" borderId="382" xfId="6" applyFont="1" applyBorder="1" applyProtection="1"/>
    <xf numFmtId="9" fontId="74" fillId="0" borderId="382" xfId="14" applyFont="1" applyBorder="1" applyAlignment="1" applyProtection="1">
      <alignment horizontal="center" vertical="center"/>
    </xf>
    <xf numFmtId="9" fontId="17" fillId="0" borderId="0" xfId="14" applyFont="1" applyFill="1" applyBorder="1" applyAlignment="1" applyProtection="1">
      <alignment horizontal="left"/>
    </xf>
    <xf numFmtId="3" fontId="95" fillId="0" borderId="0" xfId="6" applyNumberFormat="1" applyFont="1" applyFill="1" applyBorder="1" applyAlignment="1" applyProtection="1">
      <alignment horizontal="center"/>
    </xf>
    <xf numFmtId="0" fontId="95" fillId="0" borderId="0" xfId="6" applyFont="1" applyBorder="1" applyAlignment="1" applyProtection="1">
      <alignment horizontal="right"/>
    </xf>
    <xf numFmtId="3" fontId="95" fillId="0" borderId="0" xfId="6" applyNumberFormat="1" applyFont="1" applyBorder="1" applyAlignment="1" applyProtection="1">
      <alignment horizontal="center"/>
    </xf>
    <xf numFmtId="0" fontId="16" fillId="7" borderId="376" xfId="6" applyFont="1" applyFill="1" applyBorder="1" applyAlignment="1" applyProtection="1">
      <alignment horizontal="center" vertical="center"/>
    </xf>
    <xf numFmtId="0" fontId="11" fillId="0" borderId="0" xfId="6" applyFont="1" applyAlignment="1" applyProtection="1">
      <alignment vertical="center"/>
    </xf>
    <xf numFmtId="177" fontId="17" fillId="0" borderId="379" xfId="6" applyNumberFormat="1" applyFont="1" applyFill="1" applyBorder="1" applyAlignment="1" applyProtection="1">
      <alignment horizontal="center"/>
    </xf>
    <xf numFmtId="9" fontId="11" fillId="0" borderId="0" xfId="14" applyFont="1" applyProtection="1"/>
    <xf numFmtId="177" fontId="97" fillId="0" borderId="379" xfId="6" applyNumberFormat="1" applyFont="1" applyFill="1" applyBorder="1" applyAlignment="1" applyProtection="1">
      <alignment horizontal="center"/>
    </xf>
    <xf numFmtId="0" fontId="26" fillId="0" borderId="0" xfId="6" applyFont="1" applyFill="1" applyProtection="1"/>
    <xf numFmtId="9" fontId="97" fillId="0" borderId="381" xfId="6" applyNumberFormat="1" applyFont="1" applyBorder="1" applyAlignment="1" applyProtection="1">
      <alignment horizontal="center"/>
    </xf>
    <xf numFmtId="9" fontId="97" fillId="0" borderId="382" xfId="6" applyNumberFormat="1" applyFont="1" applyFill="1" applyBorder="1" applyAlignment="1" applyProtection="1">
      <alignment horizontal="center"/>
    </xf>
    <xf numFmtId="0" fontId="26" fillId="0" borderId="0" xfId="6" applyFont="1" applyProtection="1"/>
    <xf numFmtId="0" fontId="95" fillId="0" borderId="382" xfId="6" applyFont="1" applyFill="1" applyBorder="1" applyAlignment="1" applyProtection="1">
      <alignment horizontal="center"/>
    </xf>
    <xf numFmtId="9" fontId="95" fillId="0" borderId="382" xfId="14" applyFont="1" applyFill="1" applyBorder="1" applyAlignment="1" applyProtection="1">
      <alignment horizontal="center"/>
    </xf>
    <xf numFmtId="0" fontId="95" fillId="0" borderId="0" xfId="6" applyFont="1" applyFill="1" applyBorder="1" applyAlignment="1" applyProtection="1">
      <alignment horizontal="center"/>
    </xf>
    <xf numFmtId="2" fontId="11" fillId="0" borderId="0" xfId="6" applyNumberFormat="1" applyFont="1" applyBorder="1" applyAlignment="1" applyProtection="1">
      <alignment horizontal="center" vertical="center"/>
    </xf>
    <xf numFmtId="0" fontId="95" fillId="0" borderId="0" xfId="6" applyFont="1" applyBorder="1" applyProtection="1"/>
    <xf numFmtId="170" fontId="95" fillId="0" borderId="0" xfId="6" applyNumberFormat="1" applyFont="1" applyFill="1" applyBorder="1" applyAlignment="1" applyProtection="1">
      <alignment horizontal="center"/>
    </xf>
    <xf numFmtId="1" fontId="95" fillId="0" borderId="0" xfId="6" applyNumberFormat="1" applyFont="1" applyFill="1" applyBorder="1" applyAlignment="1" applyProtection="1">
      <alignment horizontal="center"/>
    </xf>
    <xf numFmtId="0" fontId="22" fillId="0" borderId="0" xfId="2" applyFont="1" applyProtection="1"/>
    <xf numFmtId="0" fontId="93" fillId="36" borderId="311" xfId="6" applyFont="1" applyFill="1" applyBorder="1" applyAlignment="1" applyProtection="1">
      <alignment horizontal="left" vertical="center" wrapText="1"/>
    </xf>
    <xf numFmtId="0" fontId="16" fillId="0" borderId="312" xfId="6" applyFont="1" applyBorder="1" applyAlignment="1" applyProtection="1">
      <alignment horizontal="center" vertical="center"/>
    </xf>
    <xf numFmtId="0" fontId="11" fillId="0" borderId="312" xfId="6" applyFont="1" applyBorder="1" applyAlignment="1" applyProtection="1">
      <alignment horizontal="center" vertical="center"/>
    </xf>
    <xf numFmtId="0" fontId="94" fillId="7" borderId="110" xfId="2" applyFont="1" applyFill="1" applyBorder="1" applyAlignment="1" applyProtection="1">
      <alignment vertical="center" wrapText="1"/>
    </xf>
    <xf numFmtId="0" fontId="17" fillId="0" borderId="314" xfId="6" applyFont="1" applyFill="1" applyBorder="1" applyAlignment="1" applyProtection="1">
      <alignment horizontal="center"/>
    </xf>
    <xf numFmtId="2" fontId="17" fillId="0" borderId="314" xfId="6" applyNumberFormat="1" applyFont="1" applyFill="1" applyBorder="1" applyAlignment="1" applyProtection="1">
      <alignment horizontal="center"/>
    </xf>
    <xf numFmtId="3" fontId="95" fillId="0" borderId="314" xfId="6" applyNumberFormat="1" applyFont="1" applyBorder="1" applyAlignment="1" applyProtection="1">
      <alignment horizontal="center"/>
    </xf>
    <xf numFmtId="9" fontId="11" fillId="0" borderId="0" xfId="14" applyFont="1" applyFill="1" applyAlignment="1" applyProtection="1">
      <alignment horizontal="center"/>
    </xf>
    <xf numFmtId="0" fontId="11" fillId="0" borderId="0" xfId="6" applyFont="1" applyAlignment="1" applyProtection="1">
      <alignment horizontal="left" vertical="center"/>
    </xf>
    <xf numFmtId="0" fontId="11" fillId="0" borderId="315" xfId="6" applyFont="1" applyBorder="1" applyAlignment="1" applyProtection="1">
      <alignment horizontal="left" vertical="center"/>
    </xf>
    <xf numFmtId="3" fontId="95" fillId="0" borderId="315" xfId="6" applyNumberFormat="1" applyFont="1" applyBorder="1" applyAlignment="1" applyProtection="1">
      <alignment horizontal="center" vertical="center"/>
    </xf>
    <xf numFmtId="9" fontId="11" fillId="0" borderId="0" xfId="14" applyFont="1" applyFill="1" applyAlignment="1" applyProtection="1">
      <alignment horizontal="center" vertical="center"/>
    </xf>
    <xf numFmtId="0" fontId="11" fillId="0" borderId="0" xfId="6" applyFont="1" applyFill="1" applyAlignment="1" applyProtection="1">
      <alignment wrapText="1"/>
    </xf>
    <xf numFmtId="0" fontId="11" fillId="0" borderId="0" xfId="6" applyFont="1" applyAlignment="1" applyProtection="1">
      <alignment wrapText="1"/>
    </xf>
    <xf numFmtId="0" fontId="11" fillId="0" borderId="315" xfId="6" applyFont="1" applyBorder="1" applyAlignment="1" applyProtection="1">
      <alignment horizontal="center"/>
    </xf>
    <xf numFmtId="3" fontId="95" fillId="0" borderId="315" xfId="6" applyNumberFormat="1" applyFont="1" applyBorder="1" applyAlignment="1" applyProtection="1">
      <alignment horizontal="center"/>
    </xf>
    <xf numFmtId="0" fontId="94" fillId="7" borderId="110" xfId="2" applyFont="1" applyFill="1" applyBorder="1" applyAlignment="1" applyProtection="1">
      <alignment vertical="center"/>
    </xf>
    <xf numFmtId="0" fontId="11" fillId="0" borderId="0" xfId="6" applyFont="1" applyFill="1" applyAlignment="1" applyProtection="1">
      <alignment horizontal="center"/>
    </xf>
    <xf numFmtId="0" fontId="11" fillId="0" borderId="0" xfId="6" applyFont="1" applyFill="1" applyAlignment="1" applyProtection="1">
      <alignment horizontal="left" vertical="center" wrapText="1"/>
    </xf>
    <xf numFmtId="0" fontId="11" fillId="0" borderId="0" xfId="6" applyFont="1" applyAlignment="1" applyProtection="1">
      <alignment horizontal="left" vertical="center" wrapText="1"/>
    </xf>
    <xf numFmtId="0" fontId="94" fillId="0" borderId="110" xfId="2" applyFont="1" applyBorder="1" applyAlignment="1" applyProtection="1">
      <alignment horizontal="left" vertical="center"/>
    </xf>
    <xf numFmtId="0" fontId="11" fillId="0" borderId="318" xfId="6" applyFont="1" applyBorder="1" applyAlignment="1" applyProtection="1">
      <alignment horizontal="center"/>
    </xf>
    <xf numFmtId="3" fontId="11" fillId="0" borderId="318" xfId="6" applyNumberFormat="1" applyFont="1" applyFill="1" applyBorder="1" applyAlignment="1" applyProtection="1">
      <alignment horizontal="center"/>
    </xf>
    <xf numFmtId="3" fontId="95" fillId="0" borderId="318" xfId="6" applyNumberFormat="1" applyFont="1" applyBorder="1" applyAlignment="1" applyProtection="1">
      <alignment horizontal="center"/>
    </xf>
    <xf numFmtId="0" fontId="16" fillId="0" borderId="320" xfId="6" applyFont="1" applyBorder="1" applyProtection="1"/>
    <xf numFmtId="0" fontId="11" fillId="0" borderId="318" xfId="6" applyFont="1" applyFill="1" applyBorder="1" applyAlignment="1" applyProtection="1">
      <alignment horizontal="center"/>
    </xf>
    <xf numFmtId="3" fontId="95" fillId="0" borderId="319" xfId="6" applyNumberFormat="1" applyFont="1" applyBorder="1" applyAlignment="1" applyProtection="1">
      <alignment horizontal="center"/>
    </xf>
    <xf numFmtId="0" fontId="95" fillId="0" borderId="321" xfId="6" applyFont="1" applyBorder="1" applyProtection="1"/>
    <xf numFmtId="0" fontId="95" fillId="0" borderId="312" xfId="6" applyFont="1" applyFill="1" applyBorder="1" applyAlignment="1" applyProtection="1">
      <alignment horizontal="center"/>
    </xf>
    <xf numFmtId="2" fontId="95" fillId="0" borderId="312" xfId="6" applyNumberFormat="1" applyFont="1" applyFill="1" applyBorder="1" applyAlignment="1" applyProtection="1">
      <alignment horizontal="center"/>
    </xf>
    <xf numFmtId="3" fontId="11" fillId="0" borderId="312" xfId="6" applyNumberFormat="1" applyFont="1" applyBorder="1" applyAlignment="1" applyProtection="1">
      <alignment horizontal="center" vertical="center"/>
    </xf>
    <xf numFmtId="4" fontId="11" fillId="0" borderId="315" xfId="6" applyNumberFormat="1" applyFont="1" applyFill="1" applyBorder="1" applyAlignment="1" applyProtection="1">
      <alignment horizontal="center"/>
    </xf>
    <xf numFmtId="173" fontId="11" fillId="0" borderId="315" xfId="6" applyNumberFormat="1" applyFont="1" applyFill="1" applyBorder="1" applyAlignment="1" applyProtection="1">
      <alignment horizontal="center"/>
    </xf>
    <xf numFmtId="0" fontId="95" fillId="0" borderId="321" xfId="6" applyFont="1" applyBorder="1" applyAlignment="1" applyProtection="1">
      <alignment horizontal="right"/>
    </xf>
    <xf numFmtId="0" fontId="1" fillId="0" borderId="0" xfId="6" applyFont="1" applyProtection="1"/>
    <xf numFmtId="0" fontId="0" fillId="0" borderId="0" xfId="6" applyFont="1" applyProtection="1"/>
    <xf numFmtId="0" fontId="17" fillId="0" borderId="0" xfId="6" applyFont="1" applyProtection="1"/>
    <xf numFmtId="0" fontId="11" fillId="0" borderId="0" xfId="6" applyFont="1" applyBorder="1" applyAlignment="1" applyProtection="1"/>
    <xf numFmtId="0" fontId="1" fillId="0" borderId="379" xfId="6" applyFont="1" applyBorder="1" applyAlignment="1" applyProtection="1">
      <alignment horizontal="center" vertical="center"/>
    </xf>
    <xf numFmtId="0" fontId="1" fillId="0" borderId="437" xfId="6" applyFont="1" applyBorder="1" applyAlignment="1" applyProtection="1">
      <alignment horizontal="center" vertical="center"/>
    </xf>
    <xf numFmtId="0" fontId="1" fillId="0" borderId="378" xfId="6" applyFont="1" applyBorder="1" applyAlignment="1" applyProtection="1">
      <alignment horizontal="center" vertical="center"/>
    </xf>
    <xf numFmtId="177" fontId="11" fillId="0" borderId="379" xfId="6" applyNumberFormat="1" applyFont="1" applyBorder="1" applyAlignment="1" applyProtection="1">
      <alignment horizontal="center"/>
    </xf>
    <xf numFmtId="177" fontId="11" fillId="0" borderId="408" xfId="6" applyNumberFormat="1" applyFont="1" applyBorder="1" applyAlignment="1" applyProtection="1">
      <alignment horizontal="center"/>
    </xf>
    <xf numFmtId="177" fontId="11" fillId="0" borderId="437" xfId="6" applyNumberFormat="1" applyFont="1" applyBorder="1" applyAlignment="1" applyProtection="1">
      <alignment horizontal="center"/>
    </xf>
    <xf numFmtId="0" fontId="11" fillId="0" borderId="0" xfId="6" applyFont="1" applyBorder="1" applyAlignment="1" applyProtection="1">
      <alignment horizontal="center"/>
    </xf>
    <xf numFmtId="9" fontId="11" fillId="0" borderId="378" xfId="6" applyNumberFormat="1" applyFont="1" applyBorder="1" applyAlignment="1" applyProtection="1">
      <alignment horizontal="center"/>
    </xf>
    <xf numFmtId="9" fontId="11" fillId="0" borderId="379" xfId="3" applyFont="1" applyBorder="1" applyAlignment="1" applyProtection="1">
      <alignment horizontal="center"/>
    </xf>
    <xf numFmtId="9" fontId="11" fillId="0" borderId="408" xfId="3" applyFont="1" applyBorder="1" applyAlignment="1" applyProtection="1">
      <alignment horizontal="center"/>
    </xf>
    <xf numFmtId="9" fontId="11" fillId="0" borderId="437" xfId="3" applyFont="1" applyBorder="1" applyAlignment="1" applyProtection="1">
      <alignment horizontal="center"/>
    </xf>
    <xf numFmtId="0" fontId="1" fillId="0" borderId="376" xfId="6" applyFont="1" applyBorder="1" applyAlignment="1" applyProtection="1">
      <alignment horizontal="center"/>
    </xf>
    <xf numFmtId="0" fontId="1" fillId="0" borderId="435" xfId="6" applyFont="1" applyBorder="1" applyAlignment="1" applyProtection="1">
      <alignment horizontal="center"/>
    </xf>
    <xf numFmtId="0" fontId="1" fillId="0" borderId="438" xfId="6" applyFont="1" applyBorder="1" applyAlignment="1" applyProtection="1">
      <alignment horizontal="center"/>
    </xf>
    <xf numFmtId="9" fontId="11" fillId="0" borderId="375" xfId="3" applyFont="1" applyBorder="1" applyAlignment="1" applyProtection="1">
      <alignment horizontal="center"/>
    </xf>
    <xf numFmtId="9" fontId="11" fillId="0" borderId="376" xfId="3" applyFont="1" applyBorder="1" applyAlignment="1" applyProtection="1">
      <alignment horizontal="center"/>
    </xf>
    <xf numFmtId="9" fontId="11" fillId="0" borderId="435" xfId="3" applyFont="1" applyBorder="1" applyAlignment="1" applyProtection="1">
      <alignment horizontal="center"/>
    </xf>
    <xf numFmtId="9" fontId="11" fillId="0" borderId="438" xfId="3" applyFont="1" applyBorder="1" applyAlignment="1" applyProtection="1">
      <alignment horizontal="center"/>
    </xf>
    <xf numFmtId="0" fontId="11" fillId="0" borderId="382" xfId="6" applyFont="1" applyBorder="1" applyAlignment="1" applyProtection="1">
      <alignment horizontal="center"/>
    </xf>
    <xf numFmtId="9" fontId="11" fillId="0" borderId="382" xfId="3" applyFont="1" applyBorder="1" applyAlignment="1" applyProtection="1">
      <alignment horizontal="center"/>
    </xf>
    <xf numFmtId="9" fontId="11" fillId="0" borderId="436" xfId="3" applyFont="1" applyBorder="1" applyAlignment="1" applyProtection="1">
      <alignment horizontal="center"/>
    </xf>
    <xf numFmtId="0" fontId="11" fillId="0" borderId="433" xfId="6" applyFont="1" applyBorder="1" applyAlignment="1" applyProtection="1">
      <alignment horizontal="center"/>
    </xf>
    <xf numFmtId="0" fontId="11" fillId="0" borderId="381" xfId="6" applyFont="1" applyBorder="1" applyAlignment="1" applyProtection="1">
      <alignment horizontal="center"/>
    </xf>
    <xf numFmtId="0" fontId="11" fillId="0" borderId="436" xfId="6" applyFont="1" applyBorder="1" applyAlignment="1" applyProtection="1">
      <alignment horizontal="center"/>
    </xf>
    <xf numFmtId="175" fontId="11" fillId="23" borderId="379" xfId="6" applyNumberFormat="1" applyFont="1" applyFill="1" applyBorder="1" applyAlignment="1" applyProtection="1">
      <alignment horizontal="center"/>
      <protection locked="0"/>
    </xf>
    <xf numFmtId="0" fontId="0" fillId="0" borderId="0" xfId="6" applyFont="1" applyAlignment="1" applyProtection="1">
      <alignment horizontal="center" vertical="center"/>
    </xf>
    <xf numFmtId="0" fontId="0" fillId="0" borderId="0" xfId="6" applyFont="1" applyFill="1" applyAlignment="1" applyProtection="1">
      <alignment horizontal="center" vertical="center"/>
    </xf>
    <xf numFmtId="177" fontId="17" fillId="0" borderId="379" xfId="6" applyNumberFormat="1" applyFont="1" applyBorder="1" applyAlignment="1" applyProtection="1">
      <alignment horizontal="center" vertical="center" wrapText="1"/>
    </xf>
    <xf numFmtId="175" fontId="98" fillId="0" borderId="382" xfId="6" applyNumberFormat="1" applyFont="1" applyBorder="1" applyAlignment="1" applyProtection="1">
      <alignment horizontal="center" vertical="center" wrapText="1"/>
    </xf>
    <xf numFmtId="175" fontId="100" fillId="0" borderId="382" xfId="66" applyNumberFormat="1" applyFont="1" applyBorder="1" applyAlignment="1" applyProtection="1">
      <alignment horizontal="center" vertical="center" wrapText="1"/>
    </xf>
    <xf numFmtId="175" fontId="100" fillId="0" borderId="436" xfId="66" applyNumberFormat="1" applyFont="1" applyBorder="1" applyAlignment="1" applyProtection="1">
      <alignment horizontal="center" vertical="center" wrapText="1"/>
    </xf>
    <xf numFmtId="175" fontId="98" fillId="0" borderId="0" xfId="6" applyNumberFormat="1" applyFont="1" applyBorder="1" applyAlignment="1" applyProtection="1">
      <alignment horizontal="center"/>
    </xf>
    <xf numFmtId="175" fontId="18" fillId="0" borderId="0" xfId="66" applyNumberFormat="1" applyFont="1" applyBorder="1" applyAlignment="1" applyProtection="1">
      <alignment horizontal="center"/>
    </xf>
    <xf numFmtId="175" fontId="100" fillId="0" borderId="0" xfId="66" applyNumberFormat="1" applyFont="1" applyBorder="1" applyAlignment="1" applyProtection="1">
      <alignment horizontal="center"/>
    </xf>
    <xf numFmtId="0" fontId="41" fillId="7" borderId="376" xfId="6" applyFont="1" applyFill="1" applyBorder="1" applyAlignment="1" applyProtection="1">
      <alignment horizontal="center" vertical="center" wrapText="1"/>
    </xf>
    <xf numFmtId="0" fontId="41" fillId="7" borderId="435" xfId="6" applyFont="1" applyFill="1" applyBorder="1" applyAlignment="1" applyProtection="1">
      <alignment horizontal="center" vertical="center" wrapText="1"/>
    </xf>
    <xf numFmtId="0" fontId="0" fillId="0" borderId="0" xfId="6" applyFont="1" applyFill="1" applyBorder="1" applyAlignment="1" applyProtection="1">
      <alignment wrapText="1"/>
    </xf>
    <xf numFmtId="0" fontId="22" fillId="7" borderId="379" xfId="6" applyFont="1" applyFill="1" applyBorder="1" applyAlignment="1" applyProtection="1">
      <alignment horizontal="center" vertical="center" wrapText="1"/>
    </xf>
    <xf numFmtId="0" fontId="25" fillId="0" borderId="417" xfId="6" applyFont="1" applyFill="1" applyBorder="1" applyAlignment="1" applyProtection="1">
      <alignment vertical="center"/>
    </xf>
    <xf numFmtId="0" fontId="25" fillId="0" borderId="434" xfId="6" applyFont="1" applyFill="1" applyBorder="1" applyAlignment="1" applyProtection="1">
      <alignment vertical="center"/>
    </xf>
    <xf numFmtId="0" fontId="25" fillId="0" borderId="450" xfId="6" applyFont="1" applyFill="1" applyBorder="1" applyAlignment="1" applyProtection="1">
      <alignment vertical="center"/>
    </xf>
    <xf numFmtId="0" fontId="25" fillId="0" borderId="451" xfId="6" applyFont="1" applyFill="1" applyBorder="1" applyAlignment="1" applyProtection="1">
      <alignment vertical="center"/>
    </xf>
    <xf numFmtId="0" fontId="25" fillId="0" borderId="387" xfId="6" applyFont="1" applyFill="1" applyBorder="1" applyAlignment="1" applyProtection="1">
      <alignment vertical="center"/>
    </xf>
    <xf numFmtId="0" fontId="25" fillId="0" borderId="537" xfId="6" applyFont="1" applyFill="1" applyBorder="1" applyAlignment="1" applyProtection="1">
      <alignment vertical="center"/>
    </xf>
    <xf numFmtId="0" fontId="25" fillId="0" borderId="0" xfId="6" applyFont="1" applyFill="1" applyBorder="1" applyAlignment="1" applyProtection="1">
      <alignment vertical="center"/>
    </xf>
    <xf numFmtId="0" fontId="25" fillId="0" borderId="233" xfId="6" applyFont="1" applyFill="1" applyBorder="1" applyAlignment="1" applyProtection="1">
      <alignment horizontal="center" vertical="center"/>
    </xf>
    <xf numFmtId="0" fontId="25" fillId="0" borderId="234" xfId="6" applyFont="1" applyFill="1" applyBorder="1" applyAlignment="1" applyProtection="1">
      <alignment horizontal="center" vertical="center"/>
    </xf>
    <xf numFmtId="0" fontId="25" fillId="0" borderId="236" xfId="6" applyFont="1" applyFill="1" applyBorder="1" applyAlignment="1" applyProtection="1">
      <alignment horizontal="center" vertical="center"/>
    </xf>
    <xf numFmtId="0" fontId="94" fillId="0" borderId="379" xfId="2" applyFont="1" applyFill="1" applyBorder="1" applyAlignment="1" applyProtection="1">
      <alignment vertical="center"/>
    </xf>
    <xf numFmtId="177" fontId="22" fillId="0" borderId="379" xfId="14" applyNumberFormat="1" applyFont="1" applyFill="1" applyBorder="1" applyAlignment="1" applyProtection="1">
      <alignment horizontal="center"/>
    </xf>
    <xf numFmtId="177" fontId="22" fillId="0" borderId="408" xfId="14" applyNumberFormat="1" applyFont="1" applyFill="1" applyBorder="1" applyAlignment="1" applyProtection="1">
      <alignment horizontal="center"/>
    </xf>
    <xf numFmtId="9" fontId="17" fillId="0" borderId="452" xfId="14" applyFont="1" applyFill="1" applyBorder="1" applyAlignment="1" applyProtection="1">
      <alignment horizontal="center"/>
    </xf>
    <xf numFmtId="9" fontId="17" fillId="0" borderId="387" xfId="14" applyFont="1" applyFill="1" applyBorder="1" applyAlignment="1" applyProtection="1">
      <alignment horizontal="center"/>
    </xf>
    <xf numFmtId="9" fontId="17" fillId="0" borderId="453" xfId="14" applyFont="1" applyFill="1" applyBorder="1" applyAlignment="1" applyProtection="1">
      <alignment horizontal="center"/>
    </xf>
    <xf numFmtId="0" fontId="0" fillId="0" borderId="0" xfId="6" applyFont="1" applyBorder="1" applyProtection="1"/>
    <xf numFmtId="9" fontId="17" fillId="0" borderId="443" xfId="14" applyFont="1" applyFill="1" applyBorder="1" applyAlignment="1" applyProtection="1">
      <alignment horizontal="center"/>
    </xf>
    <xf numFmtId="9" fontId="17" fillId="0" borderId="444" xfId="14" applyFont="1" applyFill="1" applyBorder="1" applyAlignment="1" applyProtection="1">
      <alignment horizontal="center"/>
    </xf>
    <xf numFmtId="0" fontId="94" fillId="0" borderId="382" xfId="2" applyFont="1" applyFill="1" applyBorder="1" applyAlignment="1" applyProtection="1">
      <alignment vertical="center"/>
    </xf>
    <xf numFmtId="177" fontId="22" fillId="0" borderId="382" xfId="14" applyNumberFormat="1" applyFont="1" applyFill="1" applyBorder="1" applyAlignment="1" applyProtection="1">
      <alignment horizontal="center"/>
    </xf>
    <xf numFmtId="177" fontId="22" fillId="0" borderId="436" xfId="14" applyNumberFormat="1" applyFont="1" applyFill="1" applyBorder="1" applyAlignment="1" applyProtection="1">
      <alignment horizontal="center"/>
    </xf>
    <xf numFmtId="175" fontId="98" fillId="0" borderId="410" xfId="6" applyNumberFormat="1" applyFont="1" applyBorder="1" applyAlignment="1" applyProtection="1">
      <alignment horizontal="center" vertical="center"/>
    </xf>
    <xf numFmtId="175" fontId="101" fillId="0" borderId="410" xfId="6" applyNumberFormat="1" applyFont="1" applyBorder="1" applyAlignment="1" applyProtection="1">
      <alignment horizontal="center" vertical="center"/>
    </xf>
    <xf numFmtId="9" fontId="17" fillId="0" borderId="440" xfId="14" applyFont="1" applyFill="1" applyBorder="1" applyAlignment="1" applyProtection="1">
      <alignment horizontal="center"/>
    </xf>
    <xf numFmtId="9" fontId="17" fillId="0" borderId="441" xfId="14" applyFont="1" applyFill="1" applyBorder="1" applyAlignment="1" applyProtection="1">
      <alignment horizontal="center"/>
    </xf>
    <xf numFmtId="9" fontId="17" fillId="0" borderId="442" xfId="14" applyFont="1" applyFill="1" applyBorder="1" applyAlignment="1" applyProtection="1">
      <alignment horizontal="center"/>
    </xf>
    <xf numFmtId="175" fontId="101" fillId="0" borderId="0" xfId="6" applyNumberFormat="1" applyFont="1" applyBorder="1" applyAlignment="1" applyProtection="1">
      <alignment horizontal="center"/>
    </xf>
    <xf numFmtId="0" fontId="25" fillId="7" borderId="385" xfId="6" applyFont="1" applyFill="1" applyBorder="1" applyAlignment="1" applyProtection="1">
      <alignment horizontal="center" vertical="center" wrapText="1"/>
    </xf>
    <xf numFmtId="0" fontId="25" fillId="7" borderId="445" xfId="6" applyFont="1" applyFill="1" applyBorder="1" applyAlignment="1" applyProtection="1">
      <alignment horizontal="center" vertical="center" wrapText="1"/>
    </xf>
    <xf numFmtId="175" fontId="18" fillId="0" borderId="390" xfId="6" applyNumberFormat="1" applyFont="1" applyFill="1" applyBorder="1" applyAlignment="1" applyProtection="1">
      <alignment horizontal="center" vertical="center"/>
    </xf>
    <xf numFmtId="175" fontId="18" fillId="0" borderId="446" xfId="6" applyNumberFormat="1" applyFont="1" applyFill="1" applyBorder="1" applyAlignment="1" applyProtection="1">
      <alignment horizontal="center" vertical="center"/>
    </xf>
    <xf numFmtId="175" fontId="18" fillId="0" borderId="393" xfId="6" applyNumberFormat="1" applyFont="1" applyFill="1" applyBorder="1" applyAlignment="1" applyProtection="1">
      <alignment horizontal="center" vertical="center"/>
    </xf>
    <xf numFmtId="175" fontId="18" fillId="0" borderId="447" xfId="6" applyNumberFormat="1" applyFont="1" applyFill="1" applyBorder="1" applyAlignment="1" applyProtection="1">
      <alignment horizontal="center" vertical="center"/>
    </xf>
    <xf numFmtId="175" fontId="16" fillId="0" borderId="407" xfId="6" applyNumberFormat="1" applyFont="1" applyFill="1" applyBorder="1" applyAlignment="1" applyProtection="1">
      <alignment horizontal="center" vertical="center"/>
    </xf>
    <xf numFmtId="175" fontId="16" fillId="0" borderId="448" xfId="6" applyNumberFormat="1" applyFont="1" applyFill="1" applyBorder="1" applyAlignment="1" applyProtection="1">
      <alignment horizontal="center" vertical="center"/>
    </xf>
    <xf numFmtId="0" fontId="52" fillId="0" borderId="0" xfId="2" applyFont="1" applyProtection="1"/>
    <xf numFmtId="0" fontId="0" fillId="0" borderId="0" xfId="6" applyFont="1" applyFill="1" applyProtection="1"/>
    <xf numFmtId="0" fontId="0" fillId="0" borderId="0" xfId="6" applyFont="1" applyAlignment="1" applyProtection="1">
      <alignment vertical="center" wrapText="1"/>
    </xf>
    <xf numFmtId="0" fontId="0" fillId="0" borderId="0" xfId="6" applyFont="1" applyAlignment="1" applyProtection="1">
      <alignment vertical="center"/>
    </xf>
    <xf numFmtId="0" fontId="0" fillId="0" borderId="379" xfId="6" applyFont="1" applyBorder="1" applyAlignment="1" applyProtection="1">
      <alignment horizontal="center" vertical="center"/>
    </xf>
    <xf numFmtId="177" fontId="0" fillId="0" borderId="379" xfId="6" applyNumberFormat="1" applyFont="1" applyBorder="1" applyAlignment="1" applyProtection="1">
      <alignment horizontal="center" vertical="center"/>
    </xf>
    <xf numFmtId="177" fontId="0" fillId="0" borderId="408" xfId="6" applyNumberFormat="1" applyFont="1" applyBorder="1" applyAlignment="1" applyProtection="1">
      <alignment horizontal="center" vertical="center"/>
    </xf>
    <xf numFmtId="175" fontId="95" fillId="0" borderId="407" xfId="6" applyNumberFormat="1" applyFont="1" applyBorder="1" applyAlignment="1" applyProtection="1">
      <alignment horizontal="center" vertical="center"/>
    </xf>
    <xf numFmtId="175" fontId="95" fillId="0" borderId="448" xfId="6" applyNumberFormat="1" applyFont="1" applyBorder="1" applyAlignment="1" applyProtection="1">
      <alignment horizontal="center" vertical="center"/>
    </xf>
    <xf numFmtId="0" fontId="16" fillId="0" borderId="0" xfId="6" applyFont="1" applyFill="1" applyBorder="1" applyProtection="1"/>
    <xf numFmtId="9" fontId="25" fillId="23" borderId="379" xfId="6" applyNumberFormat="1" applyFont="1" applyFill="1" applyBorder="1" applyAlignment="1" applyProtection="1">
      <alignment horizontal="center" vertical="center" wrapText="1"/>
      <protection locked="0"/>
    </xf>
    <xf numFmtId="0" fontId="25" fillId="7" borderId="376" xfId="6" applyFont="1" applyFill="1" applyBorder="1" applyAlignment="1" applyProtection="1">
      <alignment horizontal="center" vertical="center"/>
    </xf>
    <xf numFmtId="0" fontId="25" fillId="7" borderId="377" xfId="6" applyFont="1" applyFill="1" applyBorder="1" applyAlignment="1" applyProtection="1">
      <alignment horizontal="center" vertical="center"/>
    </xf>
    <xf numFmtId="0" fontId="25" fillId="7" borderId="375" xfId="6" applyFont="1" applyFill="1" applyBorder="1" applyAlignment="1" applyProtection="1">
      <alignment horizontal="center" vertical="center"/>
    </xf>
    <xf numFmtId="9" fontId="17" fillId="0" borderId="378" xfId="3" applyFont="1" applyFill="1" applyBorder="1" applyAlignment="1" applyProtection="1">
      <alignment horizontal="center"/>
    </xf>
    <xf numFmtId="9" fontId="17" fillId="0" borderId="379" xfId="3" applyFont="1" applyFill="1" applyBorder="1" applyAlignment="1" applyProtection="1">
      <alignment horizontal="center"/>
    </xf>
    <xf numFmtId="175" fontId="95" fillId="0" borderId="376" xfId="6" applyNumberFormat="1" applyFont="1" applyFill="1" applyBorder="1" applyAlignment="1" applyProtection="1">
      <alignment horizontal="center"/>
    </xf>
    <xf numFmtId="9" fontId="95" fillId="0" borderId="409" xfId="14" applyFont="1" applyBorder="1" applyAlignment="1" applyProtection="1">
      <alignment horizontal="center"/>
    </xf>
    <xf numFmtId="9" fontId="95" fillId="0" borderId="410" xfId="14" applyFont="1" applyBorder="1" applyAlignment="1" applyProtection="1">
      <alignment horizontal="center"/>
    </xf>
    <xf numFmtId="0" fontId="52" fillId="0" borderId="382" xfId="2" applyFont="1" applyBorder="1" applyProtection="1"/>
    <xf numFmtId="2" fontId="17" fillId="0" borderId="379" xfId="6" applyNumberFormat="1" applyFont="1" applyFill="1" applyBorder="1" applyAlignment="1" applyProtection="1">
      <alignment horizontal="center"/>
    </xf>
    <xf numFmtId="2" fontId="95" fillId="0" borderId="407" xfId="6" applyNumberFormat="1" applyFont="1" applyFill="1" applyBorder="1" applyAlignment="1" applyProtection="1">
      <alignment horizontal="center" vertical="center"/>
    </xf>
    <xf numFmtId="2" fontId="17" fillId="0" borderId="380" xfId="6" applyNumberFormat="1" applyFont="1" applyFill="1" applyBorder="1" applyAlignment="1" applyProtection="1">
      <alignment horizontal="center"/>
    </xf>
    <xf numFmtId="2" fontId="95" fillId="0" borderId="410" xfId="6" applyNumberFormat="1" applyFont="1" applyFill="1" applyBorder="1" applyAlignment="1" applyProtection="1">
      <alignment horizontal="center"/>
    </xf>
    <xf numFmtId="2" fontId="95" fillId="0" borderId="411" xfId="6" applyNumberFormat="1" applyFont="1" applyFill="1" applyBorder="1" applyAlignment="1" applyProtection="1">
      <alignment horizontal="center"/>
    </xf>
    <xf numFmtId="0" fontId="52" fillId="0" borderId="242" xfId="2" applyFont="1" applyBorder="1" applyProtection="1"/>
    <xf numFmtId="0" fontId="52" fillId="0" borderId="241" xfId="2" applyFont="1" applyBorder="1" applyProtection="1"/>
    <xf numFmtId="0" fontId="52" fillId="0" borderId="240" xfId="2" applyFont="1" applyBorder="1" applyProtection="1"/>
    <xf numFmtId="0" fontId="59" fillId="0" borderId="0" xfId="2" applyFont="1" applyProtection="1"/>
    <xf numFmtId="0" fontId="52" fillId="25" borderId="110" xfId="2" applyFont="1" applyFill="1" applyBorder="1" applyProtection="1"/>
    <xf numFmtId="0" fontId="52" fillId="25" borderId="0" xfId="2" applyFont="1" applyFill="1" applyBorder="1" applyProtection="1"/>
    <xf numFmtId="0" fontId="52" fillId="0" borderId="0" xfId="2" applyFont="1" applyBorder="1" applyProtection="1"/>
    <xf numFmtId="0" fontId="94" fillId="0" borderId="313" xfId="2" applyFont="1" applyFill="1" applyBorder="1" applyAlignment="1" applyProtection="1">
      <alignment horizontal="center" vertical="center" wrapText="1"/>
    </xf>
    <xf numFmtId="0" fontId="52" fillId="0" borderId="110" xfId="2" applyFont="1" applyBorder="1" applyProtection="1"/>
    <xf numFmtId="175" fontId="95" fillId="0" borderId="330" xfId="6" applyNumberFormat="1" applyFont="1" applyFill="1" applyBorder="1" applyAlignment="1" applyProtection="1">
      <alignment horizontal="center"/>
    </xf>
    <xf numFmtId="173" fontId="52" fillId="0" borderId="0" xfId="2" applyNumberFormat="1" applyFont="1" applyBorder="1" applyProtection="1"/>
    <xf numFmtId="173" fontId="52" fillId="0" borderId="238" xfId="2" applyNumberFormat="1" applyFont="1" applyBorder="1" applyProtection="1"/>
    <xf numFmtId="0" fontId="52" fillId="0" borderId="0" xfId="2" applyFont="1" applyFill="1" applyBorder="1" applyProtection="1"/>
    <xf numFmtId="0" fontId="52" fillId="0" borderId="238" xfId="2" applyFont="1" applyBorder="1" applyProtection="1"/>
    <xf numFmtId="177" fontId="52" fillId="0" borderId="0" xfId="2" applyNumberFormat="1" applyFont="1" applyBorder="1" applyAlignment="1" applyProtection="1">
      <alignment horizontal="center"/>
    </xf>
    <xf numFmtId="177" fontId="52" fillId="0" borderId="0" xfId="2" applyNumberFormat="1" applyFont="1" applyProtection="1"/>
    <xf numFmtId="177" fontId="52" fillId="0" borderId="0" xfId="2" applyNumberFormat="1" applyFont="1" applyAlignment="1" applyProtection="1">
      <alignment horizontal="center"/>
    </xf>
    <xf numFmtId="177" fontId="52" fillId="0" borderId="0" xfId="2" applyNumberFormat="1" applyFont="1" applyBorder="1" applyProtection="1"/>
    <xf numFmtId="0" fontId="94" fillId="0" borderId="110" xfId="2" applyFont="1" applyFill="1" applyBorder="1" applyAlignment="1" applyProtection="1">
      <alignment horizontal="left" vertical="center"/>
    </xf>
    <xf numFmtId="0" fontId="52" fillId="0" borderId="0" xfId="2" applyFont="1" applyAlignment="1" applyProtection="1">
      <alignment horizontal="center"/>
    </xf>
    <xf numFmtId="0" fontId="52" fillId="0" borderId="0" xfId="2" applyFont="1" applyBorder="1" applyAlignment="1" applyProtection="1">
      <alignment horizontal="center"/>
    </xf>
    <xf numFmtId="0" fontId="94" fillId="0" borderId="331" xfId="2" applyFont="1" applyFill="1" applyBorder="1" applyAlignment="1" applyProtection="1">
      <alignment horizontal="center" vertical="center" wrapText="1"/>
    </xf>
    <xf numFmtId="0" fontId="108" fillId="0" borderId="110" xfId="2" applyFont="1" applyFill="1" applyBorder="1" applyAlignment="1" applyProtection="1">
      <alignment horizontal="left" vertical="center"/>
    </xf>
    <xf numFmtId="170" fontId="52" fillId="0" borderId="316" xfId="2" applyNumberFormat="1" applyFont="1" applyBorder="1" applyAlignment="1" applyProtection="1">
      <alignment horizontal="center"/>
    </xf>
    <xf numFmtId="0" fontId="52" fillId="27" borderId="316" xfId="2" applyFont="1" applyFill="1" applyBorder="1" applyAlignment="1" applyProtection="1">
      <alignment horizontal="center" vertical="center"/>
    </xf>
    <xf numFmtId="0" fontId="52" fillId="0" borderId="110" xfId="2" applyFont="1" applyBorder="1" applyAlignment="1" applyProtection="1"/>
    <xf numFmtId="2" fontId="52" fillId="0" borderId="316" xfId="2" applyNumberFormat="1" applyFont="1" applyBorder="1" applyAlignment="1" applyProtection="1">
      <alignment horizontal="center"/>
    </xf>
    <xf numFmtId="9" fontId="52" fillId="27" borderId="316" xfId="2" applyNumberFormat="1" applyFont="1" applyFill="1" applyBorder="1" applyAlignment="1" applyProtection="1">
      <alignment horizontal="center" vertical="center"/>
    </xf>
    <xf numFmtId="0" fontId="52" fillId="0" borderId="317" xfId="2" applyFont="1" applyBorder="1" applyProtection="1"/>
    <xf numFmtId="0" fontId="52" fillId="0" borderId="332" xfId="2" applyFont="1" applyBorder="1" applyProtection="1"/>
    <xf numFmtId="0" fontId="52" fillId="0" borderId="333" xfId="2" applyFont="1" applyBorder="1" applyProtection="1"/>
    <xf numFmtId="0" fontId="52" fillId="0" borderId="334" xfId="2" applyFont="1" applyBorder="1" applyProtection="1"/>
    <xf numFmtId="22" fontId="38" fillId="2" borderId="0"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xf>
    <xf numFmtId="0" fontId="26" fillId="0" borderId="0" xfId="0" applyFont="1" applyBorder="1" applyAlignment="1" applyProtection="1">
      <alignment horizontal="center"/>
    </xf>
    <xf numFmtId="0" fontId="26" fillId="0" borderId="0" xfId="0" applyFont="1" applyAlignment="1" applyProtection="1"/>
    <xf numFmtId="0" fontId="0" fillId="0" borderId="0" xfId="0" applyFont="1" applyBorder="1" applyAlignment="1" applyProtection="1">
      <alignment horizontal="center" vertical="center"/>
    </xf>
    <xf numFmtId="0" fontId="70" fillId="32" borderId="232" xfId="4" applyFont="1" applyFill="1" applyBorder="1" applyAlignment="1" applyProtection="1">
      <alignment horizontal="center" vertical="center" wrapText="1" readingOrder="1"/>
    </xf>
    <xf numFmtId="0" fontId="47" fillId="32" borderId="39" xfId="4" applyFont="1" applyFill="1" applyBorder="1" applyAlignment="1" applyProtection="1">
      <alignment vertical="center" wrapText="1" readingOrder="1"/>
    </xf>
    <xf numFmtId="0" fontId="47" fillId="32" borderId="40" xfId="4" applyFont="1" applyFill="1" applyBorder="1" applyAlignment="1" applyProtection="1">
      <alignment vertical="center" wrapText="1" readingOrder="1"/>
    </xf>
    <xf numFmtId="0" fontId="1" fillId="0" borderId="0" xfId="0" applyFont="1" applyBorder="1" applyAlignment="1" applyProtection="1">
      <alignment horizontal="center" vertical="center"/>
    </xf>
    <xf numFmtId="0" fontId="45" fillId="11" borderId="542" xfId="4" applyFont="1" applyFill="1" applyBorder="1" applyAlignment="1" applyProtection="1">
      <alignment horizontal="left" vertical="top" wrapText="1"/>
    </xf>
    <xf numFmtId="0" fontId="0" fillId="0" borderId="0" xfId="0" applyFont="1" applyBorder="1" applyAlignment="1" applyProtection="1">
      <alignment vertical="top"/>
    </xf>
    <xf numFmtId="0" fontId="1" fillId="0" borderId="0" xfId="0" applyFont="1" applyAlignment="1" applyProtection="1">
      <alignment vertical="center"/>
    </xf>
    <xf numFmtId="0" fontId="0" fillId="0" borderId="0" xfId="0" applyFont="1" applyBorder="1" applyAlignment="1" applyProtection="1">
      <alignment horizontal="center" vertical="top"/>
    </xf>
    <xf numFmtId="0" fontId="45" fillId="11" borderId="543" xfId="4" applyFont="1" applyFill="1" applyBorder="1" applyAlignment="1" applyProtection="1">
      <alignment horizontal="left" vertical="top" wrapText="1"/>
    </xf>
    <xf numFmtId="0" fontId="0" fillId="0" borderId="65" xfId="0" applyFont="1" applyBorder="1" applyAlignment="1" applyProtection="1">
      <alignment vertical="top"/>
    </xf>
    <xf numFmtId="0" fontId="0" fillId="0" borderId="283" xfId="4" applyFont="1" applyBorder="1" applyAlignment="1" applyProtection="1">
      <alignment vertical="top"/>
    </xf>
    <xf numFmtId="0" fontId="0" fillId="0" borderId="283" xfId="0" applyFont="1" applyBorder="1" applyAlignment="1" applyProtection="1">
      <alignment horizontal="center" vertical="top"/>
    </xf>
    <xf numFmtId="0" fontId="0" fillId="0" borderId="0" xfId="0" applyFont="1" applyAlignment="1" applyProtection="1">
      <alignment vertical="top"/>
    </xf>
    <xf numFmtId="0" fontId="45" fillId="11" borderId="0" xfId="4" applyFont="1" applyFill="1" applyBorder="1" applyAlignment="1" applyProtection="1">
      <alignment horizontal="left" vertical="top" wrapText="1" readingOrder="1"/>
    </xf>
    <xf numFmtId="0" fontId="0" fillId="0" borderId="0" xfId="4" applyFont="1" applyAlignment="1" applyProtection="1">
      <alignment horizontal="center"/>
    </xf>
    <xf numFmtId="0" fontId="0" fillId="0" borderId="0" xfId="4" applyFont="1" applyProtection="1"/>
    <xf numFmtId="9" fontId="1" fillId="0" borderId="0" xfId="3" applyFont="1" applyAlignment="1" applyProtection="1">
      <alignment horizontal="center"/>
    </xf>
    <xf numFmtId="0" fontId="1" fillId="0" borderId="0" xfId="0" quotePrefix="1" applyFont="1" applyBorder="1" applyAlignment="1" applyProtection="1">
      <alignment horizontal="left"/>
    </xf>
    <xf numFmtId="0" fontId="1" fillId="0" borderId="0" xfId="0" applyFont="1" applyBorder="1" applyAlignment="1" applyProtection="1">
      <alignment horizontal="left"/>
    </xf>
    <xf numFmtId="0" fontId="17" fillId="0" borderId="128" xfId="4" applyFont="1" applyBorder="1" applyProtection="1"/>
    <xf numFmtId="0" fontId="0" fillId="0" borderId="253" xfId="0" applyFont="1" applyBorder="1" applyProtection="1"/>
    <xf numFmtId="0" fontId="0" fillId="0" borderId="253" xfId="0" applyFont="1" applyBorder="1" applyAlignment="1" applyProtection="1"/>
    <xf numFmtId="0" fontId="0" fillId="0" borderId="258" xfId="0" applyFont="1" applyBorder="1" applyAlignment="1" applyProtection="1"/>
    <xf numFmtId="0" fontId="45" fillId="11" borderId="22" xfId="4" applyFont="1" applyFill="1" applyBorder="1" applyAlignment="1" applyProtection="1">
      <alignment horizontal="left" vertical="top" wrapText="1" readingOrder="1"/>
    </xf>
    <xf numFmtId="0" fontId="35" fillId="0" borderId="0" xfId="0" applyFont="1" applyBorder="1" applyAlignment="1" applyProtection="1">
      <alignment horizontal="center"/>
    </xf>
    <xf numFmtId="0" fontId="35" fillId="0" borderId="0" xfId="0" applyFont="1" applyAlignment="1" applyProtection="1"/>
    <xf numFmtId="0" fontId="45" fillId="0" borderId="0" xfId="4" applyFont="1" applyFill="1" applyBorder="1" applyAlignment="1" applyProtection="1">
      <alignment horizontal="left" vertical="top" wrapText="1" readingOrder="1"/>
    </xf>
    <xf numFmtId="9" fontId="45" fillId="0" borderId="0" xfId="4" applyNumberFormat="1" applyFont="1" applyFill="1" applyBorder="1" applyAlignment="1" applyProtection="1">
      <alignment horizontal="center" vertical="top" wrapText="1" readingOrder="1"/>
    </xf>
    <xf numFmtId="9" fontId="45" fillId="0" borderId="0" xfId="4" applyNumberFormat="1" applyFont="1" applyFill="1" applyBorder="1" applyAlignment="1" applyProtection="1">
      <alignment horizontal="center" vertical="center" wrapText="1" readingOrder="1"/>
    </xf>
    <xf numFmtId="0" fontId="0" fillId="0" borderId="0" xfId="4" applyFont="1" applyFill="1" applyBorder="1" applyProtection="1"/>
    <xf numFmtId="9" fontId="17" fillId="27" borderId="232" xfId="3" applyFont="1" applyFill="1" applyBorder="1" applyAlignment="1" applyProtection="1">
      <alignment horizontal="center" vertical="center" wrapText="1" readingOrder="1"/>
      <protection locked="0"/>
    </xf>
    <xf numFmtId="0" fontId="0" fillId="0" borderId="0" xfId="0" applyFont="1" applyBorder="1" applyAlignment="1">
      <alignment horizontal="left" vertical="center" wrapText="1"/>
    </xf>
    <xf numFmtId="0" fontId="0" fillId="0" borderId="0" xfId="0" applyFont="1" applyFill="1" applyBorder="1" applyAlignment="1">
      <alignment horizontal="left" vertical="center" wrapText="1"/>
    </xf>
    <xf numFmtId="0" fontId="0" fillId="0" borderId="589" xfId="0" applyFont="1" applyFill="1" applyBorder="1" applyAlignment="1">
      <alignment horizontal="left" vertical="center" wrapText="1"/>
    </xf>
    <xf numFmtId="22" fontId="38" fillId="2" borderId="0" xfId="0" applyNumberFormat="1" applyFont="1" applyFill="1" applyBorder="1" applyAlignment="1" applyProtection="1">
      <alignment vertical="center"/>
    </xf>
    <xf numFmtId="0" fontId="0" fillId="2" borderId="0" xfId="0" applyFont="1" applyFill="1" applyBorder="1" applyAlignment="1" applyProtection="1">
      <alignment horizontal="center"/>
    </xf>
    <xf numFmtId="0" fontId="0" fillId="0" borderId="115" xfId="0" applyFont="1" applyBorder="1" applyAlignment="1" applyProtection="1">
      <alignment horizontal="center" vertical="center"/>
    </xf>
    <xf numFmtId="0" fontId="0" fillId="0" borderId="27" xfId="0" applyFont="1" applyBorder="1" applyAlignment="1" applyProtection="1">
      <alignment horizontal="center" vertical="center"/>
    </xf>
    <xf numFmtId="0" fontId="0" fillId="0" borderId="0" xfId="0" applyFont="1" applyBorder="1" applyAlignment="1" applyProtection="1">
      <alignment horizontal="left" vertical="center" wrapText="1"/>
    </xf>
    <xf numFmtId="9" fontId="21" fillId="0" borderId="31" xfId="3" applyFont="1" applyBorder="1" applyAlignment="1" applyProtection="1">
      <alignment vertical="center"/>
    </xf>
    <xf numFmtId="0" fontId="0" fillId="0" borderId="0" xfId="0" applyFont="1" applyBorder="1" applyProtection="1"/>
    <xf numFmtId="0" fontId="30" fillId="0" borderId="244" xfId="0" applyFont="1" applyBorder="1" applyAlignment="1" applyProtection="1">
      <alignment horizontal="center" vertical="center"/>
    </xf>
    <xf numFmtId="0" fontId="35" fillId="0" borderId="243" xfId="2" applyFont="1" applyBorder="1" applyAlignment="1" applyProtection="1">
      <alignment horizontal="left" vertical="center" wrapText="1"/>
    </xf>
    <xf numFmtId="0" fontId="35" fillId="0" borderId="244" xfId="0" applyFont="1" applyBorder="1" applyAlignment="1" applyProtection="1">
      <alignment horizontal="left" vertical="center" wrapText="1"/>
    </xf>
    <xf numFmtId="0" fontId="0" fillId="0" borderId="244" xfId="0" applyFont="1" applyBorder="1" applyAlignment="1" applyProtection="1">
      <alignment horizontal="left" vertical="top" wrapText="1"/>
    </xf>
    <xf numFmtId="0" fontId="0" fillId="0" borderId="245" xfId="0" applyFont="1" applyBorder="1" applyAlignment="1" applyProtection="1">
      <alignment horizontal="left" vertical="top" wrapText="1"/>
    </xf>
    <xf numFmtId="0" fontId="30" fillId="8" borderId="244" xfId="0" applyFont="1" applyFill="1" applyBorder="1" applyAlignment="1" applyProtection="1">
      <alignment horizontal="center" vertical="center"/>
    </xf>
    <xf numFmtId="0" fontId="1" fillId="8" borderId="243" xfId="0" applyFont="1" applyFill="1" applyBorder="1" applyAlignment="1" applyProtection="1">
      <alignment vertical="center"/>
    </xf>
    <xf numFmtId="0" fontId="1" fillId="8" borderId="244" xfId="0" applyFont="1" applyFill="1" applyBorder="1" applyAlignment="1" applyProtection="1">
      <alignment vertical="center"/>
    </xf>
    <xf numFmtId="0" fontId="1" fillId="8" borderId="245" xfId="0" applyFont="1" applyFill="1" applyBorder="1" applyAlignment="1" applyProtection="1">
      <alignment vertical="center"/>
    </xf>
    <xf numFmtId="0" fontId="40" fillId="8" borderId="243" xfId="0" applyFont="1" applyFill="1" applyBorder="1" applyAlignment="1" applyProtection="1">
      <alignment vertical="center" textRotation="90"/>
    </xf>
    <xf numFmtId="0" fontId="40" fillId="8" borderId="244" xfId="0" applyFont="1" applyFill="1" applyBorder="1" applyAlignment="1" applyProtection="1">
      <alignment vertical="center" textRotation="90"/>
    </xf>
    <xf numFmtId="0" fontId="40" fillId="8" borderId="245" xfId="0" applyFont="1" applyFill="1" applyBorder="1" applyAlignment="1" applyProtection="1">
      <alignment vertical="center" textRotation="90"/>
    </xf>
    <xf numFmtId="0" fontId="1" fillId="8" borderId="587" xfId="0" applyFont="1" applyFill="1" applyBorder="1" applyAlignment="1" applyProtection="1">
      <alignment vertical="center"/>
    </xf>
    <xf numFmtId="0" fontId="1" fillId="8" borderId="454" xfId="0" applyFont="1" applyFill="1" applyBorder="1" applyAlignment="1" applyProtection="1">
      <alignment vertical="center"/>
    </xf>
    <xf numFmtId="0" fontId="1" fillId="8" borderId="588" xfId="0" applyFont="1" applyFill="1" applyBorder="1" applyAlignment="1" applyProtection="1">
      <alignment vertical="center"/>
    </xf>
    <xf numFmtId="0" fontId="40" fillId="8" borderId="252" xfId="0" applyFont="1" applyFill="1" applyBorder="1" applyAlignment="1" applyProtection="1">
      <alignment vertical="center" textRotation="90" wrapText="1"/>
    </xf>
    <xf numFmtId="0" fontId="40" fillId="8" borderId="65" xfId="0" applyFont="1" applyFill="1" applyBorder="1" applyAlignment="1" applyProtection="1">
      <alignment vertical="center" textRotation="90" wrapText="1"/>
    </xf>
    <xf numFmtId="0" fontId="40" fillId="8" borderId="66" xfId="0" applyFont="1" applyFill="1" applyBorder="1" applyAlignment="1" applyProtection="1">
      <alignment vertical="center" textRotation="90" wrapText="1"/>
    </xf>
    <xf numFmtId="0" fontId="0" fillId="0" borderId="283" xfId="0" applyFont="1" applyBorder="1" applyProtection="1"/>
    <xf numFmtId="0" fontId="21" fillId="0" borderId="0" xfId="0" applyFont="1" applyAlignment="1" applyProtection="1">
      <alignment vertical="center"/>
    </xf>
    <xf numFmtId="0" fontId="0" fillId="0" borderId="0" xfId="0" quotePrefix="1" applyFont="1" applyAlignment="1" applyProtection="1"/>
    <xf numFmtId="0" fontId="0" fillId="0" borderId="0" xfId="0" quotePrefix="1" applyFont="1" applyAlignment="1" applyProtection="1">
      <alignment horizontal="left" vertical="center" wrapText="1"/>
    </xf>
    <xf numFmtId="0" fontId="21" fillId="0" borderId="0" xfId="0" quotePrefix="1" applyFont="1" applyAlignment="1" applyProtection="1">
      <alignment horizontal="center" vertical="center"/>
    </xf>
    <xf numFmtId="0" fontId="26" fillId="0" borderId="0" xfId="0" applyFont="1" applyAlignment="1" applyProtection="1">
      <alignment vertical="center" wrapText="1"/>
    </xf>
    <xf numFmtId="3" fontId="0" fillId="0" borderId="0" xfId="0" quotePrefix="1" applyNumberFormat="1" applyFont="1" applyAlignment="1" applyProtection="1"/>
    <xf numFmtId="0" fontId="0" fillId="0" borderId="0" xfId="0" quotePrefix="1" applyFont="1" applyAlignment="1" applyProtection="1">
      <alignment horizontal="center"/>
    </xf>
    <xf numFmtId="0" fontId="26" fillId="0" borderId="0" xfId="0" applyFont="1" applyFill="1" applyAlignment="1" applyProtection="1">
      <alignment vertical="center"/>
    </xf>
    <xf numFmtId="0" fontId="1" fillId="0" borderId="0" xfId="0" applyFont="1" applyFill="1" applyAlignment="1" applyProtection="1">
      <alignment vertical="center"/>
    </xf>
    <xf numFmtId="0" fontId="26" fillId="0" borderId="0" xfId="0" applyFont="1" applyProtection="1"/>
    <xf numFmtId="0" fontId="25" fillId="0" borderId="146" xfId="0" applyFont="1" applyFill="1" applyBorder="1" applyAlignment="1" applyProtection="1">
      <alignment horizontal="center" vertical="center" textRotation="75" wrapText="1"/>
    </xf>
    <xf numFmtId="0" fontId="25" fillId="0" borderId="68" xfId="0" applyFont="1" applyFill="1" applyBorder="1" applyAlignment="1" applyProtection="1">
      <alignment horizontal="center" vertical="center" textRotation="75" wrapText="1"/>
    </xf>
    <xf numFmtId="0" fontId="25" fillId="0" borderId="69" xfId="0" applyFont="1" applyFill="1" applyBorder="1" applyAlignment="1" applyProtection="1">
      <alignment horizontal="center" vertical="center" textRotation="75" wrapText="1"/>
    </xf>
    <xf numFmtId="0" fontId="26" fillId="0" borderId="289" xfId="0" quotePrefix="1" applyFont="1" applyBorder="1" applyAlignment="1" applyProtection="1">
      <alignment horizontal="center" vertical="center"/>
    </xf>
    <xf numFmtId="0" fontId="26" fillId="0" borderId="89" xfId="0" quotePrefix="1" applyFont="1" applyBorder="1" applyAlignment="1" applyProtection="1">
      <alignment horizontal="center" vertical="center"/>
    </xf>
    <xf numFmtId="9" fontId="26" fillId="0" borderId="290" xfId="3" quotePrefix="1" applyFont="1" applyBorder="1" applyAlignment="1" applyProtection="1">
      <alignment horizontal="right" vertical="center"/>
    </xf>
    <xf numFmtId="9" fontId="0" fillId="5" borderId="297" xfId="3" applyFont="1" applyFill="1" applyBorder="1" applyAlignment="1" applyProtection="1">
      <alignment horizontal="center" vertical="center" wrapText="1"/>
    </xf>
    <xf numFmtId="9" fontId="0" fillId="5" borderId="79" xfId="3" applyFont="1" applyFill="1" applyBorder="1" applyAlignment="1" applyProtection="1">
      <alignment horizontal="center" vertical="center" wrapText="1"/>
    </xf>
    <xf numFmtId="9" fontId="0" fillId="5" borderId="80" xfId="3" applyFont="1" applyFill="1" applyBorder="1" applyAlignment="1" applyProtection="1">
      <alignment horizontal="center" vertical="center" wrapText="1"/>
    </xf>
    <xf numFmtId="9" fontId="26" fillId="0" borderId="152" xfId="3" quotePrefix="1" applyFont="1" applyBorder="1" applyAlignment="1" applyProtection="1">
      <alignment horizontal="right" vertical="center"/>
    </xf>
    <xf numFmtId="0" fontId="21" fillId="0" borderId="295" xfId="0" quotePrefix="1" applyFont="1" applyBorder="1" applyAlignment="1" applyProtection="1">
      <alignment vertical="center"/>
    </xf>
    <xf numFmtId="1" fontId="21" fillId="0" borderId="88" xfId="0" quotePrefix="1" applyNumberFormat="1" applyFont="1" applyBorder="1" applyAlignment="1" applyProtection="1">
      <alignment horizontal="center" vertical="center"/>
    </xf>
    <xf numFmtId="1" fontId="21" fillId="0" borderId="152" xfId="0" quotePrefix="1" applyNumberFormat="1" applyFont="1" applyBorder="1" applyAlignment="1" applyProtection="1">
      <alignment horizontal="center" vertical="center"/>
    </xf>
    <xf numFmtId="1" fontId="21" fillId="0" borderId="147" xfId="0" quotePrefix="1" applyNumberFormat="1" applyFont="1" applyBorder="1" applyAlignment="1" applyProtection="1">
      <alignment horizontal="center" vertical="center"/>
    </xf>
    <xf numFmtId="1" fontId="21" fillId="0" borderId="162" xfId="0" quotePrefix="1" applyNumberFormat="1" applyFont="1" applyBorder="1" applyAlignment="1" applyProtection="1">
      <alignment horizontal="center" vertical="center"/>
    </xf>
    <xf numFmtId="1" fontId="1" fillId="0" borderId="547" xfId="0" applyNumberFormat="1" applyFont="1" applyFill="1" applyBorder="1" applyAlignment="1" applyProtection="1">
      <alignment horizontal="center" vertical="center" wrapText="1"/>
    </xf>
    <xf numFmtId="1" fontId="0" fillId="0" borderId="548" xfId="0" applyNumberFormat="1" applyFont="1" applyFill="1" applyBorder="1" applyAlignment="1" applyProtection="1">
      <alignment horizontal="center" vertical="center" wrapText="1"/>
    </xf>
    <xf numFmtId="1" fontId="0" fillId="0" borderId="146" xfId="0" applyNumberFormat="1" applyFont="1" applyFill="1" applyBorder="1" applyAlignment="1" applyProtection="1">
      <alignment horizontal="center" vertical="center" wrapText="1"/>
    </xf>
    <xf numFmtId="1" fontId="0" fillId="0" borderId="69" xfId="0" applyNumberFormat="1" applyFont="1" applyFill="1" applyBorder="1" applyAlignment="1" applyProtection="1">
      <alignment horizontal="center" vertical="center" wrapText="1"/>
    </xf>
    <xf numFmtId="0" fontId="26" fillId="23" borderId="342" xfId="0" quotePrefix="1" applyFont="1" applyFill="1" applyBorder="1" applyAlignment="1" applyProtection="1">
      <alignment horizontal="center" vertical="center"/>
      <protection locked="0"/>
    </xf>
    <xf numFmtId="0" fontId="26" fillId="23" borderId="81" xfId="0" quotePrefix="1" applyFont="1" applyFill="1" applyBorder="1" applyAlignment="1" applyProtection="1">
      <alignment horizontal="center" vertical="center"/>
      <protection locked="0"/>
    </xf>
    <xf numFmtId="0" fontId="26" fillId="23" borderId="186" xfId="0" quotePrefix="1" applyFont="1" applyFill="1" applyBorder="1" applyAlignment="1" applyProtection="1">
      <alignment horizontal="center" vertical="center"/>
      <protection locked="0"/>
    </xf>
    <xf numFmtId="0" fontId="26" fillId="23" borderId="190" xfId="0" quotePrefix="1" applyFont="1" applyFill="1" applyBorder="1" applyAlignment="1" applyProtection="1">
      <alignment horizontal="center" vertical="center"/>
      <protection locked="0"/>
    </xf>
    <xf numFmtId="0" fontId="25" fillId="25" borderId="350" xfId="0" quotePrefix="1" applyFont="1" applyFill="1" applyBorder="1" applyAlignment="1" applyProtection="1">
      <alignment horizontal="center" vertical="center" textRotation="75" wrapText="1"/>
    </xf>
    <xf numFmtId="0" fontId="39" fillId="0" borderId="344" xfId="2" applyFont="1" applyFill="1" applyBorder="1" applyAlignment="1" applyProtection="1">
      <alignment horizontal="center" vertical="center" textRotation="75" wrapText="1"/>
    </xf>
    <xf numFmtId="0" fontId="39" fillId="0" borderId="345" xfId="2" applyFont="1" applyFill="1" applyBorder="1" applyAlignment="1" applyProtection="1">
      <alignment horizontal="center" vertical="center" textRotation="75" wrapText="1"/>
    </xf>
    <xf numFmtId="0" fontId="39" fillId="0" borderId="346" xfId="2" applyFont="1" applyFill="1" applyBorder="1" applyAlignment="1" applyProtection="1">
      <alignment horizontal="center" vertical="center" textRotation="75" wrapText="1"/>
    </xf>
    <xf numFmtId="9" fontId="36" fillId="0" borderId="600" xfId="0" quotePrefix="1" applyNumberFormat="1" applyFont="1" applyFill="1" applyBorder="1" applyAlignment="1" applyProtection="1">
      <alignment horizontal="right" vertical="center" wrapText="1"/>
    </xf>
    <xf numFmtId="9" fontId="21" fillId="0" borderId="152" xfId="3" quotePrefix="1" applyFont="1" applyBorder="1" applyAlignment="1" applyProtection="1">
      <alignment horizontal="right" vertical="center"/>
    </xf>
    <xf numFmtId="0" fontId="21" fillId="0" borderId="185" xfId="0" quotePrefix="1" applyFont="1" applyBorder="1" applyAlignment="1" applyProtection="1">
      <alignment horizontal="center" vertical="center"/>
    </xf>
    <xf numFmtId="0" fontId="21" fillId="0" borderId="186" xfId="0" quotePrefix="1" applyFont="1" applyBorder="1" applyAlignment="1" applyProtection="1">
      <alignment horizontal="center" vertical="center"/>
    </xf>
    <xf numFmtId="9" fontId="21" fillId="0" borderId="459" xfId="3" quotePrefix="1" applyFont="1" applyBorder="1" applyAlignment="1" applyProtection="1">
      <alignment horizontal="right" vertical="center"/>
    </xf>
    <xf numFmtId="9" fontId="0" fillId="0" borderId="293" xfId="3" applyFont="1" applyFill="1" applyBorder="1" applyAlignment="1" applyProtection="1">
      <alignment horizontal="center" vertical="center" wrapText="1"/>
    </xf>
    <xf numFmtId="9" fontId="0" fillId="0" borderId="294" xfId="3" applyFont="1" applyFill="1" applyBorder="1" applyAlignment="1" applyProtection="1">
      <alignment horizontal="center" vertical="center" wrapText="1"/>
    </xf>
    <xf numFmtId="9" fontId="0" fillId="0" borderId="351" xfId="3" applyFont="1" applyFill="1" applyBorder="1" applyAlignment="1" applyProtection="1">
      <alignment horizontal="center" vertical="center" wrapText="1"/>
    </xf>
    <xf numFmtId="0" fontId="21" fillId="0" borderId="187" xfId="0" quotePrefix="1" applyFont="1" applyFill="1" applyBorder="1" applyAlignment="1" applyProtection="1">
      <alignment horizontal="left" vertical="center"/>
    </xf>
    <xf numFmtId="0" fontId="21" fillId="0" borderId="0" xfId="0" quotePrefix="1" applyFont="1" applyFill="1" applyBorder="1" applyAlignment="1" applyProtection="1">
      <alignment horizontal="left" vertical="center"/>
    </xf>
    <xf numFmtId="0" fontId="21" fillId="0" borderId="163" xfId="0" quotePrefix="1" applyFont="1" applyFill="1" applyBorder="1" applyAlignment="1" applyProtection="1">
      <alignment horizontal="left" vertical="center"/>
    </xf>
    <xf numFmtId="0" fontId="0" fillId="0" borderId="293" xfId="0" applyFont="1" applyFill="1" applyBorder="1" applyAlignment="1" applyProtection="1">
      <alignment horizontal="center" vertical="center" wrapText="1"/>
    </xf>
    <xf numFmtId="0" fontId="0" fillId="0" borderId="294" xfId="0" applyFont="1" applyFill="1" applyBorder="1" applyAlignment="1" applyProtection="1">
      <alignment horizontal="center" vertical="center" wrapText="1"/>
    </xf>
    <xf numFmtId="0" fontId="0" fillId="0" borderId="351" xfId="0" applyFont="1" applyFill="1" applyBorder="1" applyAlignment="1" applyProtection="1">
      <alignment horizontal="center" vertical="center" wrapText="1"/>
    </xf>
    <xf numFmtId="1" fontId="21" fillId="0" borderId="549" xfId="0" quotePrefix="1" applyNumberFormat="1" applyFont="1" applyBorder="1" applyAlignment="1" applyProtection="1">
      <alignment horizontal="center" vertical="center"/>
    </xf>
    <xf numFmtId="9" fontId="0" fillId="0" borderId="601" xfId="3" applyFont="1" applyFill="1" applyBorder="1" applyAlignment="1" applyProtection="1">
      <alignment horizontal="center" vertical="center" wrapText="1"/>
    </xf>
    <xf numFmtId="9" fontId="0" fillId="0" borderId="602" xfId="3" applyFont="1" applyFill="1" applyBorder="1" applyAlignment="1" applyProtection="1">
      <alignment horizontal="center" vertical="center" wrapText="1"/>
    </xf>
    <xf numFmtId="9" fontId="0" fillId="0" borderId="343" xfId="3" applyFont="1" applyFill="1" applyBorder="1" applyAlignment="1" applyProtection="1">
      <alignment horizontal="center" vertical="center" wrapText="1"/>
    </xf>
    <xf numFmtId="9" fontId="0" fillId="23" borderId="342" xfId="3" applyFont="1" applyFill="1" applyBorder="1" applyAlignment="1" applyProtection="1">
      <alignment horizontal="center" vertical="center" wrapText="1"/>
      <protection locked="0"/>
    </xf>
    <xf numFmtId="9" fontId="0" fillId="23" borderId="81" xfId="3" applyFont="1" applyFill="1" applyBorder="1" applyAlignment="1" applyProtection="1">
      <alignment horizontal="center" vertical="center" wrapText="1"/>
      <protection locked="0"/>
    </xf>
    <xf numFmtId="9" fontId="0" fillId="23" borderId="82" xfId="3"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wrapText="1"/>
    </xf>
    <xf numFmtId="0" fontId="22" fillId="25" borderId="350" xfId="0" quotePrefix="1" applyFont="1" applyFill="1" applyBorder="1" applyAlignment="1" applyProtection="1">
      <alignment horizontal="center" vertical="center" textRotation="75" wrapText="1"/>
    </xf>
    <xf numFmtId="0" fontId="24" fillId="0" borderId="344" xfId="2" applyFont="1" applyBorder="1" applyAlignment="1" applyProtection="1">
      <alignment horizontal="center" vertical="center" textRotation="75" wrapText="1"/>
    </xf>
    <xf numFmtId="0" fontId="24" fillId="0" borderId="345" xfId="2" applyFont="1" applyBorder="1" applyAlignment="1" applyProtection="1">
      <alignment horizontal="center" vertical="center" textRotation="75" wrapText="1"/>
    </xf>
    <xf numFmtId="0" fontId="24" fillId="0" borderId="345" xfId="2" applyFont="1" applyBorder="1" applyAlignment="1" applyProtection="1">
      <alignment vertical="center" textRotation="75" wrapText="1"/>
    </xf>
    <xf numFmtId="0" fontId="24" fillId="0" borderId="346" xfId="2" applyFont="1" applyBorder="1" applyAlignment="1" applyProtection="1">
      <alignment horizontal="center" vertical="center" textRotation="75" wrapText="1"/>
    </xf>
    <xf numFmtId="9" fontId="21" fillId="0" borderId="352" xfId="3" quotePrefix="1" applyFont="1" applyBorder="1" applyAlignment="1" applyProtection="1">
      <alignment horizontal="right" vertical="center"/>
    </xf>
    <xf numFmtId="0" fontId="21" fillId="0" borderId="0" xfId="0" quotePrefix="1" applyFont="1" applyBorder="1" applyAlignment="1" applyProtection="1">
      <alignment horizontal="left" vertical="center"/>
    </xf>
    <xf numFmtId="1" fontId="21" fillId="0" borderId="0" xfId="0" quotePrefix="1" applyNumberFormat="1" applyFont="1" applyBorder="1" applyAlignment="1" applyProtection="1">
      <alignment vertical="center"/>
    </xf>
    <xf numFmtId="1" fontId="21" fillId="0" borderId="554" xfId="0" quotePrefix="1" applyNumberFormat="1" applyFont="1" applyBorder="1" applyAlignment="1" applyProtection="1">
      <alignment horizontal="center" vertical="center"/>
    </xf>
    <xf numFmtId="0" fontId="37" fillId="3" borderId="0" xfId="0" applyFont="1" applyFill="1" applyAlignment="1" applyProtection="1">
      <alignment horizontal="center" vertical="center"/>
    </xf>
    <xf numFmtId="0" fontId="38" fillId="3" borderId="0" xfId="0" applyFont="1" applyFill="1" applyAlignment="1" applyProtection="1">
      <alignment vertical="center"/>
    </xf>
    <xf numFmtId="0" fontId="0" fillId="3" borderId="0" xfId="0" applyFont="1" applyFill="1" applyProtection="1"/>
    <xf numFmtId="0" fontId="52" fillId="0" borderId="0" xfId="2" applyFont="1" applyAlignment="1" applyProtection="1">
      <alignment vertical="center"/>
    </xf>
    <xf numFmtId="0" fontId="24" fillId="26" borderId="300" xfId="2" applyFont="1" applyFill="1" applyBorder="1" applyAlignment="1" applyProtection="1">
      <alignment horizontal="center" vertical="center"/>
    </xf>
    <xf numFmtId="0" fontId="59" fillId="35" borderId="301" xfId="2" applyFont="1" applyFill="1" applyBorder="1" applyAlignment="1" applyProtection="1">
      <alignment horizontal="center" vertical="center" wrapText="1"/>
    </xf>
    <xf numFmtId="0" fontId="25" fillId="35" borderId="260" xfId="2" applyFont="1" applyFill="1" applyBorder="1" applyAlignment="1" applyProtection="1">
      <alignment horizontal="center" vertical="center" wrapText="1"/>
    </xf>
    <xf numFmtId="0" fontId="25" fillId="35" borderId="206" xfId="2" applyFont="1" applyFill="1" applyBorder="1" applyAlignment="1" applyProtection="1">
      <alignment horizontal="center" vertical="center" wrapText="1"/>
    </xf>
    <xf numFmtId="0" fontId="25" fillId="35" borderId="259" xfId="2" applyFont="1" applyFill="1" applyBorder="1" applyAlignment="1" applyProtection="1">
      <alignment horizontal="center" vertical="center" wrapText="1"/>
    </xf>
    <xf numFmtId="0" fontId="60" fillId="8" borderId="0" xfId="2" applyFont="1" applyFill="1" applyBorder="1" applyAlignment="1" applyProtection="1">
      <alignment vertical="center" wrapText="1"/>
    </xf>
    <xf numFmtId="0" fontId="24" fillId="22" borderId="205" xfId="2" applyFont="1" applyFill="1" applyBorder="1" applyAlignment="1" applyProtection="1">
      <alignment vertical="center"/>
    </xf>
    <xf numFmtId="0" fontId="52" fillId="0" borderId="206" xfId="2" applyFont="1" applyBorder="1" applyAlignment="1" applyProtection="1">
      <alignment vertical="center"/>
    </xf>
    <xf numFmtId="0" fontId="24" fillId="22" borderId="206" xfId="2" applyFont="1" applyFill="1" applyBorder="1" applyAlignment="1" applyProtection="1">
      <alignment vertical="center"/>
    </xf>
    <xf numFmtId="0" fontId="24" fillId="22" borderId="259" xfId="2" applyFont="1" applyFill="1" applyBorder="1" applyAlignment="1" applyProtection="1">
      <alignment vertical="center"/>
    </xf>
    <xf numFmtId="0" fontId="24" fillId="22" borderId="301" xfId="2" applyFont="1" applyFill="1" applyBorder="1" applyAlignment="1" applyProtection="1">
      <alignment horizontal="left" vertical="center"/>
    </xf>
    <xf numFmtId="0" fontId="24" fillId="0" borderId="260" xfId="2" applyFont="1" applyFill="1" applyBorder="1" applyAlignment="1" applyProtection="1">
      <alignment horizontal="center" vertical="center" wrapText="1"/>
    </xf>
    <xf numFmtId="0" fontId="24" fillId="0" borderId="206" xfId="2" applyFont="1" applyFill="1" applyBorder="1" applyAlignment="1" applyProtection="1">
      <alignment horizontal="center" vertical="center"/>
    </xf>
    <xf numFmtId="0" fontId="52" fillId="0" borderId="259" xfId="2" applyFont="1" applyBorder="1" applyAlignment="1" applyProtection="1">
      <alignment vertical="center"/>
    </xf>
    <xf numFmtId="0" fontId="59" fillId="0" borderId="205" xfId="2" applyFont="1" applyFill="1" applyBorder="1" applyAlignment="1" applyProtection="1">
      <alignment horizontal="left" vertical="center" wrapText="1"/>
    </xf>
    <xf numFmtId="0" fontId="59" fillId="0" borderId="206" xfId="2" applyFont="1" applyFill="1" applyBorder="1" applyAlignment="1" applyProtection="1">
      <alignment horizontal="left" vertical="center"/>
    </xf>
    <xf numFmtId="0" fontId="22" fillId="0" borderId="206" xfId="2" applyFont="1" applyFill="1" applyBorder="1" applyAlignment="1" applyProtection="1">
      <alignment horizontal="center"/>
    </xf>
    <xf numFmtId="0" fontId="52" fillId="0" borderId="206" xfId="2" applyFont="1" applyFill="1" applyBorder="1" applyAlignment="1" applyProtection="1">
      <alignment horizontal="center"/>
    </xf>
    <xf numFmtId="0" fontId="24" fillId="0" borderId="207" xfId="2" applyFont="1" applyFill="1" applyBorder="1" applyAlignment="1" applyProtection="1">
      <alignment horizontal="center" vertical="center"/>
    </xf>
    <xf numFmtId="0" fontId="52" fillId="0" borderId="0" xfId="2" applyFont="1" applyFill="1" applyAlignment="1" applyProtection="1">
      <alignment horizontal="center" vertical="center"/>
    </xf>
    <xf numFmtId="0" fontId="52" fillId="0" borderId="0" xfId="2" applyFont="1" applyAlignment="1" applyProtection="1">
      <alignment horizontal="left"/>
    </xf>
    <xf numFmtId="0" fontId="52" fillId="0" borderId="0" xfId="2" applyFont="1" applyAlignment="1" applyProtection="1">
      <alignment horizontal="center" vertical="center"/>
    </xf>
    <xf numFmtId="0" fontId="30" fillId="8" borderId="0" xfId="0" quotePrefix="1" applyFont="1" applyFill="1" applyBorder="1" applyAlignment="1" applyProtection="1">
      <alignment horizontal="center"/>
    </xf>
    <xf numFmtId="0" fontId="58" fillId="8" borderId="0" xfId="0" applyFont="1" applyFill="1" applyBorder="1" applyAlignment="1" applyProtection="1">
      <alignment horizontal="left" vertical="center" wrapText="1"/>
    </xf>
    <xf numFmtId="0" fontId="30" fillId="8" borderId="0" xfId="0" applyFont="1" applyFill="1" applyBorder="1" applyProtection="1"/>
    <xf numFmtId="0" fontId="41" fillId="26" borderId="357" xfId="2" applyFont="1" applyFill="1" applyBorder="1" applyAlignment="1" applyProtection="1">
      <alignment horizontal="center" vertical="center"/>
    </xf>
    <xf numFmtId="0" fontId="35" fillId="0" borderId="0" xfId="2" applyFont="1" applyAlignment="1" applyProtection="1">
      <alignment vertical="center"/>
    </xf>
    <xf numFmtId="0" fontId="0" fillId="0" borderId="208" xfId="0" applyFont="1" applyFill="1" applyBorder="1" applyProtection="1"/>
    <xf numFmtId="0" fontId="0" fillId="0" borderId="209" xfId="0" applyFont="1" applyFill="1" applyBorder="1" applyProtection="1"/>
    <xf numFmtId="0" fontId="0" fillId="34" borderId="205" xfId="0" applyFont="1" applyFill="1" applyBorder="1" applyProtection="1">
      <protection locked="0"/>
    </xf>
    <xf numFmtId="0" fontId="0" fillId="34" borderId="206" xfId="0" applyFont="1" applyFill="1" applyBorder="1" applyProtection="1">
      <protection locked="0"/>
    </xf>
    <xf numFmtId="0" fontId="24" fillId="26" borderId="556" xfId="2" applyFont="1" applyFill="1" applyBorder="1" applyAlignment="1" applyProtection="1">
      <alignment horizontal="center" vertical="center"/>
    </xf>
    <xf numFmtId="0" fontId="52" fillId="0" borderId="0" xfId="2" applyFont="1" applyAlignment="1" applyProtection="1">
      <alignment horizontal="left" vertical="center"/>
    </xf>
    <xf numFmtId="0" fontId="30" fillId="8" borderId="0" xfId="0" quotePrefix="1" applyFont="1" applyFill="1" applyBorder="1" applyAlignment="1" applyProtection="1">
      <alignment horizontal="center" vertical="center"/>
    </xf>
    <xf numFmtId="0" fontId="30" fillId="8" borderId="0" xfId="0" applyFont="1" applyFill="1" applyBorder="1" applyAlignment="1" applyProtection="1">
      <alignment vertical="center"/>
    </xf>
    <xf numFmtId="0" fontId="59" fillId="35" borderId="361" xfId="2" applyFont="1" applyFill="1" applyBorder="1" applyAlignment="1" applyProtection="1">
      <alignment horizontal="center" vertical="center" wrapText="1"/>
    </xf>
    <xf numFmtId="0" fontId="59" fillId="35" borderId="362" xfId="2" applyFont="1" applyFill="1" applyBorder="1" applyAlignment="1" applyProtection="1">
      <alignment vertical="center" wrapText="1"/>
    </xf>
    <xf numFmtId="0" fontId="59" fillId="35" borderId="363" xfId="2" applyFont="1" applyFill="1" applyBorder="1" applyAlignment="1" applyProtection="1">
      <alignment horizontal="center" vertical="center" wrapText="1"/>
    </xf>
    <xf numFmtId="0" fontId="59" fillId="35" borderId="362" xfId="2" applyFont="1" applyFill="1" applyBorder="1" applyAlignment="1" applyProtection="1">
      <alignment horizontal="center" vertical="center" wrapText="1"/>
    </xf>
    <xf numFmtId="0" fontId="59" fillId="35" borderId="360" xfId="2" applyFont="1" applyFill="1" applyBorder="1" applyAlignment="1" applyProtection="1">
      <alignment horizontal="center" vertical="center" wrapText="1"/>
    </xf>
    <xf numFmtId="0" fontId="59" fillId="35" borderId="271" xfId="2" applyFont="1" applyFill="1" applyBorder="1" applyAlignment="1" applyProtection="1">
      <alignment horizontal="center" vertical="center" wrapText="1"/>
    </xf>
    <xf numFmtId="0" fontId="61" fillId="35" borderId="360" xfId="2" applyFont="1" applyFill="1" applyBorder="1" applyAlignment="1" applyProtection="1">
      <alignment horizontal="center" vertical="center" wrapText="1"/>
    </xf>
    <xf numFmtId="0" fontId="59" fillId="35" borderId="364" xfId="2" applyFont="1" applyFill="1" applyBorder="1" applyAlignment="1" applyProtection="1">
      <alignment horizontal="center" vertical="center" wrapText="1"/>
    </xf>
    <xf numFmtId="0" fontId="52" fillId="0" borderId="614" xfId="2" applyNumberFormat="1" applyFont="1" applyFill="1" applyBorder="1" applyAlignment="1" applyProtection="1">
      <alignment horizontal="center" vertical="center"/>
    </xf>
    <xf numFmtId="0" fontId="41" fillId="26" borderId="605" xfId="2" applyFont="1" applyFill="1" applyBorder="1" applyAlignment="1" applyProtection="1">
      <alignment horizontal="center" vertical="center"/>
    </xf>
    <xf numFmtId="0" fontId="114" fillId="35" borderId="608" xfId="2" applyFont="1" applyFill="1" applyBorder="1" applyAlignment="1" applyProtection="1">
      <alignment horizontal="center" vertical="center" wrapText="1"/>
    </xf>
    <xf numFmtId="0" fontId="114" fillId="35" borderId="609" xfId="2" applyFont="1" applyFill="1" applyBorder="1" applyAlignment="1" applyProtection="1">
      <alignment horizontal="center" vertical="center" wrapText="1"/>
    </xf>
    <xf numFmtId="0" fontId="24" fillId="22" borderId="603" xfId="2" applyFont="1" applyFill="1" applyBorder="1" applyAlignment="1" applyProtection="1">
      <alignment vertical="center"/>
    </xf>
    <xf numFmtId="0" fontId="52" fillId="0" borderId="557" xfId="2" applyFont="1" applyBorder="1" applyAlignment="1" applyProtection="1">
      <alignment vertical="center"/>
    </xf>
    <xf numFmtId="0" fontId="24" fillId="22" borderId="557" xfId="2" applyFont="1" applyFill="1" applyBorder="1" applyAlignment="1" applyProtection="1">
      <alignment vertical="center"/>
    </xf>
    <xf numFmtId="0" fontId="24" fillId="22" borderId="557" xfId="2" applyFont="1" applyFill="1" applyBorder="1" applyAlignment="1" applyProtection="1">
      <alignment horizontal="left" vertical="center"/>
    </xf>
    <xf numFmtId="0" fontId="52" fillId="0" borderId="558" xfId="2" applyFont="1" applyBorder="1" applyAlignment="1" applyProtection="1">
      <alignment vertical="center"/>
    </xf>
    <xf numFmtId="0" fontId="24" fillId="22" borderId="610" xfId="2" applyFont="1" applyFill="1" applyBorder="1" applyAlignment="1" applyProtection="1">
      <alignment vertical="center"/>
    </xf>
    <xf numFmtId="0" fontId="52" fillId="0" borderId="611" xfId="2" applyFont="1" applyBorder="1" applyAlignment="1" applyProtection="1">
      <alignment vertical="center"/>
    </xf>
    <xf numFmtId="0" fontId="24" fillId="22" borderId="611" xfId="2" applyFont="1" applyFill="1" applyBorder="1" applyAlignment="1" applyProtection="1">
      <alignment vertical="center"/>
    </xf>
    <xf numFmtId="0" fontId="24" fillId="22" borderId="611" xfId="2" applyFont="1" applyFill="1" applyBorder="1" applyAlignment="1" applyProtection="1">
      <alignment horizontal="left" vertical="center"/>
    </xf>
    <xf numFmtId="0" fontId="52" fillId="0" borderId="612" xfId="2" applyFont="1" applyBorder="1" applyAlignment="1" applyProtection="1">
      <alignment vertical="center"/>
    </xf>
    <xf numFmtId="0" fontId="59" fillId="8" borderId="0" xfId="2" applyFont="1" applyFill="1" applyBorder="1" applyAlignment="1" applyProtection="1">
      <alignment horizontal="left" vertical="center"/>
    </xf>
    <xf numFmtId="0" fontId="24" fillId="0" borderId="617" xfId="2" applyFont="1" applyFill="1" applyBorder="1" applyAlignment="1" applyProtection="1">
      <alignment horizontal="center" vertical="center"/>
    </xf>
    <xf numFmtId="0" fontId="24" fillId="0" borderId="618" xfId="2" applyFont="1" applyFill="1" applyBorder="1" applyAlignment="1" applyProtection="1">
      <alignment horizontal="center" vertical="center"/>
    </xf>
    <xf numFmtId="0" fontId="35" fillId="35" borderId="614" xfId="2" applyFont="1" applyFill="1" applyBorder="1" applyAlignment="1" applyProtection="1">
      <alignment horizontal="center" vertical="center"/>
      <protection locked="0"/>
    </xf>
    <xf numFmtId="0" fontId="35" fillId="35" borderId="615" xfId="2" applyFont="1" applyFill="1" applyBorder="1" applyAlignment="1" applyProtection="1">
      <alignment horizontal="center" vertical="center"/>
      <protection locked="0"/>
    </xf>
    <xf numFmtId="0" fontId="0" fillId="35" borderId="205" xfId="0" applyFont="1" applyFill="1" applyBorder="1" applyProtection="1">
      <protection locked="0"/>
    </xf>
    <xf numFmtId="0" fontId="0" fillId="35" borderId="206" xfId="0" applyFont="1" applyFill="1" applyBorder="1" applyProtection="1">
      <protection locked="0"/>
    </xf>
    <xf numFmtId="0" fontId="21" fillId="0" borderId="0" xfId="0" applyFont="1" applyProtection="1"/>
    <xf numFmtId="0" fontId="63" fillId="0" borderId="110" xfId="2" applyFont="1" applyFill="1" applyBorder="1" applyProtection="1"/>
    <xf numFmtId="0" fontId="21" fillId="0" borderId="0" xfId="0" applyFont="1" applyFill="1" applyAlignment="1" applyProtection="1">
      <alignment vertical="center"/>
    </xf>
    <xf numFmtId="0" fontId="11" fillId="35" borderId="488" xfId="15" applyFont="1" applyFill="1" applyBorder="1" applyAlignment="1" applyProtection="1">
      <alignment horizontal="left" vertical="center"/>
      <protection locked="0"/>
    </xf>
    <xf numFmtId="9" fontId="11" fillId="35" borderId="488" xfId="15" applyNumberFormat="1" applyFill="1" applyBorder="1" applyAlignment="1" applyProtection="1">
      <alignment horizontal="left" vertical="center"/>
      <protection locked="0"/>
    </xf>
    <xf numFmtId="3" fontId="11" fillId="35" borderId="479" xfId="15" applyNumberFormat="1" applyFill="1" applyBorder="1" applyAlignment="1" applyProtection="1">
      <alignment horizontal="center" vertical="center"/>
      <protection locked="0"/>
    </xf>
    <xf numFmtId="0" fontId="2" fillId="55" borderId="234" xfId="0" applyFont="1" applyFill="1" applyBorder="1" applyAlignment="1" applyProtection="1">
      <alignment vertical="center"/>
    </xf>
    <xf numFmtId="0" fontId="11" fillId="0" borderId="0" xfId="15" applyProtection="1"/>
    <xf numFmtId="0" fontId="11" fillId="0" borderId="514" xfId="15" applyBorder="1" applyProtection="1"/>
    <xf numFmtId="0" fontId="1" fillId="30" borderId="485" xfId="15" applyFont="1" applyFill="1" applyBorder="1" applyAlignment="1" applyProtection="1">
      <alignment horizontal="center" vertical="center"/>
    </xf>
    <xf numFmtId="0" fontId="1" fillId="30" borderId="485" xfId="15" applyFont="1" applyFill="1" applyBorder="1" applyAlignment="1" applyProtection="1">
      <alignment vertical="center"/>
    </xf>
    <xf numFmtId="0" fontId="1" fillId="0" borderId="495" xfId="15" applyFont="1" applyBorder="1" applyProtection="1"/>
    <xf numFmtId="0" fontId="1" fillId="0" borderId="0" xfId="15" applyFont="1" applyBorder="1" applyProtection="1"/>
    <xf numFmtId="0" fontId="1" fillId="0" borderId="0" xfId="15" applyFont="1" applyProtection="1"/>
    <xf numFmtId="0" fontId="11" fillId="0" borderId="495" xfId="15" applyBorder="1" applyAlignment="1" applyProtection="1"/>
    <xf numFmtId="0" fontId="11" fillId="0" borderId="0" xfId="15" applyBorder="1" applyAlignment="1" applyProtection="1"/>
    <xf numFmtId="0" fontId="11" fillId="0" borderId="479" xfId="15" applyBorder="1" applyAlignment="1" applyProtection="1">
      <alignment horizontal="center" vertical="center"/>
    </xf>
    <xf numFmtId="0" fontId="11" fillId="0" borderId="495" xfId="15" applyBorder="1" applyProtection="1"/>
    <xf numFmtId="0" fontId="11" fillId="0" borderId="0" xfId="15" applyBorder="1" applyProtection="1"/>
    <xf numFmtId="0" fontId="11" fillId="30" borderId="486" xfId="15" applyFill="1" applyBorder="1" applyAlignment="1" applyProtection="1">
      <alignment vertical="center"/>
    </xf>
    <xf numFmtId="9" fontId="11" fillId="27" borderId="479" xfId="15" applyNumberFormat="1" applyFill="1" applyBorder="1" applyAlignment="1" applyProtection="1">
      <alignment horizontal="center" vertical="center"/>
      <protection locked="0"/>
    </xf>
    <xf numFmtId="9" fontId="11" fillId="27" borderId="479" xfId="16" applyFont="1" applyFill="1" applyBorder="1" applyAlignment="1" applyProtection="1">
      <alignment horizontal="center" vertical="center"/>
      <protection locked="0"/>
    </xf>
    <xf numFmtId="9" fontId="11" fillId="0" borderId="479" xfId="16" applyFont="1" applyFill="1" applyBorder="1" applyAlignment="1" applyProtection="1">
      <alignment horizontal="center" vertical="center"/>
      <protection locked="0"/>
    </xf>
    <xf numFmtId="2" fontId="11" fillId="0" borderId="479" xfId="15" applyNumberFormat="1" applyBorder="1" applyAlignment="1" applyProtection="1">
      <alignment horizontal="center" vertical="center"/>
      <protection locked="0"/>
    </xf>
    <xf numFmtId="0" fontId="11" fillId="0" borderId="479" xfId="15" applyBorder="1" applyAlignment="1" applyProtection="1">
      <alignment horizontal="center" vertical="center"/>
      <protection locked="0"/>
    </xf>
    <xf numFmtId="0" fontId="11" fillId="0" borderId="479" xfId="15" applyBorder="1" applyAlignment="1" applyProtection="1">
      <alignment vertical="center"/>
      <protection locked="0"/>
    </xf>
    <xf numFmtId="0" fontId="11" fillId="0" borderId="479" xfId="15" applyFill="1" applyBorder="1" applyAlignment="1" applyProtection="1">
      <alignment horizontal="center" vertical="center"/>
      <protection locked="0"/>
    </xf>
    <xf numFmtId="1" fontId="11" fillId="0" borderId="479" xfId="15" applyNumberFormat="1" applyBorder="1" applyAlignment="1" applyProtection="1">
      <alignment horizontal="center" vertical="center"/>
      <protection locked="0"/>
    </xf>
    <xf numFmtId="0" fontId="0" fillId="2" borderId="0" xfId="0" applyFont="1" applyFill="1" applyBorder="1" applyAlignment="1" applyProtection="1"/>
    <xf numFmtId="0" fontId="11" fillId="0" borderId="0" xfId="81" applyProtection="1"/>
    <xf numFmtId="0" fontId="6" fillId="0" borderId="0" xfId="2" applyProtection="1"/>
    <xf numFmtId="0" fontId="24" fillId="30" borderId="643" xfId="2" applyFont="1" applyFill="1" applyBorder="1" applyAlignment="1" applyProtection="1">
      <alignment horizontal="center" vertical="center" wrapText="1"/>
    </xf>
    <xf numFmtId="0" fontId="24" fillId="30" borderId="644" xfId="2" applyFont="1" applyFill="1" applyBorder="1" applyAlignment="1" applyProtection="1">
      <alignment horizontal="center" vertical="center" wrapText="1"/>
    </xf>
    <xf numFmtId="0" fontId="24" fillId="30" borderId="645" xfId="2" applyFont="1" applyFill="1" applyBorder="1" applyAlignment="1" applyProtection="1">
      <alignment horizontal="center" vertical="center" wrapText="1"/>
    </xf>
    <xf numFmtId="0" fontId="37" fillId="2" borderId="0" xfId="0" applyFont="1" applyFill="1" applyBorder="1" applyAlignment="1">
      <alignment horizontal="center" vertical="center"/>
    </xf>
    <xf numFmtId="0" fontId="37" fillId="2" borderId="0" xfId="0" applyFont="1" applyFill="1" applyBorder="1" applyAlignment="1" applyProtection="1">
      <alignment horizontal="center" vertical="center"/>
    </xf>
    <xf numFmtId="0" fontId="24" fillId="0" borderId="196" xfId="2" applyFont="1" applyFill="1" applyBorder="1" applyAlignment="1" applyProtection="1">
      <alignment horizontal="left" vertical="center" wrapText="1"/>
    </xf>
    <xf numFmtId="0" fontId="24" fillId="0" borderId="260" xfId="2" applyFont="1" applyFill="1" applyBorder="1" applyAlignment="1" applyProtection="1">
      <alignment horizontal="left" vertical="center" wrapText="1"/>
    </xf>
    <xf numFmtId="0" fontId="64" fillId="0" borderId="0" xfId="2" applyFont="1" applyFill="1" applyBorder="1" applyAlignment="1" applyProtection="1">
      <alignment horizontal="left" vertical="center"/>
    </xf>
    <xf numFmtId="0" fontId="26" fillId="0" borderId="0" xfId="0" applyFont="1" applyFill="1" applyBorder="1" applyAlignment="1" applyProtection="1">
      <alignment horizontal="left" vertical="center"/>
    </xf>
    <xf numFmtId="0" fontId="35" fillId="0" borderId="0" xfId="0" applyFont="1" applyFill="1" applyBorder="1" applyAlignment="1" applyProtection="1">
      <alignment horizontal="left" vertical="top" wrapText="1"/>
    </xf>
    <xf numFmtId="0" fontId="35" fillId="0" borderId="0" xfId="0" applyFont="1" applyFill="1" applyBorder="1" applyAlignment="1" applyProtection="1">
      <alignment horizontal="center" vertical="center" wrapText="1"/>
    </xf>
    <xf numFmtId="0" fontId="30" fillId="8" borderId="196" xfId="0" applyFont="1" applyFill="1" applyBorder="1" applyProtection="1"/>
    <xf numFmtId="0" fontId="30" fillId="8" borderId="197" xfId="0" applyFont="1" applyFill="1" applyBorder="1" applyProtection="1"/>
    <xf numFmtId="0" fontId="24" fillId="0" borderId="462" xfId="2" applyFont="1" applyFill="1" applyBorder="1" applyAlignment="1" applyProtection="1">
      <alignment vertical="center"/>
    </xf>
    <xf numFmtId="0" fontId="24" fillId="0" borderId="463" xfId="2" applyFont="1" applyFill="1" applyBorder="1" applyAlignment="1" applyProtection="1">
      <alignment vertical="center"/>
    </xf>
    <xf numFmtId="0" fontId="24" fillId="0" borderId="464" xfId="2" applyFont="1" applyFill="1" applyBorder="1" applyAlignment="1" applyProtection="1">
      <alignment vertical="center"/>
    </xf>
    <xf numFmtId="0" fontId="59" fillId="8" borderId="469" xfId="2" applyFont="1" applyFill="1" applyBorder="1" applyAlignment="1" applyProtection="1">
      <alignment vertical="center"/>
    </xf>
    <xf numFmtId="0" fontId="59" fillId="8" borderId="468" xfId="2" applyFont="1" applyFill="1" applyBorder="1" applyAlignment="1" applyProtection="1">
      <alignment vertical="center"/>
    </xf>
    <xf numFmtId="0" fontId="52" fillId="0" borderId="199" xfId="2" applyFont="1" applyFill="1" applyBorder="1" applyAlignment="1" applyProtection="1">
      <alignment vertical="center"/>
    </xf>
    <xf numFmtId="0" fontId="0" fillId="0" borderId="200" xfId="0" applyFont="1" applyFill="1" applyBorder="1" applyAlignment="1" applyProtection="1">
      <alignment vertical="center"/>
    </xf>
    <xf numFmtId="0" fontId="0" fillId="0" borderId="261" xfId="0" applyFont="1" applyFill="1" applyBorder="1" applyAlignment="1" applyProtection="1">
      <alignment vertical="center"/>
    </xf>
    <xf numFmtId="0" fontId="52" fillId="0" borderId="473" xfId="2" applyFont="1" applyFill="1" applyBorder="1" applyAlignment="1" applyProtection="1">
      <alignment vertical="center"/>
    </xf>
    <xf numFmtId="0" fontId="52" fillId="0" borderId="261" xfId="2" applyFont="1" applyFill="1" applyBorder="1" applyAlignment="1" applyProtection="1">
      <alignment vertical="center"/>
    </xf>
    <xf numFmtId="3" fontId="52" fillId="0" borderId="473" xfId="2" applyNumberFormat="1" applyFont="1" applyFill="1" applyBorder="1" applyAlignment="1" applyProtection="1">
      <alignment vertical="center"/>
    </xf>
    <xf numFmtId="3" fontId="52" fillId="0" borderId="201" xfId="2" applyNumberFormat="1" applyFont="1" applyFill="1" applyBorder="1" applyAlignment="1" applyProtection="1">
      <alignment vertical="center"/>
    </xf>
    <xf numFmtId="0" fontId="52" fillId="0" borderId="0" xfId="2" applyFont="1" applyBorder="1" applyAlignment="1" applyProtection="1">
      <alignment vertical="center"/>
    </xf>
    <xf numFmtId="0" fontId="24" fillId="0" borderId="0" xfId="2" applyFont="1" applyFill="1" applyProtection="1"/>
    <xf numFmtId="0" fontId="52" fillId="0" borderId="0" xfId="2" applyFont="1" applyFill="1" applyProtection="1"/>
    <xf numFmtId="0" fontId="52" fillId="0" borderId="278" xfId="2" applyFont="1" applyBorder="1" applyAlignment="1" applyProtection="1">
      <alignment vertical="center"/>
    </xf>
    <xf numFmtId="0" fontId="52" fillId="0" borderId="0" xfId="2" applyFont="1" applyFill="1" applyBorder="1" applyAlignment="1" applyProtection="1">
      <alignment vertical="center"/>
    </xf>
    <xf numFmtId="0" fontId="22" fillId="0" borderId="0" xfId="2" applyFont="1" applyAlignment="1" applyProtection="1">
      <alignment vertical="center"/>
    </xf>
    <xf numFmtId="0" fontId="35" fillId="0" borderId="0" xfId="2" applyFont="1" applyProtection="1"/>
    <xf numFmtId="0" fontId="27" fillId="0" borderId="273" xfId="2" applyFont="1" applyBorder="1" applyProtection="1"/>
    <xf numFmtId="0" fontId="35" fillId="0" borderId="275" xfId="2" applyFont="1" applyBorder="1" applyAlignment="1" applyProtection="1"/>
    <xf numFmtId="0" fontId="59" fillId="8" borderId="196" xfId="2" applyFont="1" applyFill="1" applyBorder="1" applyAlignment="1" applyProtection="1"/>
    <xf numFmtId="0" fontId="59" fillId="8" borderId="197" xfId="2" applyFont="1" applyFill="1" applyBorder="1" applyAlignment="1" applyProtection="1"/>
    <xf numFmtId="0" fontId="59" fillId="8" borderId="260" xfId="2" applyFont="1" applyFill="1" applyBorder="1" applyAlignment="1" applyProtection="1"/>
    <xf numFmtId="0" fontId="65" fillId="0" borderId="273" xfId="2" applyFont="1" applyBorder="1" applyProtection="1"/>
    <xf numFmtId="0" fontId="52" fillId="0" borderId="273" xfId="2" applyFont="1" applyBorder="1" applyAlignment="1" applyProtection="1"/>
    <xf numFmtId="9" fontId="52" fillId="0" borderId="0" xfId="3" applyFont="1" applyAlignment="1" applyProtection="1">
      <alignment horizontal="left"/>
    </xf>
    <xf numFmtId="3" fontId="66" fillId="0" borderId="0" xfId="2" applyNumberFormat="1" applyFont="1" applyFill="1" applyBorder="1" applyAlignment="1" applyProtection="1">
      <alignment vertical="center"/>
    </xf>
    <xf numFmtId="3" fontId="66" fillId="0" borderId="0" xfId="2" applyNumberFormat="1" applyFont="1" applyFill="1" applyBorder="1" applyAlignment="1" applyProtection="1">
      <alignment horizontal="center" vertical="center"/>
    </xf>
    <xf numFmtId="0" fontId="52" fillId="0" borderId="0" xfId="2" quotePrefix="1" applyFont="1" applyProtection="1"/>
    <xf numFmtId="0" fontId="24" fillId="18" borderId="473" xfId="2" applyFont="1" applyFill="1" applyBorder="1" applyAlignment="1" applyProtection="1">
      <alignment horizontal="right" vertical="center"/>
    </xf>
    <xf numFmtId="9" fontId="24" fillId="18" borderId="200" xfId="3" applyFont="1" applyFill="1" applyBorder="1" applyAlignment="1" applyProtection="1">
      <alignment horizontal="center" vertical="center"/>
    </xf>
    <xf numFmtId="0" fontId="24" fillId="18" borderId="200" xfId="2" applyFont="1" applyFill="1" applyBorder="1" applyAlignment="1" applyProtection="1">
      <alignment vertical="center"/>
    </xf>
    <xf numFmtId="0" fontId="52" fillId="18" borderId="200" xfId="2" applyFont="1" applyFill="1" applyBorder="1" applyAlignment="1" applyProtection="1">
      <alignment vertical="center"/>
    </xf>
    <xf numFmtId="0" fontId="52" fillId="18" borderId="201" xfId="2" applyFont="1" applyFill="1" applyBorder="1" applyAlignment="1" applyProtection="1">
      <alignment vertical="center"/>
    </xf>
    <xf numFmtId="0" fontId="24" fillId="0" borderId="0" xfId="2" applyFont="1" applyAlignment="1" applyProtection="1">
      <alignment horizontal="right" vertical="center"/>
    </xf>
    <xf numFmtId="9" fontId="24" fillId="0" borderId="0" xfId="3" applyFont="1" applyAlignment="1" applyProtection="1">
      <alignment horizontal="center" vertical="center"/>
    </xf>
    <xf numFmtId="0" fontId="24" fillId="0" borderId="0" xfId="2" applyFont="1" applyAlignment="1" applyProtection="1">
      <alignment vertical="center"/>
    </xf>
    <xf numFmtId="0" fontId="24" fillId="0" borderId="0" xfId="2" applyFont="1" applyAlignment="1" applyProtection="1">
      <alignment horizontal="right"/>
    </xf>
    <xf numFmtId="9" fontId="24" fillId="0" borderId="0" xfId="3" applyFont="1" applyAlignment="1" applyProtection="1">
      <alignment horizontal="center"/>
    </xf>
    <xf numFmtId="0" fontId="24" fillId="0" borderId="0" xfId="2" applyFont="1" applyProtection="1"/>
    <xf numFmtId="0" fontId="2" fillId="0" borderId="215" xfId="0" applyFont="1" applyFill="1" applyBorder="1" applyAlignment="1" applyProtection="1">
      <alignment vertical="center"/>
    </xf>
    <xf numFmtId="0" fontId="41" fillId="0" borderId="685" xfId="0" applyFont="1" applyFill="1" applyBorder="1" applyAlignment="1" applyProtection="1">
      <alignment horizontal="left" vertical="center"/>
    </xf>
    <xf numFmtId="0" fontId="0" fillId="0" borderId="685" xfId="0" applyFont="1" applyFill="1" applyBorder="1" applyAlignment="1" applyProtection="1">
      <alignment vertical="center"/>
    </xf>
    <xf numFmtId="0" fontId="5" fillId="8" borderId="0" xfId="1" applyFill="1" applyAlignment="1" applyProtection="1">
      <alignment vertical="top"/>
    </xf>
    <xf numFmtId="0" fontId="119" fillId="0" borderId="0" xfId="0" applyFont="1" applyAlignment="1">
      <alignment vertical="center"/>
    </xf>
    <xf numFmtId="0" fontId="14" fillId="0" borderId="0" xfId="0" applyFont="1" applyFill="1" applyAlignment="1">
      <alignment horizontal="center" vertical="center"/>
    </xf>
    <xf numFmtId="0" fontId="33" fillId="0" borderId="0" xfId="0" applyFont="1" applyFill="1" applyAlignment="1">
      <alignment horizontal="center" vertical="center"/>
    </xf>
    <xf numFmtId="0" fontId="33" fillId="0" borderId="0" xfId="0" applyFont="1" applyFill="1" applyAlignment="1">
      <alignment vertical="center"/>
    </xf>
    <xf numFmtId="0" fontId="5" fillId="0" borderId="0" xfId="1" applyFont="1" applyFill="1" applyAlignment="1" applyProtection="1">
      <alignment horizontal="center" vertical="center"/>
    </xf>
    <xf numFmtId="0" fontId="0" fillId="0" borderId="184" xfId="0" applyFont="1" applyFill="1" applyBorder="1" applyAlignment="1" applyProtection="1">
      <alignment horizontal="left" vertical="center"/>
    </xf>
    <xf numFmtId="0" fontId="0" fillId="0" borderId="0" xfId="0" applyFont="1" applyFill="1" applyBorder="1" applyAlignment="1" applyProtection="1">
      <alignment horizontal="left" vertical="center"/>
    </xf>
    <xf numFmtId="0" fontId="0" fillId="0" borderId="0" xfId="0" quotePrefix="1" applyAlignment="1">
      <alignment horizontal="left"/>
    </xf>
    <xf numFmtId="0" fontId="36" fillId="2" borderId="0" xfId="0" applyFont="1" applyFill="1" applyBorder="1" applyAlignment="1">
      <alignment horizontal="center" vertical="center"/>
    </xf>
    <xf numFmtId="0" fontId="30" fillId="0" borderId="0" xfId="0" applyFont="1"/>
    <xf numFmtId="0" fontId="22" fillId="0" borderId="0" xfId="0" applyFont="1"/>
    <xf numFmtId="0" fontId="0" fillId="0" borderId="0" xfId="9" applyFont="1" applyFill="1"/>
    <xf numFmtId="0" fontId="0" fillId="0" borderId="0" xfId="9" applyFont="1" applyFill="1" applyAlignment="1">
      <alignment horizontal="center"/>
    </xf>
    <xf numFmtId="0" fontId="11" fillId="0" borderId="0" xfId="9" applyFill="1" applyAlignment="1">
      <alignment horizontal="center"/>
    </xf>
    <xf numFmtId="0" fontId="1" fillId="9" borderId="6" xfId="9" applyFont="1" applyFill="1" applyBorder="1" applyAlignment="1">
      <alignment horizontal="center" vertical="center"/>
    </xf>
    <xf numFmtId="0" fontId="1" fillId="9" borderId="7" xfId="9" applyFont="1" applyFill="1" applyBorder="1" applyAlignment="1">
      <alignment horizontal="center" vertical="center"/>
    </xf>
    <xf numFmtId="0" fontId="11" fillId="0" borderId="9" xfId="9" applyFill="1" applyBorder="1" applyAlignment="1">
      <alignment horizontal="center" vertical="center"/>
    </xf>
    <xf numFmtId="0" fontId="11" fillId="0" borderId="12" xfId="9" applyFill="1" applyBorder="1" applyAlignment="1">
      <alignment horizontal="center" vertical="center"/>
    </xf>
    <xf numFmtId="0" fontId="11" fillId="0" borderId="10" xfId="9" applyFill="1" applyBorder="1" applyAlignment="1">
      <alignment horizontal="center" vertical="center"/>
    </xf>
    <xf numFmtId="0" fontId="11" fillId="0" borderId="10" xfId="9" applyBorder="1" applyAlignment="1">
      <alignment horizontal="center" vertical="center"/>
    </xf>
    <xf numFmtId="1" fontId="11" fillId="0" borderId="10" xfId="9" applyNumberFormat="1" applyBorder="1" applyAlignment="1">
      <alignment horizontal="center" vertical="center"/>
    </xf>
    <xf numFmtId="1" fontId="11" fillId="0" borderId="13" xfId="9" applyNumberFormat="1" applyBorder="1" applyAlignment="1">
      <alignment horizontal="center" vertical="center"/>
    </xf>
    <xf numFmtId="0" fontId="11" fillId="0" borderId="0" xfId="9" applyFont="1"/>
    <xf numFmtId="0" fontId="2" fillId="0" borderId="0" xfId="0" applyFont="1" applyAlignment="1" applyProtection="1">
      <alignment horizontal="center" vertical="center"/>
    </xf>
    <xf numFmtId="0" fontId="41" fillId="0" borderId="688" xfId="0" applyFont="1" applyFill="1" applyBorder="1" applyAlignment="1" applyProtection="1">
      <alignment horizontal="left" vertical="center"/>
    </xf>
    <xf numFmtId="0" fontId="2" fillId="0" borderId="688" xfId="0" applyFont="1" applyFill="1" applyBorder="1" applyAlignment="1" applyProtection="1">
      <alignment vertical="center"/>
    </xf>
    <xf numFmtId="0" fontId="0" fillId="0" borderId="688" xfId="0" applyFont="1" applyFill="1" applyBorder="1" applyAlignment="1" applyProtection="1">
      <alignment vertical="center"/>
    </xf>
    <xf numFmtId="0" fontId="0" fillId="3" borderId="0" xfId="0" applyFont="1" applyFill="1" applyBorder="1" applyAlignment="1" applyProtection="1">
      <alignment horizontal="center" vertical="center"/>
    </xf>
    <xf numFmtId="0" fontId="2" fillId="9" borderId="234" xfId="0" applyFont="1" applyFill="1" applyBorder="1" applyAlignment="1" applyProtection="1">
      <alignment vertical="center"/>
    </xf>
    <xf numFmtId="0" fontId="0" fillId="8" borderId="33" xfId="0" applyFont="1" applyFill="1" applyBorder="1" applyAlignment="1" applyProtection="1"/>
    <xf numFmtId="0" fontId="2" fillId="9" borderId="15" xfId="0" applyFont="1" applyFill="1" applyBorder="1" applyAlignment="1" applyProtection="1">
      <alignment vertical="center"/>
    </xf>
    <xf numFmtId="0" fontId="2" fillId="9" borderId="7"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2" fillId="9" borderId="43" xfId="0" applyFont="1" applyFill="1" applyBorder="1" applyAlignment="1" applyProtection="1">
      <alignment horizontal="center" vertical="center"/>
    </xf>
    <xf numFmtId="0" fontId="2" fillId="9" borderId="34" xfId="0" applyFont="1" applyFill="1" applyBorder="1" applyAlignment="1" applyProtection="1">
      <alignment horizontal="center" vertical="center"/>
    </xf>
    <xf numFmtId="0" fontId="2" fillId="8" borderId="0" xfId="0" applyFont="1" applyFill="1" applyAlignment="1" applyProtection="1">
      <alignment horizontal="center" vertical="center"/>
    </xf>
    <xf numFmtId="0" fontId="0" fillId="5" borderId="16" xfId="0" applyFont="1" applyFill="1" applyBorder="1" applyAlignment="1" applyProtection="1">
      <alignment horizontal="center" vertical="top"/>
    </xf>
    <xf numFmtId="14" fontId="0" fillId="5" borderId="10" xfId="0" applyNumberFormat="1" applyFont="1" applyFill="1" applyBorder="1" applyAlignment="1" applyProtection="1">
      <alignment horizontal="center" vertical="center"/>
    </xf>
    <xf numFmtId="14" fontId="0" fillId="5" borderId="16" xfId="0" applyNumberFormat="1" applyFont="1" applyFill="1" applyBorder="1" applyAlignment="1" applyProtection="1">
      <alignment horizontal="center" vertical="center"/>
    </xf>
    <xf numFmtId="0" fontId="0" fillId="5" borderId="21" xfId="0" applyFont="1" applyFill="1" applyBorder="1" applyAlignment="1" applyProtection="1">
      <alignment horizontal="left" vertical="center"/>
    </xf>
    <xf numFmtId="0" fontId="0" fillId="5" borderId="16" xfId="0" applyFont="1" applyFill="1" applyBorder="1" applyAlignment="1" applyProtection="1">
      <alignment horizontal="left" vertical="center"/>
    </xf>
    <xf numFmtId="0" fontId="0" fillId="5" borderId="9" xfId="0" applyFont="1" applyFill="1" applyBorder="1" applyAlignment="1" applyProtection="1">
      <alignment horizontal="left" vertical="center"/>
    </xf>
    <xf numFmtId="0" fontId="0" fillId="5" borderId="11" xfId="0" applyFont="1" applyFill="1" applyBorder="1" applyAlignment="1" applyProtection="1">
      <alignment horizontal="left" vertical="center"/>
    </xf>
    <xf numFmtId="1" fontId="25" fillId="7" borderId="375" xfId="6" applyNumberFormat="1" applyFont="1" applyFill="1" applyBorder="1" applyAlignment="1">
      <alignment horizontal="center" vertical="center"/>
    </xf>
    <xf numFmtId="2" fontId="17" fillId="0" borderId="408" xfId="6" applyNumberFormat="1" applyFont="1" applyFill="1" applyBorder="1" applyAlignment="1">
      <alignment horizontal="center"/>
    </xf>
    <xf numFmtId="0" fontId="25" fillId="7" borderId="690" xfId="6" applyFont="1" applyFill="1" applyBorder="1" applyAlignment="1">
      <alignment horizontal="center" vertical="center"/>
    </xf>
    <xf numFmtId="2" fontId="95" fillId="0" borderId="691" xfId="6" applyNumberFormat="1" applyFont="1" applyBorder="1" applyAlignment="1">
      <alignment horizontal="center"/>
    </xf>
    <xf numFmtId="2" fontId="95" fillId="0" borderId="691" xfId="6" applyNumberFormat="1" applyFont="1" applyBorder="1" applyAlignment="1">
      <alignment horizontal="center" vertical="center"/>
    </xf>
    <xf numFmtId="170" fontId="95" fillId="0" borderId="691" xfId="6" applyNumberFormat="1" applyFont="1" applyBorder="1" applyAlignment="1">
      <alignment horizontal="center"/>
    </xf>
    <xf numFmtId="170" fontId="95" fillId="0" borderId="691" xfId="6" applyNumberFormat="1" applyFont="1" applyBorder="1" applyAlignment="1">
      <alignment horizontal="center" vertical="center"/>
    </xf>
    <xf numFmtId="177" fontId="95" fillId="0" borderId="691" xfId="6" applyNumberFormat="1" applyFont="1" applyBorder="1" applyAlignment="1">
      <alignment horizontal="center"/>
    </xf>
    <xf numFmtId="2" fontId="25" fillId="7" borderId="690" xfId="6" applyNumberFormat="1" applyFont="1" applyFill="1" applyBorder="1" applyAlignment="1">
      <alignment horizontal="center" vertical="center"/>
    </xf>
    <xf numFmtId="9" fontId="95" fillId="0" borderId="691" xfId="3" applyFont="1" applyBorder="1" applyAlignment="1">
      <alignment horizontal="center"/>
    </xf>
    <xf numFmtId="9" fontId="95" fillId="0" borderId="692" xfId="3" applyFont="1" applyBorder="1" applyAlignment="1">
      <alignment horizontal="center"/>
    </xf>
    <xf numFmtId="2" fontId="95" fillId="0" borderId="448" xfId="6" applyNumberFormat="1" applyFont="1" applyFill="1" applyBorder="1" applyAlignment="1">
      <alignment horizontal="center"/>
    </xf>
    <xf numFmtId="3" fontId="21" fillId="0" borderId="692" xfId="6" applyNumberFormat="1" applyFont="1" applyBorder="1" applyAlignment="1">
      <alignment horizontal="center" vertical="center"/>
    </xf>
    <xf numFmtId="2" fontId="95" fillId="0" borderId="692" xfId="6" applyNumberFormat="1" applyFont="1" applyFill="1" applyBorder="1" applyAlignment="1">
      <alignment horizontal="center"/>
    </xf>
    <xf numFmtId="175" fontId="95" fillId="0" borderId="690" xfId="6" applyNumberFormat="1" applyFont="1" applyBorder="1" applyAlignment="1">
      <alignment horizontal="center"/>
    </xf>
    <xf numFmtId="2" fontId="11" fillId="0" borderId="693" xfId="6" applyNumberFormat="1" applyFont="1" applyBorder="1" applyAlignment="1">
      <alignment horizontal="center" vertical="center"/>
    </xf>
    <xf numFmtId="0" fontId="25" fillId="7" borderId="435" xfId="6" applyFont="1" applyFill="1" applyBorder="1" applyAlignment="1" applyProtection="1">
      <alignment horizontal="center" vertical="center"/>
    </xf>
    <xf numFmtId="177" fontId="17" fillId="0" borderId="408" xfId="6" applyNumberFormat="1" applyFont="1" applyFill="1" applyBorder="1" applyAlignment="1" applyProtection="1">
      <alignment horizontal="center"/>
    </xf>
    <xf numFmtId="175" fontId="95" fillId="0" borderId="435" xfId="6" applyNumberFormat="1" applyFont="1" applyFill="1" applyBorder="1" applyAlignment="1" applyProtection="1">
      <alignment horizontal="center"/>
    </xf>
    <xf numFmtId="9" fontId="95" fillId="0" borderId="436" xfId="14" applyFont="1" applyFill="1" applyBorder="1" applyAlignment="1" applyProtection="1">
      <alignment horizontal="center"/>
    </xf>
    <xf numFmtId="0" fontId="25" fillId="7" borderId="690" xfId="6" applyFont="1" applyFill="1" applyBorder="1" applyAlignment="1" applyProtection="1">
      <alignment horizontal="center" vertical="center"/>
    </xf>
    <xf numFmtId="175" fontId="95" fillId="0" borderId="691" xfId="6" applyNumberFormat="1" applyFont="1" applyBorder="1" applyAlignment="1" applyProtection="1">
      <alignment horizontal="center"/>
    </xf>
    <xf numFmtId="175" fontId="95" fillId="0" borderId="690" xfId="6" applyNumberFormat="1" applyFont="1" applyBorder="1" applyAlignment="1" applyProtection="1">
      <alignment horizontal="center"/>
    </xf>
    <xf numFmtId="2" fontId="11" fillId="0" borderId="693" xfId="6" applyNumberFormat="1" applyFont="1" applyBorder="1" applyAlignment="1" applyProtection="1">
      <alignment horizontal="center" vertical="center"/>
    </xf>
    <xf numFmtId="9" fontId="17" fillId="0" borderId="408" xfId="3" applyFont="1" applyFill="1" applyBorder="1" applyAlignment="1" applyProtection="1">
      <alignment horizontal="center"/>
    </xf>
    <xf numFmtId="9" fontId="95" fillId="0" borderId="449" xfId="14" applyFont="1" applyBorder="1" applyAlignment="1" applyProtection="1">
      <alignment horizontal="center"/>
    </xf>
    <xf numFmtId="9" fontId="95" fillId="0" borderId="691" xfId="14" applyFont="1" applyBorder="1" applyAlignment="1" applyProtection="1">
      <alignment horizontal="center"/>
    </xf>
    <xf numFmtId="9" fontId="95" fillId="0" borderId="692" xfId="14" applyFont="1" applyBorder="1" applyAlignment="1" applyProtection="1">
      <alignment horizontal="center"/>
    </xf>
    <xf numFmtId="2" fontId="17" fillId="0" borderId="408" xfId="6" applyNumberFormat="1" applyFont="1" applyFill="1" applyBorder="1" applyAlignment="1" applyProtection="1">
      <alignment horizontal="center"/>
    </xf>
    <xf numFmtId="2" fontId="95" fillId="0" borderId="448" xfId="6" applyNumberFormat="1" applyFont="1" applyFill="1" applyBorder="1" applyAlignment="1" applyProtection="1">
      <alignment horizontal="center" vertical="center"/>
    </xf>
    <xf numFmtId="177" fontId="95" fillId="0" borderId="691" xfId="6" applyNumberFormat="1" applyFont="1" applyBorder="1" applyAlignment="1" applyProtection="1">
      <alignment horizontal="center"/>
    </xf>
    <xf numFmtId="2" fontId="95" fillId="0" borderId="691" xfId="6" applyNumberFormat="1" applyFont="1" applyBorder="1" applyAlignment="1" applyProtection="1">
      <alignment horizontal="center"/>
    </xf>
    <xf numFmtId="2" fontId="95" fillId="0" borderId="691" xfId="6" applyNumberFormat="1" applyFont="1" applyBorder="1" applyAlignment="1" applyProtection="1">
      <alignment horizontal="center" vertical="center"/>
    </xf>
    <xf numFmtId="3" fontId="40" fillId="0" borderId="692" xfId="6" applyNumberFormat="1" applyFont="1" applyBorder="1" applyAlignment="1" applyProtection="1">
      <alignment horizontal="center" vertical="center"/>
    </xf>
    <xf numFmtId="177" fontId="17" fillId="0" borderId="408" xfId="6" applyNumberFormat="1" applyFont="1" applyBorder="1" applyAlignment="1" applyProtection="1">
      <alignment horizontal="center" vertical="center" wrapText="1"/>
    </xf>
    <xf numFmtId="0" fontId="24" fillId="7" borderId="690" xfId="6" applyFont="1" applyFill="1" applyBorder="1" applyAlignment="1" applyProtection="1">
      <alignment horizontal="center" vertical="center" wrapText="1"/>
    </xf>
    <xf numFmtId="177" fontId="100" fillId="0" borderId="691" xfId="66" applyNumberFormat="1" applyFont="1" applyBorder="1" applyAlignment="1" applyProtection="1">
      <alignment horizontal="center" vertical="center" wrapText="1"/>
    </xf>
    <xf numFmtId="0" fontId="25" fillId="7" borderId="690" xfId="6" applyFont="1" applyFill="1" applyBorder="1" applyAlignment="1" applyProtection="1">
      <alignment horizontal="center" vertical="center" wrapText="1"/>
    </xf>
    <xf numFmtId="175" fontId="105" fillId="0" borderId="691" xfId="6" applyNumberFormat="1" applyFont="1" applyFill="1" applyBorder="1" applyAlignment="1" applyProtection="1">
      <alignment horizontal="center" vertical="center"/>
    </xf>
    <xf numFmtId="175" fontId="101" fillId="0" borderId="449" xfId="6" applyNumberFormat="1" applyFont="1" applyBorder="1" applyAlignment="1" applyProtection="1">
      <alignment horizontal="center" vertical="center"/>
    </xf>
    <xf numFmtId="0" fontId="41" fillId="7" borderId="690" xfId="6" applyFont="1" applyFill="1" applyBorder="1" applyAlignment="1" applyProtection="1">
      <alignment horizontal="center" vertical="center" wrapText="1"/>
    </xf>
    <xf numFmtId="177" fontId="101" fillId="0" borderId="691" xfId="6" applyNumberFormat="1" applyFont="1" applyBorder="1" applyAlignment="1" applyProtection="1">
      <alignment horizontal="center"/>
    </xf>
    <xf numFmtId="177" fontId="101" fillId="0" borderId="693" xfId="6" applyNumberFormat="1" applyFont="1" applyBorder="1" applyAlignment="1" applyProtection="1">
      <alignment horizontal="center"/>
    </xf>
    <xf numFmtId="175" fontId="101" fillId="0" borderId="692" xfId="6" applyNumberFormat="1" applyFont="1" applyBorder="1" applyAlignment="1" applyProtection="1">
      <alignment horizontal="center" vertical="center"/>
    </xf>
    <xf numFmtId="175" fontId="16" fillId="0" borderId="691" xfId="66" applyNumberFormat="1" applyFont="1" applyBorder="1" applyAlignment="1" applyProtection="1">
      <alignment horizontal="center" vertical="center"/>
    </xf>
    <xf numFmtId="175" fontId="100" fillId="0" borderId="693" xfId="66" applyNumberFormat="1" applyFont="1" applyBorder="1" applyAlignment="1" applyProtection="1">
      <alignment horizontal="center" vertical="center" wrapText="1"/>
    </xf>
    <xf numFmtId="175" fontId="95" fillId="0" borderId="698" xfId="6" applyNumberFormat="1" applyFont="1" applyBorder="1" applyAlignment="1" applyProtection="1">
      <alignment horizontal="center" vertical="center"/>
    </xf>
    <xf numFmtId="175" fontId="11" fillId="23" borderId="408" xfId="6" applyNumberFormat="1" applyFont="1" applyFill="1" applyBorder="1" applyAlignment="1" applyProtection="1">
      <alignment horizontal="center"/>
      <protection locked="0"/>
    </xf>
    <xf numFmtId="175" fontId="68" fillId="0" borderId="408" xfId="6" applyNumberFormat="1" applyFont="1" applyFill="1" applyBorder="1" applyAlignment="1" applyProtection="1">
      <alignment horizontal="center"/>
    </xf>
    <xf numFmtId="9" fontId="68" fillId="0" borderId="436" xfId="14" applyFont="1" applyFill="1" applyBorder="1" applyAlignment="1" applyProtection="1">
      <alignment horizontal="center"/>
    </xf>
    <xf numFmtId="0" fontId="16" fillId="7" borderId="445" xfId="6" applyFont="1" applyFill="1" applyBorder="1" applyAlignment="1" applyProtection="1">
      <alignment horizontal="center" vertical="center"/>
    </xf>
    <xf numFmtId="175" fontId="68" fillId="0" borderId="691" xfId="6" applyNumberFormat="1" applyFont="1" applyFill="1" applyBorder="1" applyAlignment="1" applyProtection="1">
      <alignment horizontal="center"/>
    </xf>
    <xf numFmtId="3" fontId="68" fillId="0" borderId="693" xfId="6" applyNumberFormat="1" applyFont="1" applyFill="1" applyBorder="1" applyAlignment="1" applyProtection="1">
      <alignment horizontal="center"/>
    </xf>
    <xf numFmtId="0" fontId="1" fillId="7" borderId="694" xfId="6" applyFont="1" applyFill="1" applyBorder="1" applyAlignment="1" applyProtection="1">
      <alignment horizontal="center" vertical="center"/>
    </xf>
    <xf numFmtId="9" fontId="68" fillId="0" borderId="447" xfId="14" applyFont="1" applyFill="1" applyBorder="1" applyAlignment="1" applyProtection="1">
      <alignment horizontal="center"/>
    </xf>
    <xf numFmtId="175" fontId="95" fillId="0" borderId="408" xfId="6" applyNumberFormat="1" applyFont="1" applyFill="1" applyBorder="1" applyAlignment="1" applyProtection="1">
      <alignment horizontal="center"/>
    </xf>
    <xf numFmtId="9" fontId="98" fillId="0" borderId="408" xfId="14" applyFont="1" applyFill="1" applyBorder="1" applyAlignment="1" applyProtection="1">
      <alignment horizontal="center"/>
    </xf>
    <xf numFmtId="9" fontId="74" fillId="0" borderId="408" xfId="14" applyFont="1" applyFill="1" applyBorder="1" applyAlignment="1" applyProtection="1">
      <alignment horizontal="center"/>
    </xf>
    <xf numFmtId="9" fontId="74" fillId="0" borderId="436" xfId="14" applyFont="1" applyBorder="1" applyAlignment="1" applyProtection="1">
      <alignment horizontal="center" vertical="center"/>
    </xf>
    <xf numFmtId="0" fontId="1" fillId="7" borderId="699" xfId="6" applyFont="1" applyFill="1" applyBorder="1" applyAlignment="1" applyProtection="1">
      <alignment horizontal="center" vertical="center"/>
    </xf>
    <xf numFmtId="3" fontId="68" fillId="0" borderId="697" xfId="6" applyNumberFormat="1" applyFont="1" applyFill="1" applyBorder="1" applyAlignment="1" applyProtection="1">
      <alignment horizontal="center"/>
    </xf>
    <xf numFmtId="0" fontId="95" fillId="0" borderId="691" xfId="6" applyFont="1" applyFill="1" applyBorder="1" applyAlignment="1" applyProtection="1">
      <alignment horizontal="center"/>
    </xf>
    <xf numFmtId="3" fontId="11" fillId="0" borderId="691" xfId="6" applyNumberFormat="1" applyFont="1" applyBorder="1" applyAlignment="1" applyProtection="1">
      <alignment horizontal="center" vertical="center"/>
    </xf>
    <xf numFmtId="0" fontId="11" fillId="0" borderId="693" xfId="6" applyFont="1" applyBorder="1" applyProtection="1"/>
    <xf numFmtId="0" fontId="16" fillId="7" borderId="435" xfId="6" applyFont="1" applyFill="1" applyBorder="1" applyAlignment="1" applyProtection="1">
      <alignment horizontal="center" vertical="center"/>
    </xf>
    <xf numFmtId="177" fontId="97" fillId="0" borderId="408" xfId="6" applyNumberFormat="1" applyFont="1" applyFill="1" applyBorder="1" applyAlignment="1" applyProtection="1">
      <alignment horizontal="center"/>
    </xf>
    <xf numFmtId="0" fontId="11" fillId="7" borderId="690" xfId="6" applyFont="1" applyFill="1" applyBorder="1" applyAlignment="1" applyProtection="1">
      <alignment horizontal="center" vertical="center"/>
    </xf>
    <xf numFmtId="177" fontId="99" fillId="0" borderId="691" xfId="6" applyNumberFormat="1" applyFont="1" applyBorder="1" applyAlignment="1" applyProtection="1">
      <alignment horizontal="center" vertical="center"/>
    </xf>
    <xf numFmtId="9" fontId="17" fillId="0" borderId="408" xfId="14" applyFont="1" applyFill="1" applyBorder="1" applyAlignment="1" applyProtection="1">
      <alignment horizontal="center"/>
    </xf>
    <xf numFmtId="9" fontId="97" fillId="0" borderId="436" xfId="6" applyNumberFormat="1" applyFont="1" applyFill="1" applyBorder="1" applyAlignment="1" applyProtection="1">
      <alignment horizontal="center"/>
    </xf>
    <xf numFmtId="0" fontId="11" fillId="7" borderId="690" xfId="6" applyFont="1" applyFill="1" applyBorder="1" applyAlignment="1" applyProtection="1">
      <alignment horizontal="center" vertical="center" wrapText="1"/>
    </xf>
    <xf numFmtId="9" fontId="99" fillId="0" borderId="693" xfId="3" applyFont="1" applyBorder="1" applyAlignment="1" applyProtection="1">
      <alignment horizontal="center" vertical="center"/>
    </xf>
    <xf numFmtId="0" fontId="16" fillId="7" borderId="700" xfId="6" applyFont="1" applyFill="1" applyBorder="1" applyAlignment="1" applyProtection="1">
      <alignment horizontal="center" vertical="center"/>
    </xf>
    <xf numFmtId="9" fontId="11" fillId="0" borderId="408" xfId="14" applyFont="1" applyFill="1" applyBorder="1" applyAlignment="1" applyProtection="1">
      <alignment horizontal="center"/>
    </xf>
    <xf numFmtId="9" fontId="11" fillId="0" borderId="436" xfId="14" applyFont="1" applyFill="1" applyBorder="1" applyAlignment="1" applyProtection="1">
      <alignment horizontal="center"/>
    </xf>
    <xf numFmtId="0" fontId="1" fillId="7" borderId="701" xfId="6" applyFont="1" applyFill="1" applyBorder="1" applyAlignment="1" applyProtection="1">
      <alignment horizontal="center" vertical="center" wrapText="1"/>
    </xf>
    <xf numFmtId="9" fontId="11" fillId="0" borderId="691" xfId="14" applyFont="1" applyFill="1" applyBorder="1" applyAlignment="1" applyProtection="1">
      <alignment horizontal="center"/>
    </xf>
    <xf numFmtId="9" fontId="11" fillId="0" borderId="693" xfId="14" applyFont="1" applyFill="1" applyBorder="1" applyAlignment="1" applyProtection="1">
      <alignment horizontal="center"/>
    </xf>
    <xf numFmtId="0" fontId="1" fillId="7" borderId="694" xfId="6" applyFont="1" applyFill="1" applyBorder="1" applyAlignment="1" applyProtection="1">
      <alignment horizontal="center" vertical="center" wrapText="1"/>
    </xf>
    <xf numFmtId="175" fontId="105" fillId="0" borderId="695" xfId="6" applyNumberFormat="1" applyFont="1" applyFill="1" applyBorder="1" applyAlignment="1" applyProtection="1">
      <alignment horizontal="center" vertical="center"/>
    </xf>
    <xf numFmtId="175" fontId="16" fillId="0" borderId="698" xfId="6" applyNumberFormat="1" applyFont="1" applyFill="1" applyBorder="1" applyAlignment="1" applyProtection="1">
      <alignment horizontal="center" vertical="center"/>
    </xf>
    <xf numFmtId="0" fontId="16" fillId="7" borderId="375" xfId="6" applyFont="1" applyFill="1" applyBorder="1" applyAlignment="1" applyProtection="1">
      <alignment horizontal="center" vertical="center"/>
    </xf>
    <xf numFmtId="175" fontId="17" fillId="0" borderId="696" xfId="66" applyNumberFormat="1" applyFont="1" applyBorder="1" applyAlignment="1" applyProtection="1">
      <alignment horizontal="center" vertical="center"/>
    </xf>
    <xf numFmtId="0" fontId="25" fillId="7" borderId="701" xfId="6" applyFont="1" applyFill="1" applyBorder="1" applyAlignment="1" applyProtection="1">
      <alignment horizontal="center" vertical="center" wrapText="1"/>
    </xf>
    <xf numFmtId="175" fontId="105" fillId="0" borderId="696" xfId="6" applyNumberFormat="1" applyFont="1" applyFill="1" applyBorder="1" applyAlignment="1" applyProtection="1">
      <alignment horizontal="center" vertical="center"/>
    </xf>
    <xf numFmtId="0" fontId="2" fillId="9" borderId="310" xfId="0" applyFont="1" applyFill="1" applyBorder="1" applyAlignment="1" applyProtection="1">
      <alignment vertical="center"/>
    </xf>
    <xf numFmtId="0" fontId="2" fillId="9" borderId="309" xfId="0" applyFont="1" applyFill="1" applyBorder="1" applyAlignment="1" applyProtection="1">
      <alignment vertical="center"/>
    </xf>
    <xf numFmtId="0" fontId="2" fillId="9" borderId="43" xfId="0" applyFont="1" applyFill="1" applyBorder="1" applyAlignment="1" applyProtection="1">
      <alignment horizontal="left" vertical="center" wrapText="1"/>
    </xf>
    <xf numFmtId="0" fontId="2" fillId="9" borderId="308" xfId="0" applyFont="1" applyFill="1" applyBorder="1" applyAlignment="1" applyProtection="1">
      <alignment horizontal="left" vertical="center"/>
    </xf>
    <xf numFmtId="0" fontId="1" fillId="9" borderId="58" xfId="0" applyFont="1" applyFill="1" applyBorder="1" applyAlignment="1" applyProtection="1">
      <alignment horizontal="center" vertical="center" wrapText="1"/>
    </xf>
    <xf numFmtId="0" fontId="0" fillId="0" borderId="45" xfId="0" applyFont="1" applyBorder="1" applyAlignment="1" applyProtection="1">
      <alignment horizontal="center"/>
    </xf>
    <xf numFmtId="0" fontId="0" fillId="0" borderId="45" xfId="0" applyFont="1" applyBorder="1" applyProtection="1"/>
    <xf numFmtId="0" fontId="0" fillId="35" borderId="705" xfId="0" applyFont="1" applyFill="1" applyBorder="1" applyProtection="1">
      <protection locked="0"/>
    </xf>
    <xf numFmtId="0" fontId="0" fillId="35" borderId="708" xfId="0" applyFont="1" applyFill="1" applyBorder="1" applyProtection="1">
      <protection locked="0"/>
    </xf>
    <xf numFmtId="0" fontId="0" fillId="35" borderId="11" xfId="0" applyFont="1" applyFill="1" applyBorder="1" applyProtection="1">
      <protection locked="0"/>
    </xf>
    <xf numFmtId="0" fontId="0" fillId="35" borderId="709" xfId="0" applyFont="1" applyFill="1" applyBorder="1" applyProtection="1">
      <protection locked="0"/>
    </xf>
    <xf numFmtId="0" fontId="0" fillId="35" borderId="14" xfId="0" applyFont="1" applyFill="1" applyBorder="1" applyProtection="1">
      <protection locked="0"/>
    </xf>
    <xf numFmtId="0" fontId="37" fillId="2" borderId="0" xfId="0" applyFont="1" applyFill="1" applyBorder="1" applyAlignment="1" applyProtection="1">
      <alignment horizontal="center" vertical="center"/>
    </xf>
    <xf numFmtId="0" fontId="0" fillId="0" borderId="115" xfId="0" applyFont="1" applyBorder="1" applyAlignment="1">
      <alignment horizontal="center" vertical="center"/>
    </xf>
    <xf numFmtId="0" fontId="0" fillId="0" borderId="27" xfId="0" applyFont="1" applyBorder="1" applyAlignment="1">
      <alignment horizontal="center" vertical="center"/>
    </xf>
    <xf numFmtId="0" fontId="40" fillId="8" borderId="246" xfId="0" applyFont="1" applyFill="1" applyBorder="1" applyAlignment="1" applyProtection="1">
      <alignment vertical="center" textRotation="90"/>
    </xf>
    <xf numFmtId="0" fontId="6" fillId="23" borderId="628" xfId="2" applyFill="1" applyBorder="1" applyAlignment="1" applyProtection="1">
      <alignment horizontal="center"/>
      <protection locked="0"/>
    </xf>
    <xf numFmtId="0" fontId="6" fillId="23" borderId="629" xfId="2" applyFill="1" applyBorder="1" applyAlignment="1" applyProtection="1">
      <alignment horizontal="center"/>
      <protection locked="0"/>
    </xf>
    <xf numFmtId="0" fontId="115" fillId="23" borderId="629" xfId="2" applyFont="1" applyFill="1" applyBorder="1" applyAlignment="1" applyProtection="1">
      <alignment horizontal="center"/>
      <protection locked="0"/>
    </xf>
    <xf numFmtId="0" fontId="6" fillId="35" borderId="628" xfId="2" applyFill="1" applyBorder="1" applyAlignment="1" applyProtection="1">
      <alignment horizontal="center"/>
      <protection locked="0"/>
    </xf>
    <xf numFmtId="0" fontId="6" fillId="35" borderId="620" xfId="2" applyFill="1" applyBorder="1" applyAlignment="1" applyProtection="1">
      <alignment horizontal="center"/>
      <protection locked="0"/>
    </xf>
    <xf numFmtId="0" fontId="0" fillId="0" borderId="0" xfId="0" applyFont="1" applyBorder="1" applyAlignment="1" applyProtection="1">
      <alignment horizontal="center"/>
    </xf>
    <xf numFmtId="0" fontId="0" fillId="0" borderId="27" xfId="0" applyFont="1" applyBorder="1" applyAlignment="1" applyProtection="1">
      <alignment horizontal="center" vertical="center"/>
    </xf>
    <xf numFmtId="0" fontId="21" fillId="0" borderId="25" xfId="0" applyFont="1" applyBorder="1" applyAlignment="1" applyProtection="1">
      <alignment horizontal="center" vertical="center"/>
    </xf>
    <xf numFmtId="0" fontId="21" fillId="0" borderId="24" xfId="0" applyFont="1" applyBorder="1" applyAlignment="1" applyProtection="1">
      <alignment horizontal="center" vertical="center"/>
    </xf>
    <xf numFmtId="9" fontId="21" fillId="0" borderId="30" xfId="3" applyFont="1" applyBorder="1" applyAlignment="1" applyProtection="1">
      <alignment horizontal="center" vertical="center"/>
    </xf>
    <xf numFmtId="0" fontId="0" fillId="5" borderId="16" xfId="0" applyFont="1" applyFill="1" applyBorder="1" applyAlignment="1" applyProtection="1">
      <alignment horizontal="center" vertical="top"/>
      <protection locked="0"/>
    </xf>
    <xf numFmtId="14" fontId="0" fillId="5" borderId="10" xfId="0" applyNumberFormat="1" applyFont="1" applyFill="1" applyBorder="1" applyAlignment="1" applyProtection="1">
      <alignment horizontal="center" vertical="center"/>
      <protection locked="0"/>
    </xf>
    <xf numFmtId="14" fontId="0" fillId="5" borderId="16" xfId="0" applyNumberFormat="1" applyFont="1" applyFill="1" applyBorder="1" applyAlignment="1" applyProtection="1">
      <alignment horizontal="center" vertical="center"/>
      <protection locked="0"/>
    </xf>
    <xf numFmtId="0" fontId="0" fillId="5" borderId="21" xfId="0" applyFont="1" applyFill="1" applyBorder="1" applyAlignment="1" applyProtection="1">
      <alignment horizontal="left" vertical="center"/>
      <protection locked="0"/>
    </xf>
    <xf numFmtId="0" fontId="0" fillId="5" borderId="16" xfId="0" applyFont="1" applyFill="1" applyBorder="1" applyAlignment="1" applyProtection="1">
      <alignment horizontal="left" vertical="center"/>
      <protection locked="0"/>
    </xf>
    <xf numFmtId="0" fontId="0" fillId="5" borderId="9" xfId="0" applyFont="1" applyFill="1" applyBorder="1" applyAlignment="1" applyProtection="1">
      <alignment horizontal="left" vertical="center"/>
      <protection locked="0"/>
    </xf>
    <xf numFmtId="0" fontId="0" fillId="5" borderId="11" xfId="0" applyFont="1" applyFill="1" applyBorder="1" applyAlignment="1" applyProtection="1">
      <alignment horizontal="left" vertical="center"/>
      <protection locked="0"/>
    </xf>
    <xf numFmtId="0" fontId="26" fillId="0" borderId="348" xfId="0" quotePrefix="1" applyFont="1" applyBorder="1" applyAlignment="1" applyProtection="1">
      <alignment vertical="center"/>
    </xf>
    <xf numFmtId="0" fontId="26" fillId="0" borderId="0" xfId="0" quotePrefix="1" applyFont="1" applyBorder="1" applyAlignment="1" applyProtection="1">
      <alignment horizontal="left" vertical="center"/>
    </xf>
    <xf numFmtId="0" fontId="0" fillId="23" borderId="0" xfId="0" applyFont="1" applyFill="1" applyBorder="1" applyAlignment="1" applyProtection="1">
      <alignment horizontal="center" vertical="center" wrapText="1"/>
      <protection locked="0"/>
    </xf>
    <xf numFmtId="177" fontId="18" fillId="0" borderId="379" xfId="6" applyNumberFormat="1" applyFont="1" applyFill="1" applyBorder="1" applyAlignment="1" applyProtection="1">
      <alignment horizontal="center"/>
    </xf>
    <xf numFmtId="0" fontId="17" fillId="61" borderId="379" xfId="6" applyFont="1" applyFill="1" applyBorder="1" applyAlignment="1" applyProtection="1">
      <alignment horizontal="center" vertical="center" wrapText="1"/>
    </xf>
    <xf numFmtId="0" fontId="17" fillId="61" borderId="408" xfId="6" applyFont="1" applyFill="1" applyBorder="1" applyAlignment="1" applyProtection="1">
      <alignment horizontal="center" vertical="center" wrapText="1"/>
    </xf>
    <xf numFmtId="177" fontId="100" fillId="61" borderId="691" xfId="66" applyNumberFormat="1" applyFont="1" applyFill="1" applyBorder="1" applyAlignment="1" applyProtection="1">
      <alignment horizontal="center" vertical="center" wrapText="1"/>
    </xf>
    <xf numFmtId="177" fontId="51" fillId="0" borderId="379" xfId="14" applyNumberFormat="1" applyFont="1" applyFill="1" applyBorder="1" applyAlignment="1" applyProtection="1">
      <alignment horizontal="center"/>
    </xf>
    <xf numFmtId="9" fontId="22" fillId="61" borderId="379" xfId="14" applyFont="1" applyFill="1" applyBorder="1" applyAlignment="1" applyProtection="1">
      <alignment horizontal="center" vertical="center" wrapText="1"/>
      <protection locked="0"/>
    </xf>
    <xf numFmtId="175" fontId="18" fillId="0" borderId="417" xfId="66" applyNumberFormat="1" applyFont="1" applyFill="1" applyBorder="1" applyAlignment="1" applyProtection="1">
      <alignment horizontal="center" vertical="center"/>
    </xf>
    <xf numFmtId="175" fontId="18" fillId="0" borderId="379" xfId="66" applyNumberFormat="1" applyFont="1" applyFill="1" applyBorder="1" applyAlignment="1" applyProtection="1">
      <alignment horizontal="center" vertical="center"/>
    </xf>
    <xf numFmtId="175" fontId="18" fillId="0" borderId="387" xfId="66" applyNumberFormat="1" applyFont="1" applyFill="1" applyBorder="1" applyAlignment="1" applyProtection="1">
      <alignment horizontal="center" vertical="center"/>
    </xf>
    <xf numFmtId="175" fontId="68" fillId="23" borderId="379" xfId="6" applyNumberFormat="1" applyFont="1" applyFill="1" applyBorder="1" applyAlignment="1" applyProtection="1">
      <alignment horizontal="center"/>
      <protection locked="0"/>
    </xf>
    <xf numFmtId="175" fontId="124" fillId="0" borderId="379" xfId="6" applyNumberFormat="1" applyFont="1" applyFill="1" applyBorder="1" applyAlignment="1" applyProtection="1">
      <alignment horizontal="center"/>
    </xf>
    <xf numFmtId="175" fontId="124" fillId="0" borderId="408" xfId="6" applyNumberFormat="1" applyFont="1" applyFill="1" applyBorder="1" applyAlignment="1" applyProtection="1">
      <alignment horizontal="center"/>
    </xf>
    <xf numFmtId="175" fontId="124" fillId="0" borderId="691" xfId="6" applyNumberFormat="1" applyFont="1" applyFill="1" applyBorder="1" applyAlignment="1" applyProtection="1">
      <alignment horizontal="center"/>
    </xf>
    <xf numFmtId="9" fontId="124" fillId="0" borderId="382" xfId="14" applyFont="1" applyFill="1" applyBorder="1" applyAlignment="1" applyProtection="1">
      <alignment horizontal="center"/>
    </xf>
    <xf numFmtId="9" fontId="124" fillId="0" borderId="436" xfId="14" applyFont="1" applyFill="1" applyBorder="1" applyAlignment="1" applyProtection="1">
      <alignment horizontal="center"/>
    </xf>
    <xf numFmtId="3" fontId="124" fillId="0" borderId="693" xfId="6" applyNumberFormat="1" applyFont="1" applyFill="1" applyBorder="1" applyAlignment="1" applyProtection="1">
      <alignment horizontal="center"/>
    </xf>
    <xf numFmtId="9" fontId="124" fillId="0" borderId="393" xfId="14" applyFont="1" applyFill="1" applyBorder="1" applyAlignment="1" applyProtection="1">
      <alignment horizontal="center"/>
    </xf>
    <xf numFmtId="9" fontId="124" fillId="0" borderId="447" xfId="14" applyFont="1" applyFill="1" applyBorder="1" applyAlignment="1" applyProtection="1">
      <alignment horizontal="center"/>
    </xf>
    <xf numFmtId="3" fontId="124" fillId="0" borderId="697" xfId="6" applyNumberFormat="1" applyFont="1" applyFill="1" applyBorder="1" applyAlignment="1" applyProtection="1">
      <alignment horizontal="center"/>
    </xf>
    <xf numFmtId="177" fontId="68" fillId="0" borderId="379" xfId="6" applyNumberFormat="1" applyFont="1" applyFill="1" applyBorder="1" applyAlignment="1" applyProtection="1">
      <alignment horizontal="center"/>
    </xf>
    <xf numFmtId="175" fontId="95" fillId="0" borderId="691" xfId="6" applyNumberFormat="1" applyFont="1" applyFill="1" applyBorder="1" applyAlignment="1" applyProtection="1">
      <alignment horizontal="center"/>
    </xf>
    <xf numFmtId="177" fontId="51" fillId="0" borderId="379" xfId="6" applyNumberFormat="1" applyFont="1" applyFill="1" applyBorder="1" applyAlignment="1" applyProtection="1">
      <alignment horizontal="center"/>
    </xf>
    <xf numFmtId="0" fontId="51" fillId="0" borderId="379" xfId="6" applyFont="1" applyFill="1" applyBorder="1" applyAlignment="1" applyProtection="1">
      <alignment horizontal="center"/>
    </xf>
    <xf numFmtId="2" fontId="18" fillId="0" borderId="379" xfId="6" applyNumberFormat="1" applyFont="1" applyFill="1" applyBorder="1" applyAlignment="1" applyProtection="1">
      <alignment horizontal="center"/>
    </xf>
    <xf numFmtId="0" fontId="51" fillId="0" borderId="407" xfId="6" applyFont="1" applyFill="1" applyBorder="1" applyAlignment="1">
      <alignment horizontal="center"/>
    </xf>
    <xf numFmtId="170" fontId="18" fillId="0" borderId="379" xfId="6" applyNumberFormat="1" applyFont="1" applyFill="1" applyBorder="1" applyAlignment="1">
      <alignment horizontal="center"/>
    </xf>
    <xf numFmtId="170" fontId="51" fillId="0" borderId="379" xfId="6" applyNumberFormat="1" applyFont="1" applyFill="1" applyBorder="1" applyAlignment="1">
      <alignment horizontal="center"/>
    </xf>
    <xf numFmtId="2" fontId="51" fillId="0" borderId="410" xfId="6" applyNumberFormat="1" applyFont="1" applyFill="1" applyBorder="1" applyAlignment="1">
      <alignment horizontal="center"/>
    </xf>
    <xf numFmtId="177" fontId="18" fillId="0" borderId="379" xfId="6" applyNumberFormat="1" applyFont="1" applyBorder="1" applyAlignment="1" applyProtection="1">
      <alignment horizontal="center" vertical="center" wrapText="1"/>
    </xf>
    <xf numFmtId="177" fontId="51" fillId="0" borderId="382" xfId="14" applyNumberFormat="1" applyFont="1" applyFill="1" applyBorder="1" applyAlignment="1" applyProtection="1">
      <alignment horizontal="center"/>
    </xf>
    <xf numFmtId="175" fontId="66" fillId="0" borderId="407" xfId="6" applyNumberFormat="1" applyFont="1" applyBorder="1" applyAlignment="1" applyProtection="1">
      <alignment horizontal="center" vertical="center"/>
    </xf>
    <xf numFmtId="1" fontId="51" fillId="0" borderId="379" xfId="6" applyNumberFormat="1" applyFont="1" applyFill="1" applyBorder="1" applyAlignment="1">
      <alignment horizontal="center"/>
    </xf>
    <xf numFmtId="2" fontId="51" fillId="0" borderId="410" xfId="6" applyNumberFormat="1" applyFont="1" applyFill="1" applyBorder="1" applyAlignment="1" applyProtection="1">
      <alignment horizontal="center"/>
    </xf>
    <xf numFmtId="2" fontId="6" fillId="0" borderId="316" xfId="2" applyNumberFormat="1" applyBorder="1" applyAlignment="1">
      <alignment horizontal="center"/>
    </xf>
    <xf numFmtId="2" fontId="104" fillId="0" borderId="316" xfId="2" applyNumberFormat="1" applyFont="1" applyBorder="1" applyAlignment="1">
      <alignment horizontal="center"/>
    </xf>
    <xf numFmtId="2" fontId="17" fillId="61" borderId="379" xfId="6" applyNumberFormat="1" applyFont="1" applyFill="1" applyBorder="1" applyAlignment="1" applyProtection="1">
      <alignment horizontal="center" vertical="center" wrapText="1"/>
    </xf>
    <xf numFmtId="170" fontId="17" fillId="61" borderId="379" xfId="6" applyNumberFormat="1" applyFont="1" applyFill="1" applyBorder="1" applyAlignment="1" applyProtection="1">
      <alignment horizontal="center" vertical="center" wrapText="1"/>
    </xf>
    <xf numFmtId="0" fontId="17" fillId="61" borderId="380" xfId="6" applyFont="1" applyFill="1" applyBorder="1" applyAlignment="1" applyProtection="1">
      <alignment horizontal="center" vertical="center" wrapText="1"/>
    </xf>
    <xf numFmtId="0" fontId="17" fillId="61" borderId="691" xfId="6" applyFont="1" applyFill="1" applyBorder="1" applyAlignment="1" applyProtection="1">
      <alignment horizontal="center" vertical="center" wrapText="1"/>
    </xf>
    <xf numFmtId="0" fontId="18" fillId="61" borderId="379" xfId="6" applyFont="1" applyFill="1" applyBorder="1" applyAlignment="1" applyProtection="1">
      <alignment horizontal="center" vertical="center" wrapText="1"/>
    </xf>
    <xf numFmtId="0" fontId="51" fillId="61" borderId="379" xfId="6" applyFont="1" applyFill="1" applyBorder="1" applyAlignment="1" applyProtection="1">
      <alignment horizontal="center" vertical="center" wrapText="1"/>
    </xf>
    <xf numFmtId="2" fontId="51" fillId="0" borderId="379" xfId="6" applyNumberFormat="1" applyFont="1" applyFill="1" applyBorder="1" applyAlignment="1" applyProtection="1">
      <alignment horizontal="center"/>
    </xf>
    <xf numFmtId="2" fontId="51" fillId="0" borderId="407" xfId="6" applyNumberFormat="1" applyFont="1" applyFill="1" applyBorder="1" applyAlignment="1" applyProtection="1">
      <alignment horizontal="center" vertical="center"/>
    </xf>
    <xf numFmtId="2" fontId="18" fillId="61" borderId="379" xfId="6" applyNumberFormat="1" applyFont="1" applyFill="1" applyBorder="1" applyAlignment="1" applyProtection="1">
      <alignment horizontal="center" vertical="center" wrapText="1"/>
    </xf>
    <xf numFmtId="2" fontId="98" fillId="0" borderId="410" xfId="6" applyNumberFormat="1" applyFont="1" applyFill="1" applyBorder="1" applyAlignment="1">
      <alignment horizontal="center"/>
    </xf>
    <xf numFmtId="0" fontId="6" fillId="35" borderId="629" xfId="2" applyFill="1" applyBorder="1" applyAlignment="1" applyProtection="1">
      <alignment horizontal="center"/>
      <protection locked="0"/>
    </xf>
    <xf numFmtId="0" fontId="6" fillId="23" borderId="716" xfId="2" applyFill="1" applyBorder="1" applyAlignment="1" applyProtection="1">
      <alignment horizontal="center"/>
      <protection locked="0"/>
    </xf>
    <xf numFmtId="0" fontId="6" fillId="23" borderId="717" xfId="2" applyFill="1" applyBorder="1" applyAlignment="1" applyProtection="1">
      <alignment horizontal="center"/>
      <protection locked="0"/>
    </xf>
    <xf numFmtId="0" fontId="6" fillId="35" borderId="716" xfId="2" applyFill="1" applyBorder="1" applyAlignment="1" applyProtection="1">
      <alignment horizontal="center"/>
      <protection locked="0"/>
    </xf>
    <xf numFmtId="0" fontId="6" fillId="35" borderId="718" xfId="2" applyFill="1" applyBorder="1" applyAlignment="1" applyProtection="1">
      <alignment horizontal="center"/>
      <protection locked="0"/>
    </xf>
    <xf numFmtId="0" fontId="6" fillId="35" borderId="717" xfId="2" applyFill="1" applyBorder="1" applyAlignment="1" applyProtection="1">
      <alignment horizontal="center"/>
      <protection locked="0"/>
    </xf>
    <xf numFmtId="0" fontId="26" fillId="5" borderId="10" xfId="0" applyFont="1" applyFill="1" applyBorder="1" applyAlignment="1" applyProtection="1">
      <alignment horizontal="center"/>
      <protection locked="0"/>
    </xf>
    <xf numFmtId="0" fontId="0" fillId="6" borderId="151" xfId="0" applyFont="1" applyFill="1" applyBorder="1" applyAlignment="1" applyProtection="1">
      <alignment horizontal="center" vertical="center" wrapText="1"/>
      <protection locked="0"/>
    </xf>
    <xf numFmtId="0" fontId="55" fillId="6" borderId="151" xfId="0" applyFont="1" applyFill="1" applyBorder="1" applyAlignment="1" applyProtection="1">
      <alignment horizontal="center" vertical="center" wrapText="1"/>
      <protection locked="0"/>
    </xf>
    <xf numFmtId="0" fontId="0" fillId="16" borderId="151" xfId="0" applyFont="1" applyFill="1" applyBorder="1" applyAlignment="1" applyProtection="1">
      <alignment horizontal="center" vertical="center" wrapText="1"/>
      <protection locked="0"/>
    </xf>
    <xf numFmtId="9" fontId="22" fillId="61" borderId="379" xfId="14" applyFont="1" applyFill="1" applyBorder="1" applyAlignment="1" applyProtection="1">
      <alignment vertical="center" wrapText="1"/>
      <protection locked="0"/>
    </xf>
    <xf numFmtId="9" fontId="22" fillId="61" borderId="444" xfId="14" applyFont="1" applyFill="1" applyBorder="1" applyAlignment="1" applyProtection="1">
      <alignment vertical="center" wrapText="1"/>
      <protection locked="0"/>
    </xf>
    <xf numFmtId="9" fontId="22" fillId="61" borderId="724" xfId="14" applyFont="1" applyFill="1" applyBorder="1" applyAlignment="1" applyProtection="1">
      <alignment vertical="center" wrapText="1"/>
      <protection locked="0"/>
    </xf>
    <xf numFmtId="9" fontId="22" fillId="61" borderId="725" xfId="14" applyFont="1" applyFill="1" applyBorder="1" applyAlignment="1" applyProtection="1">
      <alignment vertical="center" wrapText="1"/>
      <protection locked="0"/>
    </xf>
    <xf numFmtId="0" fontId="125" fillId="35" borderId="614" xfId="2" applyFont="1" applyFill="1" applyBorder="1" applyAlignment="1" applyProtection="1">
      <alignment horizontal="center" vertical="center"/>
      <protection locked="0"/>
    </xf>
    <xf numFmtId="0" fontId="125" fillId="35" borderId="615" xfId="2" applyFont="1" applyFill="1" applyBorder="1" applyAlignment="1" applyProtection="1">
      <alignment horizontal="center" vertical="center"/>
      <protection locked="0"/>
    </xf>
    <xf numFmtId="172" fontId="31" fillId="22" borderId="0" xfId="2" applyNumberFormat="1" applyFont="1" applyFill="1" applyBorder="1" applyAlignment="1">
      <alignment horizontal="center" vertical="center"/>
    </xf>
    <xf numFmtId="0" fontId="31" fillId="0" borderId="0" xfId="2" applyFont="1" applyFill="1" applyBorder="1" applyAlignment="1">
      <alignment horizontal="right" vertical="center"/>
    </xf>
    <xf numFmtId="0" fontId="31" fillId="0" borderId="734" xfId="2" applyFont="1" applyFill="1" applyBorder="1" applyAlignment="1">
      <alignment horizontal="right" vertical="center"/>
    </xf>
    <xf numFmtId="172" fontId="31" fillId="22" borderId="495" xfId="2" applyNumberFormat="1" applyFont="1" applyFill="1" applyBorder="1" applyAlignment="1">
      <alignment horizontal="center" vertical="center"/>
    </xf>
    <xf numFmtId="172" fontId="31" fillId="22" borderId="734" xfId="2" applyNumberFormat="1" applyFont="1" applyFill="1" applyBorder="1" applyAlignment="1">
      <alignment horizontal="center" vertical="center"/>
    </xf>
    <xf numFmtId="171" fontId="31" fillId="0" borderId="479" xfId="17" applyNumberFormat="1" applyFont="1" applyFill="1" applyBorder="1" applyAlignment="1">
      <alignment horizontal="center" vertical="center"/>
    </xf>
    <xf numFmtId="179" fontId="31" fillId="0" borderId="482" xfId="17" applyNumberFormat="1" applyFont="1" applyFill="1" applyBorder="1" applyAlignment="1">
      <alignment horizontal="center" vertical="center"/>
    </xf>
    <xf numFmtId="177" fontId="31" fillId="0" borderId="566" xfId="2" applyNumberFormat="1" applyFont="1" applyBorder="1" applyAlignment="1">
      <alignment horizontal="center" vertical="center"/>
    </xf>
    <xf numFmtId="177" fontId="6" fillId="0" borderId="567" xfId="2" applyNumberFormat="1" applyFill="1" applyBorder="1" applyAlignment="1">
      <alignment horizontal="center" vertical="center"/>
    </xf>
    <xf numFmtId="0" fontId="6" fillId="23" borderId="483" xfId="2" applyFill="1" applyBorder="1" applyAlignment="1">
      <alignment horizontal="center" vertical="center"/>
    </xf>
    <xf numFmtId="0" fontId="126" fillId="34" borderId="728" xfId="2" applyFont="1" applyFill="1" applyBorder="1" applyAlignment="1">
      <alignment horizontal="center" vertical="center"/>
    </xf>
    <xf numFmtId="0" fontId="34" fillId="34" borderId="729" xfId="2" applyFont="1" applyFill="1" applyBorder="1" applyAlignment="1">
      <alignment horizontal="center" vertical="center"/>
    </xf>
    <xf numFmtId="181" fontId="126" fillId="34" borderId="729" xfId="2" applyNumberFormat="1" applyFont="1" applyFill="1" applyBorder="1" applyAlignment="1">
      <alignment horizontal="center" vertical="center" wrapText="1"/>
    </xf>
    <xf numFmtId="166" fontId="126" fillId="34" borderId="729" xfId="2" applyNumberFormat="1" applyFont="1" applyFill="1" applyBorder="1" applyAlignment="1">
      <alignment horizontal="center" vertical="center" wrapText="1"/>
    </xf>
    <xf numFmtId="166" fontId="126" fillId="34" borderId="730" xfId="2" applyNumberFormat="1" applyFont="1" applyFill="1" applyBorder="1" applyAlignment="1">
      <alignment horizontal="center" vertical="center" wrapText="1"/>
    </xf>
    <xf numFmtId="0" fontId="126" fillId="22" borderId="735" xfId="2" applyFont="1" applyFill="1" applyBorder="1" applyAlignment="1">
      <alignment horizontal="center" vertical="center" wrapText="1"/>
    </xf>
    <xf numFmtId="0" fontId="34" fillId="22" borderId="736" xfId="2" applyFont="1" applyFill="1" applyBorder="1" applyAlignment="1">
      <alignment horizontal="center" vertical="center"/>
    </xf>
    <xf numFmtId="178" fontId="126" fillId="22" borderId="736" xfId="2" applyNumberFormat="1" applyFont="1" applyFill="1" applyBorder="1" applyAlignment="1">
      <alignment horizontal="center" vertical="center" wrapText="1"/>
    </xf>
    <xf numFmtId="166" fontId="126" fillId="22" borderId="736" xfId="2" applyNumberFormat="1" applyFont="1" applyFill="1" applyBorder="1" applyAlignment="1">
      <alignment horizontal="center" vertical="center" wrapText="1"/>
    </xf>
    <xf numFmtId="166" fontId="126" fillId="22" borderId="737" xfId="2" applyNumberFormat="1" applyFont="1" applyFill="1" applyBorder="1" applyAlignment="1">
      <alignment horizontal="center" vertical="center" wrapText="1"/>
    </xf>
    <xf numFmtId="0" fontId="28" fillId="0" borderId="731" xfId="2" applyFont="1" applyFill="1" applyBorder="1" applyAlignment="1">
      <alignment horizontal="center" vertical="center" wrapText="1"/>
    </xf>
    <xf numFmtId="0" fontId="7" fillId="0" borderId="510" xfId="2" applyFont="1" applyFill="1" applyBorder="1" applyAlignment="1">
      <alignment horizontal="center" vertical="center"/>
    </xf>
    <xf numFmtId="178" fontId="23" fillId="0" borderId="510" xfId="2" applyNumberFormat="1" applyFont="1" applyFill="1" applyBorder="1" applyAlignment="1">
      <alignment horizontal="center" vertical="center" wrapText="1"/>
    </xf>
    <xf numFmtId="166" fontId="31" fillId="0" borderId="510" xfId="2" applyNumberFormat="1" applyFont="1" applyFill="1" applyBorder="1" applyAlignment="1">
      <alignment horizontal="center" vertical="center" wrapText="1"/>
    </xf>
    <xf numFmtId="166" fontId="31" fillId="0" borderId="511" xfId="2" applyNumberFormat="1" applyFont="1" applyFill="1" applyBorder="1" applyAlignment="1">
      <alignment horizontal="center" vertical="center" wrapText="1"/>
    </xf>
    <xf numFmtId="172" fontId="31" fillId="0" borderId="738" xfId="2" applyNumberFormat="1" applyFont="1" applyFill="1" applyBorder="1" applyAlignment="1">
      <alignment horizontal="center" vertical="center"/>
    </xf>
    <xf numFmtId="172" fontId="31" fillId="0" borderId="727" xfId="2" applyNumberFormat="1" applyFont="1" applyFill="1" applyBorder="1" applyAlignment="1">
      <alignment horizontal="center" vertical="center"/>
    </xf>
    <xf numFmtId="172" fontId="31" fillId="0" borderId="726" xfId="2" applyNumberFormat="1" applyFont="1" applyFill="1" applyBorder="1" applyAlignment="1">
      <alignment horizontal="center" vertical="center"/>
    </xf>
    <xf numFmtId="0" fontId="6" fillId="0" borderId="739" xfId="2" applyBorder="1" applyAlignment="1">
      <alignment horizontal="center" vertical="center" wrapText="1"/>
    </xf>
    <xf numFmtId="0" fontId="6" fillId="0" borderId="216" xfId="2" applyBorder="1" applyAlignment="1">
      <alignment horizontal="center" vertical="center" wrapText="1"/>
    </xf>
    <xf numFmtId="0" fontId="6" fillId="0" borderId="740" xfId="2" applyBorder="1" applyAlignment="1">
      <alignment horizontal="center" vertical="center"/>
    </xf>
    <xf numFmtId="177" fontId="31" fillId="0" borderId="483" xfId="2" applyNumberFormat="1" applyFont="1" applyBorder="1" applyAlignment="1">
      <alignment horizontal="center" vertical="center"/>
    </xf>
    <xf numFmtId="182" fontId="6" fillId="0" borderId="480" xfId="17" applyNumberFormat="1" applyFont="1" applyFill="1" applyBorder="1" applyAlignment="1">
      <alignment horizontal="center" vertical="center"/>
    </xf>
    <xf numFmtId="0" fontId="0" fillId="0" borderId="0" xfId="0" applyFont="1" applyBorder="1" applyAlignment="1">
      <alignment vertical="center"/>
    </xf>
    <xf numFmtId="0" fontId="127" fillId="9" borderId="7" xfId="9" applyFont="1" applyFill="1" applyBorder="1" applyAlignment="1">
      <alignment horizontal="center" vertical="center" wrapText="1"/>
    </xf>
    <xf numFmtId="0" fontId="37" fillId="2" borderId="0" xfId="0" applyFont="1" applyFill="1" applyBorder="1" applyAlignment="1" applyProtection="1">
      <alignment horizontal="center" vertical="center"/>
    </xf>
    <xf numFmtId="0" fontId="5" fillId="0" borderId="47" xfId="1" applyFont="1" applyBorder="1" applyAlignment="1" applyProtection="1">
      <alignment horizontal="left" vertical="center"/>
    </xf>
    <xf numFmtId="0" fontId="0" fillId="35" borderId="48" xfId="0" applyFont="1" applyFill="1" applyBorder="1" applyProtection="1">
      <protection locked="0"/>
    </xf>
    <xf numFmtId="0" fontId="5" fillId="0" borderId="47" xfId="1" applyBorder="1" applyAlignment="1" applyProtection="1">
      <alignment horizontal="left" vertical="center"/>
    </xf>
    <xf numFmtId="0" fontId="22" fillId="0" borderId="747" xfId="7" applyFont="1" applyBorder="1" applyAlignment="1" applyProtection="1">
      <alignment vertical="center"/>
    </xf>
    <xf numFmtId="0" fontId="22" fillId="0" borderId="748" xfId="0" applyFont="1" applyBorder="1" applyAlignment="1" applyProtection="1">
      <alignment vertical="center"/>
    </xf>
    <xf numFmtId="0" fontId="22" fillId="0" borderId="182" xfId="7" applyFont="1" applyBorder="1" applyAlignment="1" applyProtection="1">
      <alignment vertical="center"/>
    </xf>
    <xf numFmtId="0" fontId="22" fillId="0" borderId="180" xfId="0" applyFont="1" applyBorder="1" applyAlignment="1" applyProtection="1">
      <alignment vertical="center"/>
    </xf>
    <xf numFmtId="0" fontId="5" fillId="0" borderId="746" xfId="1" applyBorder="1" applyAlignment="1" applyProtection="1">
      <alignment vertical="center"/>
    </xf>
    <xf numFmtId="0" fontId="5" fillId="0" borderId="16" xfId="1" applyBorder="1" applyAlignment="1" applyProtection="1">
      <alignment vertical="center"/>
    </xf>
    <xf numFmtId="0" fontId="5" fillId="0" borderId="743" xfId="1" applyFont="1" applyBorder="1" applyAlignment="1" applyProtection="1">
      <alignment vertical="center"/>
    </xf>
    <xf numFmtId="0" fontId="5" fillId="0" borderId="744" xfId="1" applyFont="1" applyBorder="1" applyAlignment="1" applyProtection="1">
      <alignment vertical="center"/>
    </xf>
    <xf numFmtId="0" fontId="5" fillId="0" borderId="745" xfId="1" applyFont="1" applyBorder="1" applyAlignment="1" applyProtection="1">
      <alignment vertical="center"/>
    </xf>
    <xf numFmtId="0" fontId="5" fillId="0" borderId="743" xfId="1" applyBorder="1" applyAlignment="1" applyProtection="1">
      <alignment vertical="center"/>
    </xf>
    <xf numFmtId="0" fontId="22" fillId="0" borderId="182" xfId="0" applyFont="1" applyBorder="1" applyAlignment="1" applyProtection="1">
      <alignment vertical="center"/>
    </xf>
    <xf numFmtId="0" fontId="22" fillId="0" borderId="180" xfId="7" applyFont="1" applyBorder="1" applyAlignment="1" applyProtection="1">
      <alignment vertical="center"/>
    </xf>
    <xf numFmtId="0" fontId="5" fillId="0" borderId="755" xfId="1" applyBorder="1" applyAlignment="1" applyProtection="1">
      <alignment vertical="center"/>
    </xf>
    <xf numFmtId="0" fontId="5" fillId="0" borderId="753" xfId="1" applyFont="1" applyBorder="1" applyAlignment="1" applyProtection="1">
      <alignment vertical="center"/>
    </xf>
    <xf numFmtId="0" fontId="5" fillId="0" borderId="754" xfId="1" applyFont="1" applyBorder="1" applyAlignment="1" applyProtection="1">
      <alignment vertical="center"/>
    </xf>
    <xf numFmtId="0" fontId="0" fillId="35" borderId="756" xfId="0" applyFont="1" applyFill="1" applyBorder="1" applyProtection="1">
      <protection locked="0"/>
    </xf>
    <xf numFmtId="0" fontId="0" fillId="0" borderId="757" xfId="0" applyFont="1" applyBorder="1" applyAlignment="1" applyProtection="1"/>
    <xf numFmtId="0" fontId="0" fillId="0" borderId="55" xfId="0" applyFont="1" applyBorder="1" applyAlignment="1" applyProtection="1"/>
    <xf numFmtId="0" fontId="0" fillId="0" borderId="758" xfId="0" applyFont="1" applyBorder="1" applyAlignment="1" applyProtection="1"/>
    <xf numFmtId="0" fontId="22" fillId="0" borderId="47" xfId="0" applyFont="1" applyBorder="1" applyAlignment="1" applyProtection="1">
      <alignment vertical="center"/>
    </xf>
    <xf numFmtId="0" fontId="22" fillId="0" borderId="760" xfId="0" applyFont="1" applyBorder="1" applyAlignment="1" applyProtection="1">
      <alignment vertical="center"/>
    </xf>
    <xf numFmtId="0" fontId="5" fillId="0" borderId="759" xfId="1" applyBorder="1" applyAlignment="1" applyProtection="1">
      <alignment vertical="center"/>
    </xf>
    <xf numFmtId="0" fontId="0" fillId="0" borderId="45" xfId="0" applyFont="1" applyBorder="1" applyAlignment="1" applyProtection="1"/>
    <xf numFmtId="0" fontId="5" fillId="0" borderId="762" xfId="1" applyBorder="1" applyAlignment="1" applyProtection="1">
      <alignment vertical="center"/>
    </xf>
    <xf numFmtId="0" fontId="22" fillId="0" borderId="0" xfId="7" applyFont="1" applyBorder="1" applyAlignment="1" applyProtection="1">
      <alignment vertical="center"/>
    </xf>
    <xf numFmtId="0" fontId="22" fillId="0" borderId="761" xfId="7" applyFont="1" applyBorder="1" applyAlignment="1" applyProtection="1">
      <alignment vertical="center"/>
    </xf>
    <xf numFmtId="0" fontId="0" fillId="35" borderId="763" xfId="0" applyFont="1" applyFill="1" applyBorder="1" applyProtection="1">
      <protection locked="0"/>
    </xf>
    <xf numFmtId="0" fontId="5" fillId="0" borderId="16" xfId="1" applyFont="1" applyBorder="1" applyAlignment="1" applyProtection="1">
      <alignment vertical="center"/>
    </xf>
    <xf numFmtId="0" fontId="5" fillId="0" borderId="182" xfId="1" applyFont="1" applyBorder="1" applyAlignment="1" applyProtection="1">
      <alignment vertical="center"/>
    </xf>
    <xf numFmtId="0" fontId="5" fillId="0" borderId="180" xfId="1" applyFont="1" applyBorder="1" applyAlignment="1" applyProtection="1">
      <alignment vertical="center"/>
    </xf>
    <xf numFmtId="0" fontId="5" fillId="0" borderId="745" xfId="1" applyBorder="1" applyAlignment="1" applyProtection="1">
      <alignment vertical="center"/>
    </xf>
    <xf numFmtId="0" fontId="22" fillId="0" borderId="47" xfId="7" applyFont="1" applyBorder="1" applyAlignment="1" applyProtection="1">
      <alignment vertical="center"/>
    </xf>
    <xf numFmtId="0" fontId="22" fillId="0" borderId="760" xfId="7" applyFont="1" applyBorder="1" applyAlignment="1" applyProtection="1">
      <alignment vertical="center"/>
    </xf>
    <xf numFmtId="0" fontId="5" fillId="0" borderId="47" xfId="1" applyBorder="1" applyAlignment="1" applyProtection="1">
      <alignment vertical="center"/>
    </xf>
    <xf numFmtId="0" fontId="22" fillId="0" borderId="744" xfId="7" applyFont="1" applyBorder="1" applyAlignment="1" applyProtection="1">
      <alignment vertical="center"/>
    </xf>
    <xf numFmtId="0" fontId="22" fillId="0" borderId="745" xfId="7" applyFont="1" applyBorder="1" applyAlignment="1" applyProtection="1">
      <alignment vertical="center"/>
    </xf>
    <xf numFmtId="0" fontId="22" fillId="0" borderId="764" xfId="8" applyFont="1" applyBorder="1" applyAlignment="1" applyProtection="1">
      <alignment vertical="center" wrapText="1"/>
    </xf>
    <xf numFmtId="0" fontId="22" fillId="0" borderId="33" xfId="8" applyFont="1" applyBorder="1" applyAlignment="1" applyProtection="1">
      <alignment vertical="center" wrapText="1"/>
    </xf>
    <xf numFmtId="0" fontId="22" fillId="0" borderId="765" xfId="8" applyFont="1" applyBorder="1" applyAlignment="1" applyProtection="1">
      <alignment vertical="center" wrapText="1"/>
    </xf>
    <xf numFmtId="0" fontId="22" fillId="0" borderId="753" xfId="7" applyFont="1" applyBorder="1" applyAlignment="1" applyProtection="1">
      <alignment vertical="center"/>
    </xf>
    <xf numFmtId="0" fontId="22" fillId="0" borderId="754" xfId="7" applyFont="1" applyBorder="1" applyAlignment="1" applyProtection="1">
      <alignment vertical="center"/>
    </xf>
    <xf numFmtId="0" fontId="25" fillId="0" borderId="45" xfId="7" applyFont="1" applyFill="1" applyBorder="1" applyAlignment="1" applyProtection="1">
      <alignment horizontal="left" vertical="center"/>
    </xf>
    <xf numFmtId="0" fontId="5" fillId="0" borderId="16" xfId="1" applyFont="1" applyBorder="1" applyAlignment="1" applyProtection="1">
      <alignment horizontal="left" vertical="center"/>
    </xf>
    <xf numFmtId="0" fontId="5" fillId="0" borderId="182" xfId="1" applyFont="1" applyBorder="1" applyAlignment="1" applyProtection="1">
      <alignment horizontal="left" vertical="center"/>
    </xf>
    <xf numFmtId="0" fontId="5" fillId="0" borderId="180" xfId="1" applyFont="1" applyBorder="1" applyAlignment="1" applyProtection="1">
      <alignment horizontal="left" vertical="center"/>
    </xf>
    <xf numFmtId="0" fontId="0" fillId="35" borderId="767" xfId="0" applyFont="1" applyFill="1" applyBorder="1" applyProtection="1">
      <protection locked="0"/>
    </xf>
    <xf numFmtId="0" fontId="37" fillId="2" borderId="0" xfId="0" applyFont="1" applyFill="1" applyBorder="1" applyAlignment="1" applyProtection="1">
      <alignment horizontal="center" vertical="center"/>
    </xf>
    <xf numFmtId="0" fontId="26" fillId="35" borderId="110" xfId="0" applyFont="1" applyFill="1" applyBorder="1" applyAlignment="1" applyProtection="1">
      <alignment horizontal="left" wrapText="1"/>
      <protection locked="0"/>
    </xf>
    <xf numFmtId="0" fontId="26" fillId="35" borderId="0" xfId="0" applyFont="1" applyFill="1" applyBorder="1" applyAlignment="1" applyProtection="1">
      <alignment horizontal="left" wrapText="1"/>
      <protection locked="0"/>
    </xf>
    <xf numFmtId="0" fontId="26" fillId="35" borderId="238" xfId="0" applyFont="1" applyFill="1" applyBorder="1" applyAlignment="1" applyProtection="1">
      <alignment horizontal="left" wrapText="1"/>
      <protection locked="0"/>
    </xf>
    <xf numFmtId="0" fontId="0" fillId="0" borderId="0" xfId="0" applyFont="1" applyBorder="1" applyAlignment="1" applyProtection="1">
      <alignment horizontal="center"/>
    </xf>
    <xf numFmtId="172" fontId="6" fillId="23" borderId="479" xfId="2" applyNumberFormat="1" applyFont="1" applyFill="1" applyBorder="1" applyAlignment="1">
      <alignment horizontal="center" vertical="center"/>
    </xf>
    <xf numFmtId="4" fontId="31" fillId="0" borderId="480" xfId="2" applyNumberFormat="1" applyFont="1" applyFill="1" applyBorder="1" applyAlignment="1">
      <alignment horizontal="center" vertical="center"/>
    </xf>
    <xf numFmtId="0" fontId="28" fillId="22" borderId="477" xfId="17" applyFont="1" applyFill="1" applyBorder="1" applyAlignment="1">
      <alignment horizontal="center"/>
    </xf>
    <xf numFmtId="172" fontId="6" fillId="0" borderId="480" xfId="2" applyNumberFormat="1" applyFont="1" applyFill="1" applyBorder="1" applyAlignment="1">
      <alignment horizontal="center" vertical="center"/>
    </xf>
    <xf numFmtId="0" fontId="6" fillId="0" borderId="0" xfId="2" applyFill="1"/>
    <xf numFmtId="0" fontId="6" fillId="0" borderId="0" xfId="2" applyFill="1" applyBorder="1"/>
    <xf numFmtId="0" fontId="0" fillId="0" borderId="0" xfId="0" applyFont="1" applyAlignment="1">
      <alignment horizontal="center" vertical="center"/>
    </xf>
    <xf numFmtId="0" fontId="0" fillId="0" borderId="771" xfId="0" applyFont="1" applyBorder="1"/>
    <xf numFmtId="0" fontId="0" fillId="0" borderId="772" xfId="0" applyFont="1" applyBorder="1"/>
    <xf numFmtId="0" fontId="0" fillId="0" borderId="773" xfId="0" applyFont="1" applyBorder="1"/>
    <xf numFmtId="0" fontId="0" fillId="0" borderId="774" xfId="0" applyFont="1" applyBorder="1"/>
    <xf numFmtId="0" fontId="0" fillId="0" borderId="775" xfId="0" applyFont="1" applyBorder="1"/>
    <xf numFmtId="0" fontId="0" fillId="0" borderId="776" xfId="0" applyFont="1" applyBorder="1"/>
    <xf numFmtId="0" fontId="0" fillId="0" borderId="535" xfId="0" applyFont="1" applyBorder="1"/>
    <xf numFmtId="0" fontId="0" fillId="0" borderId="536" xfId="0" applyFont="1" applyBorder="1"/>
    <xf numFmtId="0" fontId="0" fillId="0" borderId="517" xfId="0" applyFont="1" applyBorder="1"/>
    <xf numFmtId="0" fontId="0" fillId="0" borderId="516" xfId="0" applyFont="1" applyBorder="1"/>
    <xf numFmtId="0" fontId="40" fillId="7" borderId="0" xfId="0" applyFont="1" applyFill="1" applyAlignment="1">
      <alignment horizontal="center" vertical="center"/>
    </xf>
    <xf numFmtId="0" fontId="6" fillId="23" borderId="802" xfId="2" applyFill="1" applyBorder="1" applyAlignment="1">
      <alignment vertical="top" wrapText="1"/>
    </xf>
    <xf numFmtId="0" fontId="6" fillId="23" borderId="801" xfId="2" applyFill="1" applyBorder="1" applyAlignment="1">
      <alignment horizontal="center" vertical="center" wrapText="1"/>
    </xf>
    <xf numFmtId="0" fontId="6" fillId="23" borderId="802" xfId="2" applyFill="1" applyBorder="1" applyAlignment="1">
      <alignment horizontal="center" vertical="center" wrapText="1"/>
    </xf>
    <xf numFmtId="0" fontId="6" fillId="23" borderId="799" xfId="2" applyFill="1" applyBorder="1" applyAlignment="1">
      <alignment horizontal="center" vertical="center" wrapText="1"/>
    </xf>
    <xf numFmtId="0" fontId="31" fillId="24" borderId="799" xfId="2" applyFont="1" applyFill="1" applyBorder="1" applyAlignment="1">
      <alignment horizontal="center" vertical="center" wrapText="1"/>
    </xf>
    <xf numFmtId="0" fontId="6" fillId="23" borderId="379" xfId="2" applyFill="1" applyBorder="1" applyAlignment="1">
      <alignment horizontal="center" vertical="center" wrapText="1"/>
    </xf>
    <xf numFmtId="0" fontId="6" fillId="23" borderId="380" xfId="2" applyFill="1" applyBorder="1" applyAlignment="1">
      <alignment horizontal="center" vertical="center" wrapText="1"/>
    </xf>
    <xf numFmtId="0" fontId="6" fillId="23" borderId="382" xfId="2" applyFill="1" applyBorder="1" applyAlignment="1">
      <alignment horizontal="center" vertical="center" wrapText="1"/>
    </xf>
    <xf numFmtId="0" fontId="6" fillId="0" borderId="387" xfId="2" applyFill="1" applyBorder="1" applyAlignment="1">
      <alignment horizontal="center" vertical="top" wrapText="1"/>
    </xf>
    <xf numFmtId="0" fontId="6" fillId="0" borderId="387" xfId="2" applyFill="1" applyBorder="1" applyAlignment="1">
      <alignment vertical="top" wrapText="1"/>
    </xf>
    <xf numFmtId="0" fontId="6" fillId="0" borderId="388" xfId="2" applyFill="1" applyBorder="1" applyAlignment="1">
      <alignment vertical="top" wrapText="1"/>
    </xf>
    <xf numFmtId="0" fontId="23" fillId="22" borderId="410" xfId="2" applyFont="1" applyFill="1" applyBorder="1" applyAlignment="1">
      <alignment horizontal="center" vertical="center" wrapText="1"/>
    </xf>
    <xf numFmtId="0" fontId="23" fillId="22" borderId="410" xfId="2" applyFont="1" applyFill="1" applyBorder="1" applyAlignment="1">
      <alignment vertical="center" wrapText="1"/>
    </xf>
    <xf numFmtId="0" fontId="23" fillId="22" borderId="411" xfId="2" applyFont="1" applyFill="1" applyBorder="1" applyAlignment="1">
      <alignment vertical="center" wrapText="1"/>
    </xf>
    <xf numFmtId="0" fontId="0" fillId="7" borderId="0" xfId="0" applyFont="1" applyFill="1"/>
    <xf numFmtId="0" fontId="33" fillId="0" borderId="0" xfId="0" applyFont="1" applyAlignment="1" applyProtection="1">
      <alignment vertical="center" wrapText="1"/>
    </xf>
    <xf numFmtId="0" fontId="23" fillId="0" borderId="0" xfId="2" applyFont="1" applyBorder="1" applyAlignment="1">
      <alignment vertical="top" wrapText="1"/>
    </xf>
    <xf numFmtId="0" fontId="23" fillId="0" borderId="0" xfId="2" applyFont="1" applyBorder="1" applyAlignment="1">
      <alignment horizontal="center" vertical="center" wrapText="1"/>
    </xf>
    <xf numFmtId="0" fontId="23" fillId="0" borderId="0" xfId="2" applyFont="1" applyBorder="1" applyAlignment="1">
      <alignment horizontal="center" wrapText="1"/>
    </xf>
    <xf numFmtId="0" fontId="23" fillId="0" borderId="333" xfId="2" applyFont="1" applyBorder="1" applyAlignment="1">
      <alignment vertical="center" wrapText="1"/>
    </xf>
    <xf numFmtId="0" fontId="23" fillId="0" borderId="0" xfId="2" applyFont="1" applyBorder="1" applyAlignment="1">
      <alignment horizontal="center" vertical="top" wrapText="1"/>
    </xf>
    <xf numFmtId="0" fontId="23" fillId="0" borderId="0" xfId="2" applyFont="1" applyBorder="1" applyAlignment="1">
      <alignment vertical="top"/>
    </xf>
    <xf numFmtId="0" fontId="6" fillId="23" borderId="810" xfId="2" applyFill="1" applyBorder="1" applyAlignment="1">
      <alignment horizontal="center" vertical="center" wrapText="1"/>
    </xf>
    <xf numFmtId="0" fontId="6" fillId="23" borderId="811" xfId="2" applyFill="1" applyBorder="1" applyAlignment="1">
      <alignment horizontal="center" vertical="center" wrapText="1"/>
    </xf>
    <xf numFmtId="0" fontId="23" fillId="25" borderId="769" xfId="2" applyFont="1" applyFill="1" applyBorder="1" applyAlignment="1">
      <alignment horizontal="center" vertical="center" wrapText="1"/>
    </xf>
    <xf numFmtId="0" fontId="23" fillId="25" borderId="769" xfId="2" applyFont="1" applyFill="1" applyBorder="1" applyAlignment="1">
      <alignment vertical="center" wrapText="1"/>
    </xf>
    <xf numFmtId="0" fontId="23" fillId="25" borderId="770" xfId="2" applyFont="1" applyFill="1" applyBorder="1" applyAlignment="1">
      <alignment vertical="center" wrapText="1"/>
    </xf>
    <xf numFmtId="0" fontId="6" fillId="0" borderId="778" xfId="2" applyFill="1" applyBorder="1" applyAlignment="1">
      <alignment horizontal="center" vertical="top" wrapText="1"/>
    </xf>
    <xf numFmtId="0" fontId="6" fillId="0" borderId="778" xfId="2" applyFill="1" applyBorder="1" applyAlignment="1">
      <alignment vertical="top" wrapText="1"/>
    </xf>
    <xf numFmtId="0" fontId="6" fillId="0" borderId="779" xfId="2" applyFill="1" applyBorder="1" applyAlignment="1">
      <alignment vertical="top" wrapText="1"/>
    </xf>
    <xf numFmtId="0" fontId="6" fillId="23" borderId="810" xfId="2" applyFill="1" applyBorder="1" applyAlignment="1">
      <alignment vertical="center" wrapText="1"/>
    </xf>
    <xf numFmtId="0" fontId="6" fillId="23" borderId="780" xfId="2" applyFill="1" applyBorder="1" applyAlignment="1">
      <alignment horizontal="center" vertical="center" wrapText="1"/>
    </xf>
    <xf numFmtId="0" fontId="6" fillId="23" borderId="781" xfId="2" applyFill="1" applyBorder="1" applyAlignment="1">
      <alignment horizontal="center" vertical="center" wrapText="1"/>
    </xf>
    <xf numFmtId="0" fontId="131" fillId="66" borderId="815" xfId="2" applyFont="1" applyFill="1" applyBorder="1" applyAlignment="1">
      <alignment horizontal="center" vertical="center" wrapText="1"/>
    </xf>
    <xf numFmtId="0" fontId="131" fillId="66" borderId="815" xfId="2" applyFont="1" applyFill="1" applyBorder="1" applyAlignment="1">
      <alignment vertical="center" wrapText="1"/>
    </xf>
    <xf numFmtId="0" fontId="6" fillId="0" borderId="817" xfId="2" applyFill="1" applyBorder="1" applyAlignment="1">
      <alignment horizontal="center" vertical="top" wrapText="1"/>
    </xf>
    <xf numFmtId="0" fontId="6" fillId="0" borderId="817" xfId="2" applyFill="1" applyBorder="1" applyAlignment="1">
      <alignment vertical="top" wrapText="1"/>
    </xf>
    <xf numFmtId="0" fontId="6" fillId="23" borderId="817" xfId="2" applyFill="1" applyBorder="1" applyAlignment="1">
      <alignment horizontal="center" vertical="center" wrapText="1"/>
    </xf>
    <xf numFmtId="0" fontId="6" fillId="23" borderId="817" xfId="2" applyFill="1" applyBorder="1" applyAlignment="1">
      <alignment vertical="center" wrapText="1"/>
    </xf>
    <xf numFmtId="0" fontId="6" fillId="23" borderId="818" xfId="2" applyFill="1" applyBorder="1" applyAlignment="1">
      <alignment horizontal="center" vertical="center" wrapText="1"/>
    </xf>
    <xf numFmtId="0" fontId="31" fillId="7" borderId="382" xfId="2" applyFont="1" applyFill="1" applyBorder="1" applyAlignment="1">
      <alignment horizontal="center" vertical="center" wrapText="1"/>
    </xf>
    <xf numFmtId="0" fontId="6" fillId="23" borderId="383" xfId="2" applyFill="1" applyBorder="1" applyAlignment="1">
      <alignment horizontal="center" vertical="center" wrapText="1"/>
    </xf>
    <xf numFmtId="0" fontId="6" fillId="23" borderId="802" xfId="2" applyFill="1" applyBorder="1" applyAlignment="1">
      <alignment horizontal="center" vertical="top" wrapText="1"/>
    </xf>
    <xf numFmtId="0" fontId="6" fillId="23" borderId="800" xfId="2" applyFill="1" applyBorder="1" applyAlignment="1">
      <alignment horizontal="center" vertical="center" wrapText="1"/>
    </xf>
    <xf numFmtId="9" fontId="23" fillId="0" borderId="333" xfId="2" applyNumberFormat="1" applyFont="1" applyBorder="1" applyAlignment="1">
      <alignment vertical="center"/>
    </xf>
    <xf numFmtId="9" fontId="23" fillId="0" borderId="336" xfId="2" applyNumberFormat="1" applyFont="1" applyBorder="1" applyAlignment="1">
      <alignment vertical="center" wrapText="1"/>
    </xf>
    <xf numFmtId="0" fontId="21" fillId="0" borderId="790" xfId="0" applyFont="1" applyBorder="1"/>
    <xf numFmtId="0" fontId="21" fillId="0" borderId="0" xfId="0" applyFont="1" applyBorder="1"/>
    <xf numFmtId="0" fontId="23" fillId="0" borderId="0" xfId="2" applyFont="1" applyBorder="1" applyAlignment="1">
      <alignment vertical="center" wrapText="1"/>
    </xf>
    <xf numFmtId="9" fontId="23" fillId="0" borderId="0" xfId="2" applyNumberFormat="1" applyFont="1" applyBorder="1" applyAlignment="1">
      <alignment vertical="center" wrapText="1"/>
    </xf>
    <xf numFmtId="0" fontId="40" fillId="0" borderId="0" xfId="0" applyFont="1" applyFill="1" applyAlignment="1">
      <alignment vertical="center"/>
    </xf>
    <xf numFmtId="0" fontId="40" fillId="0" borderId="0" xfId="0" applyFont="1" applyFill="1" applyAlignment="1">
      <alignment horizontal="center" vertical="center"/>
    </xf>
    <xf numFmtId="0" fontId="21" fillId="0" borderId="0" xfId="0" applyFont="1" applyFill="1"/>
    <xf numFmtId="0" fontId="23" fillId="0" borderId="0" xfId="2" applyFont="1" applyFill="1" applyBorder="1" applyAlignment="1">
      <alignment vertical="top" wrapText="1"/>
    </xf>
    <xf numFmtId="0" fontId="21" fillId="7" borderId="0" xfId="0" applyFont="1" applyFill="1"/>
    <xf numFmtId="0" fontId="21" fillId="7" borderId="0" xfId="0" applyFont="1" applyFill="1" applyAlignment="1">
      <alignment vertical="center"/>
    </xf>
    <xf numFmtId="0" fontId="23" fillId="7" borderId="0" xfId="2" applyFont="1" applyFill="1" applyBorder="1" applyAlignment="1">
      <alignment vertical="top" wrapText="1"/>
    </xf>
    <xf numFmtId="0" fontId="26" fillId="7" borderId="0" xfId="0" applyFont="1" applyFill="1"/>
    <xf numFmtId="0" fontId="40" fillId="0" borderId="0" xfId="0" applyFont="1" applyFill="1" applyBorder="1" applyAlignment="1">
      <alignment vertical="center"/>
    </xf>
    <xf numFmtId="0" fontId="40" fillId="0" borderId="789" xfId="0" applyFont="1" applyFill="1" applyBorder="1" applyAlignment="1">
      <alignment vertical="center"/>
    </xf>
    <xf numFmtId="0" fontId="6" fillId="0" borderId="794" xfId="2" applyFill="1" applyBorder="1" applyAlignment="1">
      <alignment horizontal="center" vertical="top" wrapText="1"/>
    </xf>
    <xf numFmtId="0" fontId="6" fillId="0" borderId="788" xfId="2" applyFill="1" applyBorder="1" applyAlignment="1">
      <alignment vertical="top" wrapText="1"/>
    </xf>
    <xf numFmtId="0" fontId="6" fillId="0" borderId="826" xfId="2" applyFill="1" applyBorder="1" applyAlignment="1">
      <alignment vertical="top" wrapText="1"/>
    </xf>
    <xf numFmtId="0" fontId="0" fillId="0" borderId="827" xfId="0" applyFont="1" applyBorder="1" applyAlignment="1">
      <alignment vertical="center"/>
    </xf>
    <xf numFmtId="0" fontId="0" fillId="0" borderId="828" xfId="0" applyFont="1" applyBorder="1" applyAlignment="1">
      <alignment vertical="center"/>
    </xf>
    <xf numFmtId="0" fontId="0" fillId="0" borderId="829" xfId="0" applyFont="1" applyBorder="1" applyAlignment="1">
      <alignment vertical="center"/>
    </xf>
    <xf numFmtId="0" fontId="23" fillId="24" borderId="831" xfId="2" applyFont="1" applyFill="1" applyBorder="1" applyAlignment="1">
      <alignment horizontal="center" vertical="center" wrapText="1"/>
    </xf>
    <xf numFmtId="0" fontId="23" fillId="24" borderId="833" xfId="2" applyFont="1" applyFill="1" applyBorder="1" applyAlignment="1">
      <alignment vertical="center" wrapText="1"/>
    </xf>
    <xf numFmtId="0" fontId="23" fillId="24" borderId="834" xfId="2" applyFont="1" applyFill="1" applyBorder="1" applyAlignment="1">
      <alignment horizontal="center" vertical="center" wrapText="1"/>
    </xf>
    <xf numFmtId="0" fontId="0" fillId="0" borderId="400" xfId="0" applyFont="1" applyBorder="1" applyAlignment="1">
      <alignment horizontal="center" vertical="center"/>
    </xf>
    <xf numFmtId="0" fontId="0" fillId="0" borderId="401" xfId="0" applyFont="1" applyBorder="1" applyAlignment="1">
      <alignment horizontal="center" vertical="center"/>
    </xf>
    <xf numFmtId="0" fontId="0" fillId="0" borderId="402" xfId="0" applyFont="1" applyBorder="1" applyAlignment="1">
      <alignment horizontal="center" vertical="center"/>
    </xf>
    <xf numFmtId="0" fontId="0" fillId="0" borderId="403" xfId="0" applyFont="1" applyBorder="1" applyAlignment="1">
      <alignment horizontal="center" vertical="center"/>
    </xf>
    <xf numFmtId="0" fontId="0" fillId="0" borderId="404" xfId="0" applyFont="1" applyBorder="1" applyAlignment="1">
      <alignment horizontal="center" vertical="center"/>
    </xf>
    <xf numFmtId="0" fontId="0" fillId="0" borderId="405" xfId="0" applyFont="1" applyBorder="1" applyAlignment="1">
      <alignment horizontal="center" vertical="center"/>
    </xf>
    <xf numFmtId="0" fontId="0" fillId="0" borderId="837" xfId="0" applyFont="1" applyBorder="1" applyAlignment="1">
      <alignment vertical="center"/>
    </xf>
    <xf numFmtId="0" fontId="0" fillId="0" borderId="714" xfId="0" applyFont="1" applyBorder="1" applyAlignment="1">
      <alignment vertical="center"/>
    </xf>
    <xf numFmtId="0" fontId="0" fillId="0" borderId="838" xfId="0" applyFont="1" applyBorder="1" applyAlignment="1">
      <alignment vertical="center"/>
    </xf>
    <xf numFmtId="0" fontId="0" fillId="0" borderId="0" xfId="0" applyFont="1" applyBorder="1" applyAlignment="1">
      <alignment horizontal="center" vertical="center"/>
    </xf>
    <xf numFmtId="0" fontId="40" fillId="7" borderId="233" xfId="0" applyFont="1" applyFill="1" applyBorder="1" applyAlignment="1">
      <alignment horizontal="center" vertical="center"/>
    </xf>
    <xf numFmtId="0" fontId="40" fillId="7" borderId="234" xfId="0" applyFont="1" applyFill="1" applyBorder="1" applyAlignment="1">
      <alignment horizontal="center" vertical="center"/>
    </xf>
    <xf numFmtId="0" fontId="40" fillId="7" borderId="236" xfId="0" applyFont="1" applyFill="1" applyBorder="1" applyAlignment="1">
      <alignment horizontal="center" vertical="center"/>
    </xf>
    <xf numFmtId="0" fontId="31" fillId="25" borderId="841" xfId="2" applyFont="1" applyFill="1" applyBorder="1" applyAlignment="1">
      <alignment horizontal="center" vertical="center" wrapText="1"/>
    </xf>
    <xf numFmtId="0" fontId="6" fillId="23" borderId="841" xfId="2" applyFill="1" applyBorder="1" applyAlignment="1">
      <alignment horizontal="center" vertical="center" wrapText="1"/>
    </xf>
    <xf numFmtId="0" fontId="6" fillId="23" borderId="783" xfId="2" applyFill="1" applyBorder="1" applyAlignment="1">
      <alignment horizontal="center" vertical="center" wrapText="1"/>
    </xf>
    <xf numFmtId="0" fontId="0" fillId="0" borderId="842" xfId="0" applyFont="1" applyBorder="1" applyAlignment="1">
      <alignment horizontal="center" vertical="center"/>
    </xf>
    <xf numFmtId="0" fontId="0" fillId="0" borderId="520" xfId="0" applyFont="1" applyBorder="1" applyAlignment="1">
      <alignment horizontal="center" vertical="center"/>
    </xf>
    <xf numFmtId="0" fontId="0" fillId="0" borderId="515" xfId="0" applyFont="1" applyBorder="1" applyAlignment="1">
      <alignment horizontal="center" vertical="center"/>
    </xf>
    <xf numFmtId="0" fontId="0" fillId="0" borderId="846" xfId="0" applyFont="1" applyBorder="1" applyAlignment="1">
      <alignment vertical="center"/>
    </xf>
    <xf numFmtId="0" fontId="0" fillId="0" borderId="851" xfId="0" applyFont="1" applyBorder="1" applyAlignment="1">
      <alignment vertical="center"/>
    </xf>
    <xf numFmtId="0" fontId="0" fillId="0" borderId="852" xfId="0" applyFont="1" applyBorder="1" applyAlignment="1">
      <alignment horizontal="center" vertical="center"/>
    </xf>
    <xf numFmtId="0" fontId="131" fillId="66" borderId="858" xfId="2" applyFont="1" applyFill="1" applyBorder="1" applyAlignment="1">
      <alignment horizontal="center" vertical="center" wrapText="1"/>
    </xf>
    <xf numFmtId="0" fontId="131" fillId="66" borderId="859" xfId="2" applyFont="1" applyFill="1" applyBorder="1" applyAlignment="1">
      <alignment vertical="center" wrapText="1"/>
    </xf>
    <xf numFmtId="0" fontId="6" fillId="0" borderId="860" xfId="2" applyFill="1" applyBorder="1" applyAlignment="1">
      <alignment vertical="top" wrapText="1"/>
    </xf>
    <xf numFmtId="0" fontId="6" fillId="23" borderId="860" xfId="2" applyFill="1" applyBorder="1" applyAlignment="1">
      <alignment horizontal="center" vertical="center" wrapText="1"/>
    </xf>
    <xf numFmtId="0" fontId="6" fillId="23" borderId="861" xfId="2" applyFill="1" applyBorder="1" applyAlignment="1">
      <alignment horizontal="center" vertical="center" wrapText="1"/>
    </xf>
    <xf numFmtId="0" fontId="0" fillId="0" borderId="863" xfId="0" applyFont="1" applyBorder="1" applyAlignment="1">
      <alignment vertical="center"/>
    </xf>
    <xf numFmtId="0" fontId="0" fillId="0" borderId="864" xfId="0" applyFont="1" applyBorder="1" applyAlignment="1">
      <alignment horizontal="center" vertical="center"/>
    </xf>
    <xf numFmtId="0" fontId="0" fillId="0" borderId="867" xfId="0" applyFont="1" applyBorder="1" applyAlignment="1">
      <alignment horizontal="center" vertical="center"/>
    </xf>
    <xf numFmtId="0" fontId="0" fillId="0" borderId="868" xfId="0" applyFont="1" applyBorder="1" applyAlignment="1">
      <alignment horizontal="center" vertical="center"/>
    </xf>
    <xf numFmtId="0" fontId="0" fillId="0" borderId="869" xfId="0" applyFont="1" applyBorder="1" applyAlignment="1">
      <alignment horizontal="center" vertical="center"/>
    </xf>
    <xf numFmtId="0" fontId="0" fillId="0" borderId="518" xfId="0" applyFont="1" applyBorder="1"/>
    <xf numFmtId="0" fontId="0" fillId="0" borderId="521" xfId="0" applyFont="1" applyBorder="1"/>
    <xf numFmtId="0" fontId="0" fillId="0" borderId="519" xfId="0" applyFont="1" applyBorder="1"/>
    <xf numFmtId="0" fontId="2" fillId="14" borderId="870" xfId="0" applyFont="1" applyFill="1" applyBorder="1" applyAlignment="1">
      <alignment horizontal="center" vertical="center"/>
    </xf>
    <xf numFmtId="0" fontId="2" fillId="14" borderId="841" xfId="0" applyFont="1" applyFill="1" applyBorder="1" applyAlignment="1">
      <alignment horizontal="center" vertical="center"/>
    </xf>
    <xf numFmtId="0" fontId="0" fillId="0" borderId="871" xfId="0" applyFont="1" applyBorder="1"/>
    <xf numFmtId="0" fontId="0" fillId="0" borderId="784" xfId="0" applyFont="1" applyBorder="1"/>
    <xf numFmtId="0" fontId="0" fillId="0" borderId="872" xfId="0" applyFont="1" applyBorder="1"/>
    <xf numFmtId="0" fontId="0" fillId="0" borderId="771" xfId="0" applyFont="1" applyBorder="1" applyAlignment="1">
      <alignment horizontal="center"/>
    </xf>
    <xf numFmtId="0" fontId="0" fillId="0" borderId="772" xfId="0" quotePrefix="1" applyFont="1" applyBorder="1" applyAlignment="1">
      <alignment horizontal="center" vertical="center"/>
    </xf>
    <xf numFmtId="9" fontId="0" fillId="0" borderId="772" xfId="3" applyFont="1" applyBorder="1" applyAlignment="1">
      <alignment horizontal="center" vertical="center"/>
    </xf>
    <xf numFmtId="0" fontId="0" fillId="0" borderId="772" xfId="0" applyFont="1" applyBorder="1" applyAlignment="1">
      <alignment horizontal="center" vertical="center"/>
    </xf>
    <xf numFmtId="0" fontId="0" fillId="0" borderId="771" xfId="0" applyFont="1" applyFill="1" applyBorder="1" applyAlignment="1">
      <alignment horizontal="center"/>
    </xf>
    <xf numFmtId="0" fontId="0" fillId="27" borderId="771" xfId="0" applyFont="1" applyFill="1" applyBorder="1" applyAlignment="1">
      <alignment horizontal="center"/>
    </xf>
    <xf numFmtId="0" fontId="0" fillId="27" borderId="772" xfId="0" applyFont="1" applyFill="1" applyBorder="1" applyAlignment="1">
      <alignment horizontal="center"/>
    </xf>
    <xf numFmtId="0" fontId="0" fillId="27" borderId="774" xfId="0" applyFont="1" applyFill="1" applyBorder="1" applyAlignment="1">
      <alignment horizontal="center"/>
    </xf>
    <xf numFmtId="0" fontId="0" fillId="27" borderId="775" xfId="0" applyFont="1" applyFill="1" applyBorder="1" applyAlignment="1">
      <alignment horizontal="center"/>
    </xf>
    <xf numFmtId="9" fontId="0" fillId="0" borderId="773" xfId="3" applyFont="1" applyBorder="1" applyAlignment="1">
      <alignment horizontal="center"/>
    </xf>
    <xf numFmtId="0" fontId="0" fillId="0" borderId="873" xfId="0" applyFont="1" applyFill="1" applyBorder="1" applyAlignment="1">
      <alignment horizontal="center"/>
    </xf>
    <xf numFmtId="0" fontId="0" fillId="0" borderId="772" xfId="0" applyFont="1" applyFill="1" applyBorder="1" applyAlignment="1">
      <alignment horizontal="center"/>
    </xf>
    <xf numFmtId="0" fontId="0" fillId="27" borderId="873" xfId="0" applyFont="1" applyFill="1" applyBorder="1" applyAlignment="1">
      <alignment horizontal="center"/>
    </xf>
    <xf numFmtId="0" fontId="26" fillId="0" borderId="0" xfId="0" applyFont="1" applyAlignment="1" applyProtection="1">
      <alignment horizontal="center" vertical="center"/>
    </xf>
    <xf numFmtId="0" fontId="26" fillId="0" borderId="0" xfId="0" applyFont="1" applyAlignment="1" applyProtection="1">
      <alignment horizontal="left" vertical="center" wrapText="1"/>
    </xf>
    <xf numFmtId="0" fontId="37" fillId="2" borderId="0" xfId="0" applyFont="1" applyFill="1" applyBorder="1" applyAlignment="1" applyProtection="1">
      <alignment horizontal="center" vertical="center"/>
    </xf>
    <xf numFmtId="0" fontId="0" fillId="0" borderId="56" xfId="0" applyFont="1" applyBorder="1" applyAlignment="1" applyProtection="1">
      <alignment horizontal="center"/>
    </xf>
    <xf numFmtId="0" fontId="31" fillId="67" borderId="516" xfId="0" applyFont="1" applyFill="1" applyBorder="1" applyAlignment="1">
      <alignment horizontal="center" wrapText="1"/>
    </xf>
    <xf numFmtId="0" fontId="23" fillId="67" borderId="0" xfId="0" applyFont="1" applyFill="1" applyBorder="1" applyAlignment="1">
      <alignment vertical="center"/>
    </xf>
    <xf numFmtId="0" fontId="31" fillId="67" borderId="517" xfId="0" applyFont="1" applyFill="1" applyBorder="1" applyAlignment="1">
      <alignment horizontal="center" wrapText="1"/>
    </xf>
    <xf numFmtId="0" fontId="31" fillId="0" borderId="0" xfId="0" applyFont="1" applyAlignment="1">
      <alignment horizontal="center" vertical="center" wrapText="1"/>
    </xf>
    <xf numFmtId="0" fontId="31" fillId="67" borderId="516" xfId="0" applyFont="1" applyFill="1" applyBorder="1" applyAlignment="1">
      <alignment horizontal="center" vertical="center" wrapText="1"/>
    </xf>
    <xf numFmtId="0" fontId="31" fillId="67" borderId="0" xfId="0" applyFont="1" applyFill="1" applyBorder="1" applyAlignment="1">
      <alignment horizontal="center" vertical="center" wrapText="1"/>
    </xf>
    <xf numFmtId="0" fontId="31" fillId="67" borderId="517" xfId="0" applyFont="1" applyFill="1" applyBorder="1" applyAlignment="1">
      <alignment horizontal="center" vertical="center" wrapText="1"/>
    </xf>
    <xf numFmtId="0" fontId="0" fillId="67" borderId="0" xfId="0" applyFill="1" applyBorder="1"/>
    <xf numFmtId="0" fontId="31" fillId="0" borderId="0" xfId="0" applyFont="1" applyAlignment="1">
      <alignment horizontal="center" wrapText="1"/>
    </xf>
    <xf numFmtId="0" fontId="31" fillId="67" borderId="518" xfId="0" applyFont="1" applyFill="1" applyBorder="1" applyAlignment="1">
      <alignment horizontal="center" vertical="center" wrapText="1"/>
    </xf>
    <xf numFmtId="0" fontId="31" fillId="67" borderId="521" xfId="0" applyFont="1" applyFill="1" applyBorder="1" applyAlignment="1">
      <alignment horizontal="center" vertical="center" wrapText="1"/>
    </xf>
    <xf numFmtId="0" fontId="31" fillId="67" borderId="519" xfId="0" applyFont="1" applyFill="1" applyBorder="1" applyAlignment="1">
      <alignment horizontal="center" vertical="center" wrapText="1"/>
    </xf>
    <xf numFmtId="0" fontId="0" fillId="0" borderId="0" xfId="0" applyAlignment="1">
      <alignment vertical="center"/>
    </xf>
    <xf numFmtId="0" fontId="6" fillId="0" borderId="0" xfId="10"/>
    <xf numFmtId="0" fontId="6" fillId="0" borderId="0" xfId="10" applyFill="1"/>
    <xf numFmtId="0" fontId="132" fillId="0" borderId="0" xfId="10" applyFont="1"/>
    <xf numFmtId="0" fontId="6" fillId="0" borderId="0" xfId="10" applyBorder="1"/>
    <xf numFmtId="0" fontId="6" fillId="0" borderId="0" xfId="10" applyAlignment="1">
      <alignment vertical="center"/>
    </xf>
    <xf numFmtId="0" fontId="6" fillId="0" borderId="0" xfId="10" applyBorder="1" applyAlignment="1">
      <alignment vertical="center"/>
    </xf>
    <xf numFmtId="0" fontId="6" fillId="0" borderId="879" xfId="10" applyBorder="1"/>
    <xf numFmtId="0" fontId="6" fillId="0" borderId="880" xfId="10" applyBorder="1"/>
    <xf numFmtId="0" fontId="6" fillId="0" borderId="881" xfId="10" applyBorder="1" applyAlignment="1">
      <alignment horizontal="center"/>
    </xf>
    <xf numFmtId="0" fontId="6" fillId="0" borderId="886" xfId="10" applyBorder="1"/>
    <xf numFmtId="0" fontId="6" fillId="0" borderId="887" xfId="10" applyBorder="1"/>
    <xf numFmtId="0" fontId="132" fillId="0" borderId="888" xfId="10" applyFont="1" applyBorder="1"/>
    <xf numFmtId="0" fontId="6" fillId="22" borderId="889" xfId="10" applyFill="1" applyBorder="1"/>
    <xf numFmtId="0" fontId="6" fillId="25" borderId="886" xfId="10" applyFill="1" applyBorder="1" applyAlignment="1">
      <alignment vertical="center"/>
    </xf>
    <xf numFmtId="0" fontId="6" fillId="22" borderId="889" xfId="10" applyFill="1" applyBorder="1" applyAlignment="1">
      <alignment horizontal="center" vertical="center"/>
    </xf>
    <xf numFmtId="0" fontId="6" fillId="25" borderId="890" xfId="10" applyFill="1" applyBorder="1"/>
    <xf numFmtId="0" fontId="132" fillId="0" borderId="891" xfId="10" applyFont="1" applyBorder="1"/>
    <xf numFmtId="0" fontId="6" fillId="0" borderId="892" xfId="10" applyBorder="1" applyAlignment="1">
      <alignment horizontal="center" vertical="center"/>
    </xf>
    <xf numFmtId="0" fontId="6" fillId="0" borderId="893" xfId="10" applyBorder="1" applyAlignment="1">
      <alignment horizontal="center" vertical="center"/>
    </xf>
    <xf numFmtId="0" fontId="6" fillId="0" borderId="889" xfId="10" applyFill="1" applyBorder="1" applyAlignment="1">
      <alignment horizontal="center" vertical="center" wrapText="1"/>
    </xf>
    <xf numFmtId="0" fontId="6" fillId="0" borderId="0" xfId="10" applyBorder="1" applyAlignment="1">
      <alignment horizontal="center"/>
    </xf>
    <xf numFmtId="0" fontId="6" fillId="0" borderId="889" xfId="10" applyFill="1" applyBorder="1" applyAlignment="1">
      <alignment horizontal="center"/>
    </xf>
    <xf numFmtId="0" fontId="6" fillId="0" borderId="0" xfId="10" applyAlignment="1">
      <alignment horizontal="center"/>
    </xf>
    <xf numFmtId="0" fontId="34" fillId="0" borderId="887" xfId="10" applyFont="1" applyBorder="1" applyAlignment="1">
      <alignment horizontal="center" vertical="center"/>
    </xf>
    <xf numFmtId="0" fontId="34" fillId="0" borderId="888" xfId="10" applyFont="1" applyBorder="1" applyAlignment="1">
      <alignment horizontal="center" vertical="center"/>
    </xf>
    <xf numFmtId="0" fontId="6" fillId="0" borderId="895" xfId="10" applyBorder="1" applyAlignment="1">
      <alignment horizontal="center" vertical="center" wrapText="1"/>
    </xf>
    <xf numFmtId="0" fontId="6" fillId="0" borderId="896" xfId="10" applyBorder="1" applyAlignment="1">
      <alignment horizontal="center" vertical="center" wrapText="1"/>
    </xf>
    <xf numFmtId="0" fontId="6" fillId="0" borderId="897" xfId="10" applyBorder="1" applyAlignment="1">
      <alignment horizontal="center" vertical="center" wrapText="1"/>
    </xf>
    <xf numFmtId="0" fontId="6" fillId="0" borderId="516" xfId="10" applyFill="1" applyBorder="1" applyAlignment="1">
      <alignment horizontal="center" vertical="center" wrapText="1"/>
    </xf>
    <xf numFmtId="0" fontId="6" fillId="0" borderId="898" xfId="10" applyFill="1" applyBorder="1" applyAlignment="1">
      <alignment horizontal="center" vertical="center" wrapText="1"/>
    </xf>
    <xf numFmtId="0" fontId="6" fillId="0" borderId="516" xfId="10" applyFill="1" applyBorder="1" applyAlignment="1">
      <alignment vertical="center"/>
    </xf>
    <xf numFmtId="0" fontId="6" fillId="0" borderId="516" xfId="10" applyBorder="1"/>
    <xf numFmtId="0" fontId="6" fillId="0" borderId="898" xfId="10" applyFill="1" applyBorder="1" applyAlignment="1">
      <alignment horizontal="center"/>
    </xf>
    <xf numFmtId="0" fontId="6" fillId="0" borderId="899" xfId="10" applyBorder="1"/>
    <xf numFmtId="0" fontId="6" fillId="0" borderId="900" xfId="10" applyBorder="1" applyAlignment="1">
      <alignment horizontal="center"/>
    </xf>
    <xf numFmtId="0" fontId="6" fillId="0" borderId="900" xfId="10" applyBorder="1"/>
    <xf numFmtId="0" fontId="6" fillId="23" borderId="889" xfId="10" applyFill="1" applyBorder="1" applyAlignment="1">
      <alignment horizontal="center"/>
    </xf>
    <xf numFmtId="0" fontId="6" fillId="0" borderId="902" xfId="10" applyBorder="1" applyAlignment="1">
      <alignment horizontal="center" vertical="center" wrapText="1"/>
    </xf>
    <xf numFmtId="0" fontId="6" fillId="0" borderId="886" xfId="10" applyFill="1" applyBorder="1" applyAlignment="1">
      <alignment horizontal="center" vertical="center" wrapText="1"/>
    </xf>
    <xf numFmtId="0" fontId="6" fillId="0" borderId="886" xfId="10" applyFill="1" applyBorder="1" applyAlignment="1">
      <alignment horizontal="center"/>
    </xf>
    <xf numFmtId="0" fontId="6" fillId="0" borderId="903" xfId="10" applyBorder="1"/>
    <xf numFmtId="183" fontId="6" fillId="23" borderId="886" xfId="10" applyNumberFormat="1" applyFill="1" applyBorder="1" applyAlignment="1">
      <alignment horizontal="center"/>
    </xf>
    <xf numFmtId="167" fontId="6" fillId="23" borderId="898" xfId="10" applyNumberFormat="1" applyFill="1" applyBorder="1" applyAlignment="1">
      <alignment horizontal="center"/>
    </xf>
    <xf numFmtId="2" fontId="6" fillId="0" borderId="900" xfId="10" applyNumberFormat="1" applyBorder="1" applyAlignment="1">
      <alignment horizontal="center"/>
    </xf>
    <xf numFmtId="2" fontId="6" fillId="0" borderId="889" xfId="10" applyNumberFormat="1" applyFill="1" applyBorder="1" applyAlignment="1">
      <alignment horizontal="center"/>
    </xf>
    <xf numFmtId="167" fontId="6" fillId="0" borderId="901" xfId="10" applyNumberFormat="1" applyBorder="1" applyAlignment="1">
      <alignment horizontal="center"/>
    </xf>
    <xf numFmtId="2" fontId="6" fillId="0" borderId="0" xfId="10" applyNumberFormat="1" applyBorder="1" applyAlignment="1">
      <alignment horizontal="center"/>
    </xf>
    <xf numFmtId="167" fontId="6" fillId="0" borderId="0" xfId="10" applyNumberFormat="1" applyBorder="1" applyAlignment="1">
      <alignment horizontal="center"/>
    </xf>
    <xf numFmtId="0" fontId="6" fillId="0" borderId="882" xfId="10" applyBorder="1" applyAlignment="1">
      <alignment vertical="center"/>
    </xf>
    <xf numFmtId="0" fontId="6" fillId="25" borderId="883" xfId="10" applyFill="1" applyBorder="1" applyAlignment="1">
      <alignment horizontal="center" vertical="center"/>
    </xf>
    <xf numFmtId="0" fontId="6" fillId="25" borderId="884" xfId="10" applyFill="1" applyBorder="1" applyAlignment="1">
      <alignment horizontal="center" vertical="center"/>
    </xf>
    <xf numFmtId="0" fontId="6" fillId="22" borderId="885" xfId="10" applyFill="1" applyBorder="1" applyAlignment="1">
      <alignment horizontal="center" vertical="center"/>
    </xf>
    <xf numFmtId="0" fontId="31" fillId="0" borderId="0" xfId="2" applyFont="1" applyFill="1" applyBorder="1" applyAlignment="1" applyProtection="1">
      <alignment horizontal="center" vertical="center" wrapText="1"/>
    </xf>
    <xf numFmtId="1" fontId="21" fillId="0" borderId="0" xfId="0" quotePrefix="1" applyNumberFormat="1" applyFont="1" applyBorder="1" applyAlignment="1" applyProtection="1">
      <alignment horizontal="center" vertical="center"/>
    </xf>
    <xf numFmtId="1" fontId="1" fillId="0" borderId="904" xfId="0" applyNumberFormat="1" applyFont="1" applyFill="1" applyBorder="1" applyAlignment="1" applyProtection="1">
      <alignment horizontal="center" vertical="center" wrapText="1"/>
    </xf>
    <xf numFmtId="0" fontId="21" fillId="0" borderId="904" xfId="0" quotePrefix="1" applyFont="1" applyFill="1" applyBorder="1" applyAlignment="1" applyProtection="1">
      <alignment horizontal="left" vertical="center"/>
    </xf>
    <xf numFmtId="0" fontId="25" fillId="24" borderId="350" xfId="0" quotePrefix="1" applyFont="1" applyFill="1" applyBorder="1" applyAlignment="1" applyProtection="1">
      <alignment horizontal="center" vertical="center" textRotation="75" wrapText="1"/>
    </xf>
    <xf numFmtId="0" fontId="25" fillId="22" borderId="350" xfId="0" quotePrefix="1" applyFont="1" applyFill="1" applyBorder="1" applyAlignment="1" applyProtection="1">
      <alignment horizontal="center" vertical="center" textRotation="75" wrapText="1"/>
    </xf>
    <xf numFmtId="0" fontId="22" fillId="3" borderId="350" xfId="0" quotePrefix="1" applyFont="1" applyFill="1" applyBorder="1" applyAlignment="1" applyProtection="1">
      <alignment horizontal="center" vertical="center" textRotation="75" wrapText="1"/>
    </xf>
    <xf numFmtId="0" fontId="137" fillId="0" borderId="0" xfId="10" applyFont="1" applyFill="1" applyBorder="1" applyAlignment="1">
      <alignment horizontal="center"/>
    </xf>
    <xf numFmtId="1" fontId="21" fillId="0" borderId="0" xfId="0" quotePrefix="1" applyNumberFormat="1" applyFont="1" applyFill="1" applyBorder="1" applyAlignment="1" applyProtection="1">
      <alignment horizontal="center" vertical="center"/>
    </xf>
    <xf numFmtId="0" fontId="6" fillId="0" borderId="877" xfId="10" applyBorder="1"/>
    <xf numFmtId="0" fontId="139" fillId="0" borderId="877" xfId="10" applyFont="1" applyBorder="1"/>
    <xf numFmtId="0" fontId="135" fillId="0" borderId="877" xfId="10" applyFont="1" applyBorder="1"/>
    <xf numFmtId="0" fontId="31" fillId="0" borderId="504" xfId="2" applyFont="1" applyFill="1" applyBorder="1" applyAlignment="1">
      <alignment horizontal="center" vertical="center"/>
    </xf>
    <xf numFmtId="0" fontId="135" fillId="0" borderId="877" xfId="10" applyFont="1" applyFill="1" applyBorder="1"/>
    <xf numFmtId="0" fontId="6" fillId="0" borderId="0" xfId="10" applyFill="1" applyBorder="1"/>
    <xf numFmtId="0" fontId="6" fillId="0" borderId="907" xfId="10" applyFill="1" applyBorder="1"/>
    <xf numFmtId="0" fontId="6" fillId="0" borderId="907" xfId="10" applyBorder="1" applyAlignment="1">
      <alignment horizontal="center" vertical="center"/>
    </xf>
    <xf numFmtId="4" fontId="6" fillId="0" borderId="0" xfId="2" applyNumberFormat="1" applyBorder="1" applyAlignment="1"/>
    <xf numFmtId="0" fontId="6" fillId="0" borderId="461" xfId="10" applyFill="1" applyBorder="1"/>
    <xf numFmtId="0" fontId="6" fillId="0" borderId="912" xfId="10" applyFill="1" applyBorder="1"/>
    <xf numFmtId="0" fontId="6" fillId="0" borderId="90" xfId="10" applyBorder="1" applyAlignment="1">
      <alignment horizontal="center" vertical="center"/>
    </xf>
    <xf numFmtId="0" fontId="140" fillId="0" borderId="0" xfId="0" applyFont="1"/>
    <xf numFmtId="0" fontId="31" fillId="30" borderId="916" xfId="2" applyFont="1" applyFill="1" applyBorder="1" applyAlignment="1">
      <alignment horizontal="center" vertical="center" wrapText="1"/>
    </xf>
    <xf numFmtId="184" fontId="6" fillId="0" borderId="734" xfId="2" applyNumberFormat="1" applyFont="1" applyFill="1" applyBorder="1" applyAlignment="1">
      <alignment horizontal="center" vertical="center"/>
    </xf>
    <xf numFmtId="184" fontId="126" fillId="0" borderId="921" xfId="2" applyNumberFormat="1" applyFont="1" applyFill="1" applyBorder="1" applyAlignment="1">
      <alignment horizontal="center" vertical="center"/>
    </xf>
    <xf numFmtId="0" fontId="140" fillId="0" borderId="922" xfId="0" applyFont="1" applyBorder="1"/>
    <xf numFmtId="0" fontId="140" fillId="0" borderId="514" xfId="0" applyFont="1" applyBorder="1"/>
    <xf numFmtId="0" fontId="141" fillId="0" borderId="514" xfId="0" applyFont="1" applyBorder="1"/>
    <xf numFmtId="184" fontId="142" fillId="0" borderId="923" xfId="2" applyNumberFormat="1" applyFont="1" applyFill="1" applyBorder="1" applyAlignment="1">
      <alignment horizontal="center" vertical="center"/>
    </xf>
    <xf numFmtId="0" fontId="31" fillId="0" borderId="0" xfId="2" applyFont="1" applyFill="1" applyBorder="1" applyAlignment="1">
      <alignment horizontal="center" vertical="center"/>
    </xf>
    <xf numFmtId="0" fontId="31" fillId="0" borderId="0" xfId="2" applyFont="1" applyFill="1" applyBorder="1" applyAlignment="1">
      <alignment vertical="center"/>
    </xf>
    <xf numFmtId="4" fontId="31" fillId="0" borderId="495" xfId="2" applyNumberFormat="1" applyFont="1" applyFill="1" applyBorder="1" applyAlignment="1">
      <alignment horizontal="center" vertical="center"/>
    </xf>
    <xf numFmtId="4" fontId="31" fillId="0" borderId="0" xfId="2" applyNumberFormat="1" applyFont="1" applyFill="1" applyBorder="1" applyAlignment="1">
      <alignment horizontal="center" vertical="center"/>
    </xf>
    <xf numFmtId="0" fontId="6" fillId="0" borderId="495" xfId="10" applyFill="1" applyBorder="1"/>
    <xf numFmtId="4" fontId="31" fillId="0" borderId="924" xfId="2" applyNumberFormat="1" applyFont="1" applyFill="1" applyBorder="1" applyAlignment="1">
      <alignment horizontal="center" vertical="center"/>
    </xf>
    <xf numFmtId="0" fontId="31" fillId="30" borderId="486" xfId="2" applyFont="1" applyFill="1" applyBorder="1" applyAlignment="1">
      <alignment vertical="center"/>
    </xf>
    <xf numFmtId="4" fontId="31" fillId="0" borderId="488" xfId="2" applyNumberFormat="1" applyFont="1" applyFill="1" applyBorder="1" applyAlignment="1">
      <alignment horizontal="center" vertical="center"/>
    </xf>
    <xf numFmtId="184" fontId="6" fillId="0" borderId="925" xfId="2" applyNumberFormat="1" applyFont="1" applyFill="1" applyBorder="1" applyAlignment="1">
      <alignment horizontal="center" vertical="center"/>
    </xf>
    <xf numFmtId="0" fontId="0" fillId="0" borderId="932" xfId="0" applyFont="1" applyBorder="1"/>
    <xf numFmtId="0" fontId="0" fillId="0" borderId="933" xfId="0" applyFont="1" applyBorder="1"/>
    <xf numFmtId="0" fontId="6" fillId="0" borderId="934" xfId="10" applyBorder="1" applyAlignment="1">
      <alignment horizontal="center" vertical="center"/>
    </xf>
    <xf numFmtId="0" fontId="6" fillId="0" borderId="935" xfId="10" applyBorder="1" applyAlignment="1">
      <alignment horizontal="center" vertical="center"/>
    </xf>
    <xf numFmtId="184" fontId="6" fillId="0" borderId="936" xfId="2" applyNumberFormat="1" applyFont="1" applyFill="1" applyBorder="1" applyAlignment="1">
      <alignment horizontal="center" vertical="center"/>
    </xf>
    <xf numFmtId="0" fontId="55" fillId="0" borderId="0" xfId="0" applyFont="1"/>
    <xf numFmtId="0" fontId="6" fillId="0" borderId="0" xfId="2" applyFont="1" applyFill="1" applyAlignment="1">
      <alignment horizontal="center" vertical="center"/>
    </xf>
    <xf numFmtId="172" fontId="6" fillId="0" borderId="500" xfId="2" applyNumberFormat="1" applyFont="1" applyFill="1" applyBorder="1" applyAlignment="1">
      <alignment vertical="center"/>
    </xf>
    <xf numFmtId="172" fontId="6" fillId="0" borderId="490" xfId="2" applyNumberFormat="1" applyFont="1" applyFill="1" applyBorder="1" applyAlignment="1">
      <alignment vertical="center"/>
    </xf>
    <xf numFmtId="172" fontId="6" fillId="0" borderId="498" xfId="2" applyNumberFormat="1" applyFont="1" applyFill="1" applyBorder="1" applyAlignment="1">
      <alignment vertical="center"/>
    </xf>
    <xf numFmtId="0" fontId="110" fillId="0" borderId="497" xfId="2" applyFont="1" applyFill="1" applyBorder="1" applyAlignment="1">
      <alignment vertical="center" wrapText="1"/>
    </xf>
    <xf numFmtId="0" fontId="110" fillId="0" borderId="490" xfId="2" applyFont="1" applyFill="1" applyBorder="1" applyAlignment="1">
      <alignment vertical="center" wrapText="1"/>
    </xf>
    <xf numFmtId="0" fontId="110" fillId="0" borderId="499" xfId="2" applyFont="1" applyFill="1" applyBorder="1" applyAlignment="1">
      <alignment vertical="center" wrapText="1"/>
    </xf>
    <xf numFmtId="0" fontId="110" fillId="22" borderId="733" xfId="2" applyFont="1" applyFill="1" applyBorder="1" applyAlignment="1">
      <alignment horizontal="left" vertical="center" wrapText="1"/>
    </xf>
    <xf numFmtId="0" fontId="32" fillId="0" borderId="731" xfId="2" applyFont="1" applyFill="1" applyBorder="1" applyAlignment="1">
      <alignment horizontal="center" vertical="center" wrapText="1"/>
    </xf>
    <xf numFmtId="0" fontId="145" fillId="0" borderId="510" xfId="2" applyFont="1" applyFill="1" applyBorder="1" applyAlignment="1">
      <alignment horizontal="center" vertical="center"/>
    </xf>
    <xf numFmtId="178" fontId="32" fillId="0" borderId="510" xfId="2" applyNumberFormat="1" applyFont="1" applyFill="1" applyBorder="1" applyAlignment="1">
      <alignment horizontal="center" vertical="center" wrapText="1"/>
    </xf>
    <xf numFmtId="166" fontId="32" fillId="0" borderId="510" xfId="2" applyNumberFormat="1" applyFont="1" applyFill="1" applyBorder="1" applyAlignment="1">
      <alignment horizontal="center" vertical="center" wrapText="1"/>
    </xf>
    <xf numFmtId="166" fontId="32" fillId="0" borderId="511" xfId="2" applyNumberFormat="1" applyFont="1" applyFill="1" applyBorder="1" applyAlignment="1">
      <alignment horizontal="center" vertical="center" wrapText="1"/>
    </xf>
    <xf numFmtId="0" fontId="31" fillId="22" borderId="916" xfId="2" applyFont="1" applyFill="1" applyBorder="1" applyAlignment="1">
      <alignment horizontal="center" vertical="center" wrapText="1"/>
    </xf>
    <xf numFmtId="0" fontId="31" fillId="22" borderId="486" xfId="2" applyFont="1" applyFill="1" applyBorder="1" applyAlignment="1">
      <alignment vertical="center"/>
    </xf>
    <xf numFmtId="0" fontId="6" fillId="23" borderId="934" xfId="10" applyFill="1" applyBorder="1" applyAlignment="1">
      <alignment horizontal="center" vertical="center"/>
    </xf>
    <xf numFmtId="0" fontId="6" fillId="23" borderId="935" xfId="10" applyFill="1" applyBorder="1" applyAlignment="1">
      <alignment horizontal="center" vertical="center"/>
    </xf>
    <xf numFmtId="9" fontId="110" fillId="23" borderId="908" xfId="2" applyNumberFormat="1" applyFont="1" applyFill="1" applyBorder="1" applyAlignment="1">
      <alignment horizontal="center" vertical="center" wrapText="1"/>
    </xf>
    <xf numFmtId="0" fontId="146" fillId="0" borderId="232" xfId="0" quotePrefix="1" applyFont="1" applyBorder="1" applyAlignment="1">
      <alignment horizontal="center"/>
    </xf>
    <xf numFmtId="0" fontId="31" fillId="22" borderId="479" xfId="2" applyFont="1" applyFill="1" applyBorder="1" applyAlignment="1">
      <alignment horizontal="center" vertical="center" wrapText="1"/>
    </xf>
    <xf numFmtId="0" fontId="31" fillId="22" borderId="500" xfId="2" applyFont="1" applyFill="1" applyBorder="1" applyAlignment="1">
      <alignment horizontal="center" vertical="center"/>
    </xf>
    <xf numFmtId="0" fontId="24" fillId="8" borderId="0" xfId="2" applyFont="1" applyFill="1" applyBorder="1" applyAlignment="1" applyProtection="1">
      <alignment horizontal="left" vertical="center"/>
    </xf>
    <xf numFmtId="0" fontId="0" fillId="8" borderId="0" xfId="0" applyFont="1" applyFill="1" applyBorder="1" applyAlignment="1" applyProtection="1">
      <alignment horizontal="center" vertical="top" wrapText="1"/>
    </xf>
    <xf numFmtId="0" fontId="0" fillId="8" borderId="0" xfId="0" applyFont="1" applyFill="1" applyBorder="1" applyAlignment="1" applyProtection="1">
      <alignment horizontal="center" vertical="center"/>
    </xf>
    <xf numFmtId="0" fontId="24" fillId="8" borderId="0" xfId="2" applyFont="1" applyFill="1" applyBorder="1" applyAlignment="1" applyProtection="1">
      <alignment horizontal="left" vertical="center"/>
      <protection locked="0"/>
    </xf>
    <xf numFmtId="0" fontId="21" fillId="8" borderId="0" xfId="0" applyFont="1" applyFill="1" applyBorder="1" applyAlignment="1" applyProtection="1">
      <alignment horizontal="left" vertical="center"/>
      <protection locked="0"/>
    </xf>
    <xf numFmtId="0" fontId="0" fillId="8" borderId="0" xfId="0" applyFont="1" applyFill="1" applyBorder="1" applyAlignment="1" applyProtection="1">
      <alignment horizontal="center" vertical="center"/>
      <protection locked="0"/>
    </xf>
    <xf numFmtId="0" fontId="0" fillId="8" borderId="0" xfId="0" applyFont="1" applyFill="1" applyBorder="1" applyAlignment="1" applyProtection="1">
      <alignment horizontal="center" vertical="top" wrapText="1"/>
      <protection locked="0"/>
    </xf>
    <xf numFmtId="0" fontId="6" fillId="0" borderId="0" xfId="104"/>
    <xf numFmtId="0" fontId="6" fillId="0" borderId="0" xfId="104" applyFont="1"/>
    <xf numFmtId="0" fontId="31" fillId="0" borderId="0" xfId="104" applyFont="1"/>
    <xf numFmtId="0" fontId="6" fillId="0" borderId="0" xfId="104" applyFont="1" applyAlignment="1">
      <alignment horizontal="center"/>
    </xf>
    <xf numFmtId="0" fontId="31" fillId="0" borderId="0" xfId="104" applyFont="1" applyFill="1"/>
    <xf numFmtId="0" fontId="6" fillId="0" borderId="0" xfId="104" applyFill="1"/>
    <xf numFmtId="0" fontId="31" fillId="0" borderId="0" xfId="104" applyFont="1" applyFill="1" applyAlignment="1">
      <alignment vertical="center"/>
    </xf>
    <xf numFmtId="0" fontId="6" fillId="0" borderId="0" xfId="104" applyFill="1" applyAlignment="1">
      <alignment vertical="center"/>
    </xf>
    <xf numFmtId="0" fontId="6" fillId="0" borderId="0" xfId="104" applyAlignment="1">
      <alignment vertical="center"/>
    </xf>
    <xf numFmtId="0" fontId="32" fillId="0" borderId="0" xfId="104" applyFont="1" applyAlignment="1">
      <alignment horizontal="center"/>
    </xf>
    <xf numFmtId="0" fontId="6" fillId="0" borderId="0" xfId="104" applyFill="1" applyBorder="1"/>
    <xf numFmtId="0" fontId="6" fillId="0" borderId="516" xfId="104" applyFont="1" applyFill="1" applyBorder="1" applyAlignment="1">
      <alignment horizontal="center" vertical="center"/>
    </xf>
    <xf numFmtId="0" fontId="6" fillId="0" borderId="517" xfId="104" applyBorder="1" applyAlignment="1">
      <alignment vertical="center"/>
    </xf>
    <xf numFmtId="0" fontId="6" fillId="0" borderId="517" xfId="104" applyFill="1" applyBorder="1" applyAlignment="1">
      <alignment vertical="center"/>
    </xf>
    <xf numFmtId="0" fontId="6" fillId="0" borderId="518" xfId="104" applyFont="1" applyFill="1" applyBorder="1"/>
    <xf numFmtId="0" fontId="6" fillId="0" borderId="521" xfId="104" applyBorder="1"/>
    <xf numFmtId="0" fontId="6" fillId="0" borderId="519" xfId="104" applyBorder="1"/>
    <xf numFmtId="0" fontId="6" fillId="0" borderId="518" xfId="104" applyFill="1" applyBorder="1"/>
    <xf numFmtId="0" fontId="6" fillId="0" borderId="516" xfId="104" applyBorder="1" applyAlignment="1">
      <alignment vertical="center"/>
    </xf>
    <xf numFmtId="0" fontId="6" fillId="0" borderId="516" xfId="104" applyFill="1" applyBorder="1" applyAlignment="1">
      <alignment vertical="center"/>
    </xf>
    <xf numFmtId="0" fontId="6" fillId="0" borderId="516" xfId="104" applyFill="1" applyBorder="1"/>
    <xf numFmtId="0" fontId="6" fillId="0" borderId="516" xfId="104" applyBorder="1"/>
    <xf numFmtId="0" fontId="6" fillId="0" borderId="518" xfId="104" applyFont="1" applyBorder="1"/>
    <xf numFmtId="0" fontId="6" fillId="0" borderId="518" xfId="104" applyBorder="1"/>
    <xf numFmtId="0" fontId="6" fillId="0" borderId="962" xfId="104" applyFont="1" applyBorder="1"/>
    <xf numFmtId="0" fontId="6" fillId="0" borderId="963" xfId="104" applyBorder="1" applyAlignment="1">
      <alignment vertical="center"/>
    </xf>
    <xf numFmtId="0" fontId="6" fillId="0" borderId="963" xfId="104" applyFill="1" applyBorder="1" applyAlignment="1">
      <alignment vertical="center"/>
    </xf>
    <xf numFmtId="0" fontId="6" fillId="0" borderId="963" xfId="104" applyFill="1" applyBorder="1"/>
    <xf numFmtId="0" fontId="6" fillId="0" borderId="963" xfId="104" applyBorder="1"/>
    <xf numFmtId="0" fontId="0" fillId="0" borderId="963" xfId="0" applyFont="1" applyBorder="1"/>
    <xf numFmtId="0" fontId="0" fillId="0" borderId="962" xfId="0" applyFont="1" applyBorder="1"/>
    <xf numFmtId="0" fontId="6" fillId="0" borderId="774" xfId="104" applyBorder="1" applyAlignment="1">
      <alignment horizontal="center"/>
    </xf>
    <xf numFmtId="0" fontId="6" fillId="0" borderId="775" xfId="104" applyBorder="1"/>
    <xf numFmtId="0" fontId="6" fillId="0" borderId="776" xfId="104" applyBorder="1"/>
    <xf numFmtId="0" fontId="6" fillId="0" borderId="894" xfId="104" applyBorder="1"/>
    <xf numFmtId="0" fontId="40" fillId="23" borderId="534" xfId="0" applyFont="1" applyFill="1" applyBorder="1" applyAlignment="1" applyProtection="1">
      <alignment horizontal="center"/>
    </xf>
    <xf numFmtId="0" fontId="40" fillId="23" borderId="231" xfId="0" applyFont="1" applyFill="1" applyBorder="1" applyAlignment="1" applyProtection="1">
      <alignment horizontal="center" wrapText="1"/>
    </xf>
    <xf numFmtId="0" fontId="40" fillId="23" borderId="894" xfId="0" applyFont="1" applyFill="1" applyBorder="1" applyAlignment="1" applyProtection="1">
      <alignment horizontal="center" wrapText="1"/>
    </xf>
    <xf numFmtId="0" fontId="23" fillId="23" borderId="961" xfId="104" applyFont="1" applyFill="1" applyBorder="1" applyAlignment="1">
      <alignment horizontal="center" vertical="center"/>
    </xf>
    <xf numFmtId="0" fontId="6" fillId="23" borderId="771" xfId="104" applyFill="1" applyBorder="1" applyAlignment="1">
      <alignment vertical="center"/>
    </xf>
    <xf numFmtId="0" fontId="6" fillId="23" borderId="772" xfId="104" applyFill="1" applyBorder="1" applyAlignment="1">
      <alignment vertical="center"/>
    </xf>
    <xf numFmtId="0" fontId="6" fillId="23" borderId="773" xfId="104" applyFill="1" applyBorder="1" applyAlignment="1">
      <alignment vertical="center"/>
    </xf>
    <xf numFmtId="0" fontId="6" fillId="23" borderId="963" xfId="104" applyFill="1" applyBorder="1" applyAlignment="1">
      <alignment vertical="center"/>
    </xf>
    <xf numFmtId="0" fontId="6" fillId="23" borderId="771" xfId="104" applyFill="1" applyBorder="1"/>
    <xf numFmtId="0" fontId="6" fillId="23" borderId="772" xfId="104" applyFill="1" applyBorder="1"/>
    <xf numFmtId="0" fontId="6" fillId="23" borderId="773" xfId="104" applyFill="1" applyBorder="1"/>
    <xf numFmtId="0" fontId="6" fillId="23" borderId="963" xfId="104" applyFill="1" applyBorder="1"/>
    <xf numFmtId="0" fontId="6" fillId="23" borderId="963" xfId="104" applyFill="1" applyBorder="1" applyAlignment="1">
      <alignment vertical="center" wrapText="1"/>
    </xf>
    <xf numFmtId="0" fontId="134" fillId="0" borderId="516" xfId="10" applyFont="1" applyBorder="1" applyAlignment="1">
      <alignment vertical="center"/>
    </xf>
    <xf numFmtId="0" fontId="130" fillId="0" borderId="516" xfId="10" applyFont="1" applyBorder="1" applyAlignment="1">
      <alignment vertical="center"/>
    </xf>
    <xf numFmtId="0" fontId="6" fillId="0" borderId="518" xfId="10" applyBorder="1"/>
    <xf numFmtId="0" fontId="6" fillId="0" borderId="521" xfId="10" applyBorder="1"/>
    <xf numFmtId="0" fontId="6" fillId="0" borderId="516" xfId="10" applyFont="1" applyFill="1" applyBorder="1" applyAlignment="1">
      <alignment vertical="center"/>
    </xf>
    <xf numFmtId="0" fontId="31" fillId="0" borderId="0" xfId="10" applyFont="1" applyFill="1" applyBorder="1" applyAlignment="1">
      <alignment vertical="center"/>
    </xf>
    <xf numFmtId="0" fontId="6" fillId="0" borderId="0" xfId="10" applyFont="1" applyFill="1" applyBorder="1" applyAlignment="1">
      <alignment vertical="center"/>
    </xf>
    <xf numFmtId="0" fontId="31" fillId="0" borderId="517" xfId="10" applyFont="1" applyFill="1" applyBorder="1" applyAlignment="1">
      <alignment horizontal="center"/>
    </xf>
    <xf numFmtId="0" fontId="6" fillId="0" borderId="517" xfId="10" applyBorder="1" applyAlignment="1">
      <alignment horizontal="center" vertical="center"/>
    </xf>
    <xf numFmtId="2" fontId="6" fillId="0" borderId="517" xfId="14" applyNumberFormat="1" applyFont="1" applyBorder="1" applyAlignment="1">
      <alignment horizontal="center" vertical="center"/>
    </xf>
    <xf numFmtId="0" fontId="6" fillId="0" borderId="519" xfId="10" applyBorder="1" applyAlignment="1">
      <alignment horizontal="center"/>
    </xf>
    <xf numFmtId="0" fontId="31" fillId="0" borderId="963" xfId="10" applyFont="1" applyFill="1" applyBorder="1" applyAlignment="1">
      <alignment horizontal="center"/>
    </xf>
    <xf numFmtId="0" fontId="6" fillId="0" borderId="963" xfId="10" applyBorder="1" applyAlignment="1">
      <alignment horizontal="center" vertical="center"/>
    </xf>
    <xf numFmtId="9" fontId="6" fillId="0" borderId="963" xfId="10" applyNumberFormat="1" applyBorder="1" applyAlignment="1">
      <alignment horizontal="center" vertical="center"/>
    </xf>
    <xf numFmtId="0" fontId="6" fillId="0" borderId="962" xfId="10" applyBorder="1" applyAlignment="1">
      <alignment horizontal="center"/>
    </xf>
    <xf numFmtId="0" fontId="6" fillId="23" borderId="963" xfId="10" applyFill="1" applyBorder="1" applyAlignment="1">
      <alignment horizontal="center" vertical="center"/>
    </xf>
    <xf numFmtId="9" fontId="6" fillId="23" borderId="963" xfId="14" applyFont="1" applyFill="1" applyBorder="1" applyAlignment="1">
      <alignment horizontal="center" vertical="center"/>
    </xf>
    <xf numFmtId="9" fontId="6" fillId="23" borderId="963" xfId="10" applyNumberFormat="1" applyFill="1" applyBorder="1" applyAlignment="1">
      <alignment horizontal="center" vertical="center"/>
    </xf>
    <xf numFmtId="2" fontId="148" fillId="0" borderId="517" xfId="14" applyNumberFormat="1" applyFont="1" applyBorder="1" applyAlignment="1">
      <alignment horizontal="center" vertical="center"/>
    </xf>
    <xf numFmtId="0" fontId="32" fillId="23" borderId="894" xfId="10" applyFont="1" applyFill="1" applyBorder="1" applyAlignment="1">
      <alignment horizontal="center" vertical="center"/>
    </xf>
    <xf numFmtId="0" fontId="32" fillId="23" borderId="515" xfId="10" applyFont="1" applyFill="1" applyBorder="1" applyAlignment="1">
      <alignment horizontal="center" vertical="center"/>
    </xf>
    <xf numFmtId="0" fontId="6" fillId="23" borderId="517" xfId="10" applyFill="1" applyBorder="1" applyAlignment="1">
      <alignment horizontal="center" vertical="center"/>
    </xf>
    <xf numFmtId="0" fontId="5" fillId="27" borderId="0" xfId="1" applyFill="1" applyBorder="1" applyAlignment="1">
      <alignment horizontal="center" vertical="center" wrapText="1"/>
    </xf>
    <xf numFmtId="0" fontId="6" fillId="0" borderId="874" xfId="10" applyFill="1" applyBorder="1"/>
    <xf numFmtId="0" fontId="6" fillId="0" borderId="875" xfId="10" applyFill="1" applyBorder="1"/>
    <xf numFmtId="0" fontId="6" fillId="0" borderId="876" xfId="10" applyFill="1" applyBorder="1" applyAlignment="1">
      <alignment horizontal="center"/>
    </xf>
    <xf numFmtId="0" fontId="6" fillId="0" borderId="877" xfId="10" applyFill="1" applyBorder="1"/>
    <xf numFmtId="0" fontId="6" fillId="0" borderId="878" xfId="10" applyFill="1" applyBorder="1" applyAlignment="1">
      <alignment horizontal="center"/>
    </xf>
    <xf numFmtId="0" fontId="31" fillId="22" borderId="877" xfId="10" applyFont="1" applyFill="1" applyBorder="1"/>
    <xf numFmtId="0" fontId="6" fillId="22" borderId="0" xfId="10" applyFill="1" applyBorder="1"/>
    <xf numFmtId="0" fontId="6" fillId="22" borderId="878" xfId="10" applyFill="1" applyBorder="1" applyAlignment="1">
      <alignment horizontal="center"/>
    </xf>
    <xf numFmtId="0" fontId="139" fillId="0" borderId="877" xfId="10" applyFont="1" applyFill="1" applyBorder="1"/>
    <xf numFmtId="0" fontId="135" fillId="0" borderId="0" xfId="10" applyFont="1" applyFill="1" applyBorder="1"/>
    <xf numFmtId="0" fontId="6" fillId="0" borderId="964" xfId="10" applyFill="1" applyBorder="1" applyAlignment="1">
      <alignment horizontal="center"/>
    </xf>
    <xf numFmtId="0" fontId="135" fillId="22" borderId="0" xfId="10" applyFont="1" applyFill="1" applyBorder="1"/>
    <xf numFmtId="0" fontId="6" fillId="22" borderId="964" xfId="10" applyFill="1" applyBorder="1" applyAlignment="1">
      <alignment horizontal="center"/>
    </xf>
    <xf numFmtId="0" fontId="135" fillId="0" borderId="0" xfId="10" applyFont="1" applyBorder="1"/>
    <xf numFmtId="0" fontId="6" fillId="0" borderId="964" xfId="10" applyBorder="1" applyAlignment="1">
      <alignment horizontal="center"/>
    </xf>
    <xf numFmtId="0" fontId="6" fillId="0" borderId="965" xfId="10" applyFill="1" applyBorder="1" applyAlignment="1">
      <alignment horizontal="center"/>
    </xf>
    <xf numFmtId="0" fontId="6" fillId="0" borderId="966" xfId="10" applyFill="1" applyBorder="1" applyAlignment="1">
      <alignment horizontal="center"/>
    </xf>
    <xf numFmtId="0" fontId="135" fillId="22" borderId="877" xfId="10" applyFont="1" applyFill="1" applyBorder="1"/>
    <xf numFmtId="0" fontId="139" fillId="0" borderId="0" xfId="10" applyFont="1" applyBorder="1"/>
    <xf numFmtId="0" fontId="6" fillId="0" borderId="878" xfId="10" applyBorder="1" applyAlignment="1">
      <alignment horizontal="center"/>
    </xf>
    <xf numFmtId="0" fontId="31" fillId="0" borderId="0" xfId="2" applyFont="1" applyFill="1"/>
    <xf numFmtId="0" fontId="31" fillId="0" borderId="0" xfId="2" applyFont="1" applyFill="1" applyBorder="1" applyAlignment="1">
      <alignment horizontal="center"/>
    </xf>
    <xf numFmtId="0" fontId="134" fillId="70" borderId="877" xfId="2" applyFont="1" applyFill="1" applyBorder="1"/>
    <xf numFmtId="0" fontId="6" fillId="62" borderId="972" xfId="2" applyFill="1" applyBorder="1"/>
    <xf numFmtId="0" fontId="149" fillId="0" borderId="973" xfId="2" applyFont="1" applyFill="1" applyBorder="1"/>
    <xf numFmtId="0" fontId="6" fillId="62" borderId="974" xfId="2" applyFill="1" applyBorder="1"/>
    <xf numFmtId="0" fontId="149" fillId="0" borderId="968" xfId="2" applyFont="1" applyFill="1" applyBorder="1"/>
    <xf numFmtId="0" fontId="6" fillId="62" borderId="969" xfId="2" applyFill="1" applyBorder="1"/>
    <xf numFmtId="0" fontId="134" fillId="71" borderId="877" xfId="2" applyFont="1" applyFill="1" applyBorder="1"/>
    <xf numFmtId="0" fontId="134" fillId="72" borderId="970" xfId="2" applyFont="1" applyFill="1" applyBorder="1"/>
    <xf numFmtId="0" fontId="6" fillId="0" borderId="974" xfId="2" applyFill="1" applyBorder="1"/>
    <xf numFmtId="0" fontId="134" fillId="73" borderId="970" xfId="2" applyFont="1" applyFill="1" applyBorder="1"/>
    <xf numFmtId="0" fontId="150" fillId="62" borderId="974" xfId="2" applyFont="1" applyFill="1" applyBorder="1" applyAlignment="1">
      <alignment horizontal="center"/>
    </xf>
    <xf numFmtId="0" fontId="134" fillId="74" borderId="970" xfId="2" applyFont="1" applyFill="1" applyBorder="1"/>
    <xf numFmtId="0" fontId="6" fillId="0" borderId="971" xfId="2" applyFill="1" applyBorder="1"/>
    <xf numFmtId="0" fontId="6" fillId="0" borderId="971" xfId="2" applyBorder="1"/>
    <xf numFmtId="0" fontId="6" fillId="62" borderId="975" xfId="2" applyFill="1" applyBorder="1"/>
    <xf numFmtId="0" fontId="149" fillId="0" borderId="976" xfId="2" applyFont="1" applyFill="1" applyBorder="1"/>
    <xf numFmtId="0" fontId="6" fillId="62" borderId="977" xfId="2" applyFill="1" applyBorder="1"/>
    <xf numFmtId="0" fontId="6" fillId="0" borderId="979" xfId="2" applyFill="1" applyBorder="1"/>
    <xf numFmtId="0" fontId="149" fillId="0" borderId="980" xfId="2" applyFont="1" applyFill="1" applyBorder="1"/>
    <xf numFmtId="0" fontId="6" fillId="62" borderId="981" xfId="2" applyFill="1" applyBorder="1"/>
    <xf numFmtId="0" fontId="151" fillId="0" borderId="110" xfId="2" applyFont="1" applyBorder="1"/>
    <xf numFmtId="0" fontId="31" fillId="0" borderId="110" xfId="2" applyFont="1" applyBorder="1"/>
    <xf numFmtId="0" fontId="152" fillId="0" borderId="0" xfId="104" applyFont="1"/>
    <xf numFmtId="0" fontId="32" fillId="0" borderId="0" xfId="104" applyFont="1"/>
    <xf numFmtId="165" fontId="152" fillId="0" borderId="0" xfId="104" applyNumberFormat="1" applyFont="1"/>
    <xf numFmtId="185" fontId="153" fillId="0" borderId="0" xfId="104" applyNumberFormat="1" applyFont="1" applyFill="1" applyBorder="1" applyAlignment="1">
      <alignment vertical="center"/>
    </xf>
    <xf numFmtId="0" fontId="153" fillId="0" borderId="0" xfId="104" applyNumberFormat="1" applyFont="1" applyFill="1" applyBorder="1" applyAlignment="1">
      <alignment vertical="center"/>
    </xf>
    <xf numFmtId="0" fontId="153" fillId="0" borderId="0" xfId="104" applyFont="1" applyFill="1" applyBorder="1" applyAlignment="1">
      <alignment vertical="center"/>
    </xf>
    <xf numFmtId="0" fontId="152" fillId="0" borderId="0" xfId="104" applyFont="1" applyFill="1" applyBorder="1"/>
    <xf numFmtId="0" fontId="6" fillId="0" borderId="0" xfId="104" applyFill="1" applyBorder="1" applyAlignment="1">
      <alignment wrapText="1"/>
    </xf>
    <xf numFmtId="0" fontId="6" fillId="0" borderId="0" xfId="104" applyAlignment="1">
      <alignment wrapText="1"/>
    </xf>
    <xf numFmtId="0" fontId="134" fillId="23" borderId="983" xfId="104" applyFont="1" applyFill="1" applyBorder="1" applyAlignment="1">
      <alignment horizontal="center" vertical="center" wrapText="1"/>
    </xf>
    <xf numFmtId="0" fontId="134" fillId="67" borderId="983" xfId="104" applyFont="1" applyFill="1" applyBorder="1" applyAlignment="1">
      <alignment horizontal="center" vertical="center" wrapText="1"/>
    </xf>
    <xf numFmtId="0" fontId="134" fillId="65" borderId="983" xfId="104" applyFont="1" applyFill="1" applyBorder="1" applyAlignment="1">
      <alignment horizontal="center" vertical="center" wrapText="1"/>
    </xf>
    <xf numFmtId="0" fontId="134" fillId="25" borderId="984" xfId="104" applyFont="1" applyFill="1" applyBorder="1" applyAlignment="1">
      <alignment horizontal="center" vertical="center" wrapText="1"/>
    </xf>
    <xf numFmtId="0" fontId="134" fillId="25" borderId="985" xfId="104" applyFont="1" applyFill="1" applyBorder="1" applyAlignment="1">
      <alignment horizontal="center" vertical="center" wrapText="1"/>
    </xf>
    <xf numFmtId="0" fontId="136" fillId="0" borderId="0" xfId="104" applyFont="1" applyFill="1" applyBorder="1" applyAlignment="1">
      <alignment horizontal="center" vertical="center" wrapText="1"/>
    </xf>
    <xf numFmtId="0" fontId="31" fillId="0" borderId="0" xfId="104" applyFont="1" applyFill="1" applyBorder="1" applyAlignment="1">
      <alignment vertical="center" wrapText="1"/>
    </xf>
    <xf numFmtId="0" fontId="31" fillId="0" borderId="0" xfId="104" applyFont="1" applyAlignment="1">
      <alignment vertical="center" wrapText="1"/>
    </xf>
    <xf numFmtId="0" fontId="134" fillId="75" borderId="982" xfId="104" applyFont="1" applyFill="1" applyBorder="1" applyAlignment="1">
      <alignment vertical="center" wrapText="1"/>
    </xf>
    <xf numFmtId="0" fontId="134" fillId="75" borderId="234" xfId="104" applyFont="1" applyFill="1" applyBorder="1" applyAlignment="1">
      <alignment vertical="center" wrapText="1"/>
    </xf>
    <xf numFmtId="0" fontId="136" fillId="23" borderId="983" xfId="104" applyFont="1" applyFill="1" applyBorder="1" applyAlignment="1">
      <alignment horizontal="center" vertical="center" wrapText="1"/>
    </xf>
    <xf numFmtId="0" fontId="136" fillId="67" borderId="983" xfId="104" applyFont="1" applyFill="1" applyBorder="1" applyAlignment="1">
      <alignment horizontal="center" vertical="center" wrapText="1"/>
    </xf>
    <xf numFmtId="0" fontId="156" fillId="67" borderId="983" xfId="104" applyFont="1" applyFill="1" applyBorder="1" applyAlignment="1">
      <alignment horizontal="center" vertical="center" wrapText="1"/>
    </xf>
    <xf numFmtId="0" fontId="136" fillId="65" borderId="983" xfId="104" applyFont="1" applyFill="1" applyBorder="1" applyAlignment="1">
      <alignment horizontal="center" vertical="center" wrapText="1"/>
    </xf>
    <xf numFmtId="0" fontId="155" fillId="25" borderId="986" xfId="104" applyFont="1" applyFill="1" applyBorder="1" applyAlignment="1">
      <alignment horizontal="center" vertical="center" wrapText="1"/>
    </xf>
    <xf numFmtId="0" fontId="136" fillId="25" borderId="984" xfId="104" applyFont="1" applyFill="1" applyBorder="1" applyAlignment="1">
      <alignment horizontal="center" vertical="center" wrapText="1"/>
    </xf>
    <xf numFmtId="0" fontId="6" fillId="25" borderId="985" xfId="104" applyFill="1" applyBorder="1"/>
    <xf numFmtId="0" fontId="31" fillId="75" borderId="987" xfId="104" applyFont="1" applyFill="1" applyBorder="1" applyAlignment="1">
      <alignment vertical="center" wrapText="1"/>
    </xf>
    <xf numFmtId="0" fontId="31" fillId="75" borderId="988" xfId="104" applyFont="1" applyFill="1" applyBorder="1" applyAlignment="1">
      <alignment vertical="center" wrapText="1"/>
    </xf>
    <xf numFmtId="17" fontId="6" fillId="23" borderId="988" xfId="104" applyNumberFormat="1" applyFont="1" applyFill="1" applyBorder="1" applyAlignment="1">
      <alignment horizontal="center" vertical="center" wrapText="1"/>
    </xf>
    <xf numFmtId="0" fontId="6" fillId="23" borderId="988" xfId="104" applyFont="1" applyFill="1" applyBorder="1" applyAlignment="1">
      <alignment horizontal="center" vertical="center" wrapText="1"/>
    </xf>
    <xf numFmtId="0" fontId="6" fillId="67" borderId="988" xfId="104" applyFont="1" applyFill="1" applyBorder="1" applyAlignment="1">
      <alignment horizontal="center" vertical="center" wrapText="1"/>
    </xf>
    <xf numFmtId="0" fontId="6" fillId="67" borderId="987" xfId="104" applyFont="1" applyFill="1" applyBorder="1" applyAlignment="1">
      <alignment horizontal="center" vertical="center" wrapText="1"/>
    </xf>
    <xf numFmtId="0" fontId="6" fillId="65" borderId="988" xfId="104" applyFont="1" applyFill="1" applyBorder="1" applyAlignment="1">
      <alignment horizontal="center" vertical="center" wrapText="1"/>
    </xf>
    <xf numFmtId="0" fontId="31" fillId="65" borderId="988" xfId="104" applyFont="1" applyFill="1" applyBorder="1" applyAlignment="1">
      <alignment horizontal="center" vertical="center" wrapText="1"/>
    </xf>
    <xf numFmtId="0" fontId="155" fillId="25" borderId="987" xfId="104" applyFont="1" applyFill="1" applyBorder="1" applyAlignment="1">
      <alignment horizontal="center" vertical="center" wrapText="1"/>
    </xf>
    <xf numFmtId="0" fontId="6" fillId="25" borderId="987" xfId="104" applyFont="1" applyFill="1" applyBorder="1" applyAlignment="1">
      <alignment horizontal="center" vertical="center" wrapText="1"/>
    </xf>
    <xf numFmtId="0" fontId="155" fillId="25" borderId="989" xfId="104" applyFont="1" applyFill="1" applyBorder="1" applyAlignment="1">
      <alignment horizontal="center" vertical="center" wrapText="1"/>
    </xf>
    <xf numFmtId="0" fontId="6" fillId="0" borderId="0" xfId="104" applyFont="1" applyFill="1" applyBorder="1" applyAlignment="1">
      <alignment horizontal="center" vertical="center" wrapText="1"/>
    </xf>
    <xf numFmtId="0" fontId="6" fillId="0" borderId="0" xfId="104" applyFont="1" applyFill="1" applyBorder="1"/>
    <xf numFmtId="0" fontId="31" fillId="75" borderId="990" xfId="104" applyFont="1" applyFill="1" applyBorder="1" applyAlignment="1">
      <alignment vertical="center" wrapText="1"/>
    </xf>
    <xf numFmtId="0" fontId="31" fillId="75" borderId="991" xfId="104" applyFont="1" applyFill="1" applyBorder="1" applyAlignment="1">
      <alignment vertical="center" wrapText="1"/>
    </xf>
    <xf numFmtId="0" fontId="6" fillId="23" borderId="991" xfId="104" applyFont="1" applyFill="1" applyBorder="1" applyAlignment="1">
      <alignment horizontal="center" vertical="center" wrapText="1"/>
    </xf>
    <xf numFmtId="0" fontId="6" fillId="67" borderId="991" xfId="104" applyFont="1" applyFill="1" applyBorder="1" applyAlignment="1">
      <alignment horizontal="center" vertical="center" wrapText="1"/>
    </xf>
    <xf numFmtId="0" fontId="6" fillId="67" borderId="990" xfId="104" applyFont="1" applyFill="1" applyBorder="1" applyAlignment="1">
      <alignment horizontal="center" vertical="center" wrapText="1"/>
    </xf>
    <xf numFmtId="0" fontId="6" fillId="65" borderId="991" xfId="104" applyFont="1" applyFill="1" applyBorder="1" applyAlignment="1">
      <alignment horizontal="center" vertical="center" wrapText="1"/>
    </xf>
    <xf numFmtId="0" fontId="31" fillId="65" borderId="991" xfId="104" applyFont="1" applyFill="1" applyBorder="1" applyAlignment="1">
      <alignment horizontal="center" vertical="center" wrapText="1"/>
    </xf>
    <xf numFmtId="14" fontId="154" fillId="25" borderId="990" xfId="104" applyNumberFormat="1" applyFont="1" applyFill="1" applyBorder="1" applyAlignment="1">
      <alignment horizontal="center" vertical="center" wrapText="1"/>
    </xf>
    <xf numFmtId="186" fontId="154" fillId="25" borderId="990" xfId="104" applyNumberFormat="1" applyFont="1" applyFill="1" applyBorder="1" applyAlignment="1">
      <alignment horizontal="center" vertical="center" wrapText="1"/>
    </xf>
    <xf numFmtId="0" fontId="6" fillId="25" borderId="990" xfId="104" applyFont="1" applyFill="1" applyBorder="1" applyAlignment="1">
      <alignment horizontal="center" vertical="center" wrapText="1"/>
    </xf>
    <xf numFmtId="9" fontId="154" fillId="25" borderId="992" xfId="104" applyNumberFormat="1" applyFont="1" applyFill="1" applyBorder="1" applyAlignment="1">
      <alignment horizontal="center" vertical="center" wrapText="1"/>
    </xf>
    <xf numFmtId="9" fontId="154" fillId="0" borderId="0" xfId="104" applyNumberFormat="1" applyFont="1" applyFill="1" applyBorder="1" applyAlignment="1">
      <alignment horizontal="center" vertical="center" wrapText="1"/>
    </xf>
    <xf numFmtId="17" fontId="6" fillId="23" borderId="991" xfId="104" applyNumberFormat="1" applyFont="1" applyFill="1" applyBorder="1" applyAlignment="1">
      <alignment horizontal="center" vertical="center" wrapText="1"/>
    </xf>
    <xf numFmtId="3" fontId="154" fillId="25" borderId="990" xfId="104" applyNumberFormat="1" applyFont="1" applyFill="1" applyBorder="1" applyAlignment="1">
      <alignment horizontal="center" vertical="center" wrapText="1"/>
    </xf>
    <xf numFmtId="0" fontId="158" fillId="76" borderId="993" xfId="104" applyFont="1" applyFill="1" applyBorder="1"/>
    <xf numFmtId="0" fontId="136" fillId="76" borderId="993" xfId="104" applyFont="1" applyFill="1" applyBorder="1"/>
    <xf numFmtId="0" fontId="136" fillId="67" borderId="993" xfId="104" applyFont="1" applyFill="1" applyBorder="1"/>
    <xf numFmtId="0" fontId="134" fillId="76" borderId="993" xfId="104" applyFont="1" applyFill="1" applyBorder="1" applyAlignment="1">
      <alignment horizontal="center" vertical="center" wrapText="1"/>
    </xf>
    <xf numFmtId="0" fontId="134" fillId="76" borderId="993" xfId="104" applyFont="1" applyFill="1" applyBorder="1" applyAlignment="1">
      <alignment horizontal="center"/>
    </xf>
    <xf numFmtId="0" fontId="134" fillId="76" borderId="994" xfId="104" applyFont="1" applyFill="1" applyBorder="1" applyAlignment="1">
      <alignment horizontal="center"/>
    </xf>
    <xf numFmtId="186" fontId="154" fillId="25" borderId="995" xfId="104" applyNumberFormat="1" applyFont="1" applyFill="1" applyBorder="1" applyAlignment="1">
      <alignment horizontal="center" vertical="center" wrapText="1"/>
    </xf>
    <xf numFmtId="3" fontId="154" fillId="25" borderId="995" xfId="104" applyNumberFormat="1" applyFont="1" applyFill="1" applyBorder="1" applyAlignment="1">
      <alignment horizontal="center" vertical="center" wrapText="1"/>
    </xf>
    <xf numFmtId="9" fontId="154" fillId="25" borderId="996" xfId="104" applyNumberFormat="1" applyFont="1" applyFill="1" applyBorder="1" applyAlignment="1">
      <alignment horizontal="center" vertical="center" wrapText="1"/>
    </xf>
    <xf numFmtId="0" fontId="136" fillId="0" borderId="0" xfId="104" applyFont="1" applyBorder="1"/>
    <xf numFmtId="186" fontId="154" fillId="0" borderId="0" xfId="104" applyNumberFormat="1" applyFont="1" applyFill="1" applyBorder="1" applyAlignment="1">
      <alignment horizontal="center" vertical="center" wrapText="1"/>
    </xf>
    <xf numFmtId="3" fontId="154" fillId="0" borderId="0" xfId="104" applyNumberFormat="1" applyFont="1" applyFill="1" applyBorder="1" applyAlignment="1">
      <alignment horizontal="center" vertical="center" wrapText="1"/>
    </xf>
    <xf numFmtId="0" fontId="136" fillId="0" borderId="0" xfId="104" applyFont="1"/>
    <xf numFmtId="0" fontId="134" fillId="0" borderId="0" xfId="104" applyFont="1" applyBorder="1"/>
    <xf numFmtId="0" fontId="133" fillId="0" borderId="0" xfId="104" applyFont="1" applyBorder="1"/>
    <xf numFmtId="0" fontId="152" fillId="0" borderId="0" xfId="104" applyFont="1" applyBorder="1"/>
    <xf numFmtId="0" fontId="136" fillId="0" borderId="0" xfId="104" applyFont="1" applyBorder="1" applyAlignment="1">
      <alignment horizontal="left"/>
    </xf>
    <xf numFmtId="0" fontId="136" fillId="0" borderId="0" xfId="104" applyFont="1" applyFill="1" applyBorder="1" applyAlignment="1">
      <alignment horizontal="left" vertical="center" wrapText="1"/>
    </xf>
    <xf numFmtId="185" fontId="154" fillId="0" borderId="0" xfId="104" applyNumberFormat="1" applyFont="1" applyFill="1" applyBorder="1" applyAlignment="1">
      <alignment vertical="center"/>
    </xf>
    <xf numFmtId="0" fontId="154" fillId="0" borderId="0" xfId="104" applyNumberFormat="1" applyFont="1" applyFill="1" applyBorder="1" applyAlignment="1">
      <alignment vertical="center"/>
    </xf>
    <xf numFmtId="0" fontId="154" fillId="0" borderId="0" xfId="104" applyFont="1" applyFill="1" applyBorder="1" applyAlignment="1">
      <alignment vertical="center"/>
    </xf>
    <xf numFmtId="0" fontId="134" fillId="0" borderId="0" xfId="104" applyFont="1" applyFill="1" applyBorder="1" applyAlignment="1">
      <alignment horizontal="left" vertical="center"/>
    </xf>
    <xf numFmtId="0" fontId="28" fillId="23" borderId="876" xfId="10" applyFont="1" applyFill="1" applyBorder="1" applyAlignment="1">
      <alignment horizontal="center"/>
    </xf>
    <xf numFmtId="0" fontId="129" fillId="23" borderId="881" xfId="10" applyFont="1" applyFill="1" applyBorder="1" applyAlignment="1">
      <alignment horizontal="center"/>
    </xf>
    <xf numFmtId="0" fontId="134" fillId="3" borderId="983" xfId="104" applyFont="1" applyFill="1" applyBorder="1" applyAlignment="1">
      <alignment horizontal="center" vertical="center" wrapText="1"/>
    </xf>
    <xf numFmtId="0" fontId="134" fillId="3" borderId="985" xfId="104" applyFont="1" applyFill="1" applyBorder="1" applyAlignment="1">
      <alignment horizontal="center" vertical="center" wrapText="1"/>
    </xf>
    <xf numFmtId="0" fontId="157" fillId="3" borderId="983" xfId="104" applyFont="1" applyFill="1" applyBorder="1" applyAlignment="1">
      <alignment horizontal="center" vertical="center" wrapText="1"/>
    </xf>
    <xf numFmtId="0" fontId="136" fillId="3" borderId="985" xfId="104" applyFont="1" applyFill="1" applyBorder="1" applyAlignment="1">
      <alignment horizontal="center" vertical="center" wrapText="1"/>
    </xf>
    <xf numFmtId="9" fontId="6" fillId="3" borderId="988" xfId="104" applyNumberFormat="1" applyFont="1" applyFill="1" applyBorder="1" applyAlignment="1">
      <alignment horizontal="center" vertical="center" wrapText="1"/>
    </xf>
    <xf numFmtId="16" fontId="6" fillId="3" borderId="988" xfId="104" applyNumberFormat="1" applyFont="1" applyFill="1" applyBorder="1" applyAlignment="1">
      <alignment horizontal="center" vertical="center" wrapText="1"/>
    </xf>
    <xf numFmtId="0" fontId="31" fillId="3" borderId="988" xfId="104" applyFont="1" applyFill="1" applyBorder="1" applyAlignment="1">
      <alignment horizontal="center" vertical="center" wrapText="1"/>
    </xf>
    <xf numFmtId="0" fontId="6" fillId="3" borderId="988" xfId="104" applyFont="1" applyFill="1" applyBorder="1" applyAlignment="1">
      <alignment horizontal="center" vertical="center" wrapText="1"/>
    </xf>
    <xf numFmtId="0" fontId="6" fillId="3" borderId="991" xfId="104" applyFont="1" applyFill="1" applyBorder="1" applyAlignment="1">
      <alignment horizontal="center" vertical="center" wrapText="1"/>
    </xf>
    <xf numFmtId="0" fontId="31" fillId="3" borderId="991" xfId="104" applyFont="1" applyFill="1" applyBorder="1" applyAlignment="1">
      <alignment horizontal="center" vertical="center" wrapText="1"/>
    </xf>
    <xf numFmtId="0" fontId="155" fillId="25" borderId="985" xfId="104" applyFont="1" applyFill="1" applyBorder="1" applyAlignment="1">
      <alignment horizontal="center" vertical="center" wrapText="1"/>
    </xf>
    <xf numFmtId="0" fontId="136" fillId="23" borderId="998" xfId="104" applyFont="1" applyFill="1" applyBorder="1" applyAlignment="1">
      <alignment horizontal="center" vertical="center" wrapText="1"/>
    </xf>
    <xf numFmtId="17" fontId="6" fillId="23" borderId="790" xfId="104" applyNumberFormat="1" applyFont="1" applyFill="1" applyBorder="1" applyAlignment="1">
      <alignment horizontal="center" vertical="center" wrapText="1"/>
    </xf>
    <xf numFmtId="17" fontId="6" fillId="23" borderId="999" xfId="104" applyNumberFormat="1" applyFont="1" applyFill="1" applyBorder="1" applyAlignment="1">
      <alignment horizontal="center" vertical="center" wrapText="1"/>
    </xf>
    <xf numFmtId="0" fontId="6" fillId="23" borderId="997" xfId="104" applyFont="1" applyFill="1" applyBorder="1" applyAlignment="1">
      <alignment horizontal="center" vertical="center" wrapText="1"/>
    </xf>
    <xf numFmtId="0" fontId="134" fillId="27" borderId="982" xfId="104" applyFont="1" applyFill="1" applyBorder="1" applyAlignment="1">
      <alignment horizontal="center" vertical="center" wrapText="1"/>
    </xf>
    <xf numFmtId="0" fontId="134" fillId="27" borderId="234" xfId="104" applyFont="1" applyFill="1" applyBorder="1" applyAlignment="1">
      <alignment horizontal="center" vertical="center" wrapText="1"/>
    </xf>
    <xf numFmtId="0" fontId="5" fillId="77" borderId="0" xfId="1" applyFill="1" applyAlignment="1">
      <alignment horizontal="center" vertical="center" wrapText="1"/>
    </xf>
    <xf numFmtId="0" fontId="5" fillId="78" borderId="0" xfId="1" applyFill="1" applyBorder="1" applyAlignment="1">
      <alignment horizontal="center" vertical="center" wrapText="1"/>
    </xf>
    <xf numFmtId="0" fontId="128" fillId="0" borderId="877" xfId="2" applyFont="1" applyFill="1" applyBorder="1"/>
    <xf numFmtId="0" fontId="128" fillId="0" borderId="1000" xfId="2" applyFont="1" applyFill="1" applyBorder="1" applyAlignment="1">
      <alignment horizontal="center"/>
    </xf>
    <xf numFmtId="0" fontId="128" fillId="62" borderId="969" xfId="2" applyFont="1" applyFill="1" applyBorder="1" applyAlignment="1">
      <alignment horizontal="center"/>
    </xf>
    <xf numFmtId="0" fontId="6" fillId="71" borderId="967" xfId="2" applyFill="1" applyBorder="1" applyAlignment="1">
      <alignment horizontal="center"/>
    </xf>
    <xf numFmtId="0" fontId="6" fillId="70" borderId="972" xfId="2" applyFill="1" applyBorder="1" applyAlignment="1">
      <alignment horizontal="center"/>
    </xf>
    <xf numFmtId="0" fontId="6" fillId="70" borderId="969" xfId="2" applyFill="1" applyBorder="1" applyAlignment="1">
      <alignment horizontal="center"/>
    </xf>
    <xf numFmtId="0" fontId="6" fillId="71" borderId="969" xfId="2" applyFill="1" applyBorder="1" applyAlignment="1">
      <alignment horizontal="center"/>
    </xf>
    <xf numFmtId="0" fontId="6" fillId="72" borderId="974" xfId="2" applyFill="1" applyBorder="1" applyAlignment="1">
      <alignment horizontal="center"/>
    </xf>
    <xf numFmtId="0" fontId="6" fillId="74" borderId="974" xfId="2" applyFill="1" applyBorder="1" applyAlignment="1">
      <alignment horizontal="center"/>
    </xf>
    <xf numFmtId="0" fontId="6" fillId="73" borderId="974" xfId="2" applyFill="1" applyBorder="1" applyAlignment="1">
      <alignment horizontal="center"/>
    </xf>
    <xf numFmtId="0" fontId="6" fillId="70" borderId="974" xfId="2" applyFill="1" applyBorder="1" applyAlignment="1">
      <alignment horizontal="center"/>
    </xf>
    <xf numFmtId="0" fontId="6" fillId="0" borderId="0" xfId="2" applyFill="1" applyBorder="1" applyAlignment="1">
      <alignment horizontal="center"/>
    </xf>
    <xf numFmtId="0" fontId="115" fillId="71" borderId="238" xfId="2" applyFont="1" applyFill="1" applyBorder="1" applyAlignment="1">
      <alignment horizontal="center"/>
    </xf>
    <xf numFmtId="0" fontId="134" fillId="79" borderId="877" xfId="2" applyFont="1" applyFill="1" applyBorder="1"/>
    <xf numFmtId="0" fontId="6" fillId="79" borderId="969" xfId="2" applyFill="1" applyBorder="1" applyAlignment="1">
      <alignment horizontal="center"/>
    </xf>
    <xf numFmtId="0" fontId="128" fillId="0" borderId="231" xfId="2" applyFont="1" applyFill="1" applyBorder="1" applyAlignment="1">
      <alignment vertical="center"/>
    </xf>
    <xf numFmtId="0" fontId="6" fillId="0" borderId="520" xfId="2" applyBorder="1" applyAlignment="1">
      <alignment vertical="center"/>
    </xf>
    <xf numFmtId="0" fontId="128" fillId="63" borderId="1002" xfId="2" applyFont="1" applyFill="1" applyBorder="1" applyAlignment="1">
      <alignment horizontal="center" vertical="center"/>
    </xf>
    <xf numFmtId="0" fontId="6" fillId="70" borderId="0" xfId="2" applyFill="1" applyBorder="1"/>
    <xf numFmtId="0" fontId="6" fillId="79" borderId="0" xfId="2" applyFill="1" applyBorder="1"/>
    <xf numFmtId="0" fontId="115" fillId="71" borderId="1005" xfId="2" applyFont="1" applyFill="1" applyBorder="1"/>
    <xf numFmtId="0" fontId="6" fillId="70" borderId="1005" xfId="2" applyFill="1" applyBorder="1"/>
    <xf numFmtId="0" fontId="115" fillId="72" borderId="1004" xfId="2" applyFont="1" applyFill="1" applyBorder="1"/>
    <xf numFmtId="0" fontId="6" fillId="74" borderId="1004" xfId="2" applyFill="1" applyBorder="1"/>
    <xf numFmtId="0" fontId="115" fillId="73" borderId="1004" xfId="2" applyFont="1" applyFill="1" applyBorder="1"/>
    <xf numFmtId="0" fontId="134" fillId="70" borderId="1004" xfId="2" applyFont="1" applyFill="1" applyBorder="1"/>
    <xf numFmtId="0" fontId="6" fillId="0" borderId="970" xfId="2" applyFont="1" applyBorder="1" applyAlignment="1"/>
    <xf numFmtId="0" fontId="6" fillId="0" borderId="1004" xfId="2" applyFont="1" applyBorder="1" applyAlignment="1"/>
    <xf numFmtId="0" fontId="128" fillId="69" borderId="1006" xfId="2" applyFont="1" applyFill="1" applyBorder="1" applyAlignment="1">
      <alignment horizontal="center" vertical="center" wrapText="1"/>
    </xf>
    <xf numFmtId="0" fontId="128" fillId="62" borderId="238" xfId="2" applyFont="1" applyFill="1" applyBorder="1" applyAlignment="1">
      <alignment horizontal="center"/>
    </xf>
    <xf numFmtId="0" fontId="6" fillId="70" borderId="238" xfId="2" applyFill="1" applyBorder="1" applyAlignment="1">
      <alignment horizontal="center"/>
    </xf>
    <xf numFmtId="0" fontId="6" fillId="62" borderId="971" xfId="2" applyFill="1" applyBorder="1"/>
    <xf numFmtId="0" fontId="6" fillId="79" borderId="238" xfId="2" applyFill="1" applyBorder="1" applyAlignment="1">
      <alignment horizontal="center"/>
    </xf>
    <xf numFmtId="0" fontId="6" fillId="62" borderId="238" xfId="2" applyFill="1" applyBorder="1"/>
    <xf numFmtId="0" fontId="6" fillId="72" borderId="971" xfId="2" applyFill="1" applyBorder="1" applyAlignment="1">
      <alignment horizontal="center"/>
    </xf>
    <xf numFmtId="0" fontId="6" fillId="74" borderId="971" xfId="2" applyFill="1" applyBorder="1" applyAlignment="1">
      <alignment horizontal="center"/>
    </xf>
    <xf numFmtId="0" fontId="6" fillId="73" borderId="971" xfId="2" applyFill="1" applyBorder="1" applyAlignment="1">
      <alignment horizontal="center"/>
    </xf>
    <xf numFmtId="0" fontId="6" fillId="0" borderId="784" xfId="2" applyBorder="1"/>
    <xf numFmtId="0" fontId="6" fillId="0" borderId="873" xfId="2" applyBorder="1"/>
    <xf numFmtId="0" fontId="6" fillId="70" borderId="784" xfId="2" applyFill="1" applyBorder="1"/>
    <xf numFmtId="0" fontId="6" fillId="70" borderId="873" xfId="2" applyFill="1" applyBorder="1"/>
    <xf numFmtId="0" fontId="6" fillId="79" borderId="784" xfId="2" applyFill="1" applyBorder="1"/>
    <xf numFmtId="0" fontId="6" fillId="79" borderId="873" xfId="2" applyFill="1" applyBorder="1"/>
    <xf numFmtId="0" fontId="6" fillId="0" borderId="784" xfId="2" applyFill="1" applyBorder="1"/>
    <xf numFmtId="0" fontId="6" fillId="0" borderId="873" xfId="2" applyFill="1" applyBorder="1"/>
    <xf numFmtId="0" fontId="115" fillId="71" borderId="1007" xfId="2" applyFont="1" applyFill="1" applyBorder="1"/>
    <xf numFmtId="0" fontId="115" fillId="71" borderId="1008" xfId="2" applyFont="1" applyFill="1" applyBorder="1"/>
    <xf numFmtId="0" fontId="115" fillId="72" borderId="1009" xfId="2" applyFont="1" applyFill="1" applyBorder="1"/>
    <xf numFmtId="0" fontId="115" fillId="72" borderId="1010" xfId="2" applyFont="1" applyFill="1" applyBorder="1"/>
    <xf numFmtId="0" fontId="6" fillId="74" borderId="1009" xfId="2" applyFill="1" applyBorder="1"/>
    <xf numFmtId="0" fontId="6" fillId="74" borderId="1010" xfId="2" applyFill="1" applyBorder="1"/>
    <xf numFmtId="0" fontId="115" fillId="73" borderId="1009" xfId="2" applyFont="1" applyFill="1" applyBorder="1"/>
    <xf numFmtId="0" fontId="115" fillId="73" borderId="1010" xfId="2" applyFont="1" applyFill="1" applyBorder="1"/>
    <xf numFmtId="0" fontId="134" fillId="70" borderId="1009" xfId="2" applyFont="1" applyFill="1" applyBorder="1"/>
    <xf numFmtId="0" fontId="134" fillId="70" borderId="1010" xfId="2" applyFont="1" applyFill="1" applyBorder="1"/>
    <xf numFmtId="0" fontId="6" fillId="0" borderId="872" xfId="2" applyBorder="1"/>
    <xf numFmtId="0" fontId="6" fillId="0" borderId="1011" xfId="2" applyBorder="1"/>
    <xf numFmtId="0" fontId="128" fillId="0" borderId="1013" xfId="2" applyFont="1" applyBorder="1" applyAlignment="1">
      <alignment horizontal="center"/>
    </xf>
    <xf numFmtId="0" fontId="6" fillId="70" borderId="1013" xfId="2" applyFill="1" applyBorder="1"/>
    <xf numFmtId="0" fontId="115" fillId="0" borderId="1014" xfId="2" applyFont="1" applyBorder="1"/>
    <xf numFmtId="0" fontId="6" fillId="0" borderId="1015" xfId="2" applyBorder="1"/>
    <xf numFmtId="0" fontId="6" fillId="0" borderId="1013" xfId="2" applyBorder="1"/>
    <xf numFmtId="0" fontId="6" fillId="79" borderId="1013" xfId="2" applyFill="1" applyBorder="1"/>
    <xf numFmtId="0" fontId="115" fillId="0" borderId="1016" xfId="2" applyFont="1" applyBorder="1"/>
    <xf numFmtId="0" fontId="6" fillId="0" borderId="1013" xfId="2" applyFill="1" applyBorder="1"/>
    <xf numFmtId="0" fontId="115" fillId="71" borderId="1017" xfId="2" applyFont="1" applyFill="1" applyBorder="1"/>
    <xf numFmtId="0" fontId="115" fillId="72" borderId="1014" xfId="2" applyFont="1" applyFill="1" applyBorder="1"/>
    <xf numFmtId="0" fontId="6" fillId="74" borderId="1014" xfId="2" applyFill="1" applyBorder="1"/>
    <xf numFmtId="0" fontId="115" fillId="73" borderId="1014" xfId="2" applyFont="1" applyFill="1" applyBorder="1"/>
    <xf numFmtId="0" fontId="134" fillId="70" borderId="1014" xfId="2" applyFont="1" applyFill="1" applyBorder="1"/>
    <xf numFmtId="0" fontId="6" fillId="0" borderId="1018" xfId="2" applyBorder="1"/>
    <xf numFmtId="0" fontId="6" fillId="24" borderId="242" xfId="2" applyFill="1" applyBorder="1" applyAlignment="1">
      <alignment horizontal="left"/>
    </xf>
    <xf numFmtId="9" fontId="6" fillId="24" borderId="240" xfId="3" applyFont="1" applyFill="1" applyBorder="1" applyAlignment="1">
      <alignment horizontal="center"/>
    </xf>
    <xf numFmtId="0" fontId="31" fillId="24" borderId="235" xfId="2" applyFont="1" applyFill="1" applyBorder="1"/>
    <xf numFmtId="9" fontId="31" fillId="24" borderId="334" xfId="3" applyFont="1" applyFill="1" applyBorder="1" applyAlignment="1">
      <alignment horizontal="center"/>
    </xf>
    <xf numFmtId="0" fontId="128" fillId="80" borderId="1001" xfId="2" applyFont="1" applyFill="1" applyBorder="1" applyAlignment="1">
      <alignment horizontal="center" vertical="center"/>
    </xf>
    <xf numFmtId="0" fontId="37" fillId="2" borderId="0" xfId="0" applyFont="1" applyFill="1" applyBorder="1" applyAlignment="1">
      <alignment horizontal="center" vertical="center"/>
    </xf>
    <xf numFmtId="0" fontId="42" fillId="7" borderId="234" xfId="0" applyFont="1" applyFill="1" applyBorder="1" applyAlignment="1" applyProtection="1">
      <alignment horizontal="center" vertical="center"/>
    </xf>
    <xf numFmtId="0" fontId="159" fillId="6" borderId="10" xfId="1" applyFont="1" applyFill="1" applyBorder="1" applyAlignment="1">
      <alignment horizontal="left" vertical="center"/>
    </xf>
    <xf numFmtId="0" fontId="160" fillId="57" borderId="10" xfId="1" applyFont="1" applyFill="1" applyBorder="1" applyAlignment="1">
      <alignment horizontal="left" vertical="center"/>
    </xf>
    <xf numFmtId="0" fontId="161" fillId="55" borderId="10" xfId="1" applyFont="1" applyFill="1" applyBorder="1" applyAlignment="1">
      <alignment horizontal="left" vertical="center"/>
    </xf>
    <xf numFmtId="0" fontId="162" fillId="18" borderId="10" xfId="1" applyFont="1" applyFill="1" applyBorder="1" applyAlignment="1">
      <alignment horizontal="left" vertical="center"/>
    </xf>
    <xf numFmtId="0" fontId="0" fillId="0" borderId="0" xfId="0" applyFill="1"/>
    <xf numFmtId="22" fontId="0" fillId="0" borderId="0" xfId="0" applyNumberFormat="1" applyFont="1" applyFill="1" applyAlignment="1" applyProtection="1">
      <alignment horizontal="left" vertical="center"/>
    </xf>
    <xf numFmtId="0" fontId="162" fillId="0" borderId="13" xfId="1" applyFont="1" applyFill="1" applyBorder="1" applyAlignment="1">
      <alignment horizontal="left" vertical="center"/>
    </xf>
    <xf numFmtId="1" fontId="11" fillId="0" borderId="54" xfId="9" applyNumberFormat="1" applyBorder="1" applyAlignment="1">
      <alignment horizontal="center" vertical="center"/>
    </xf>
    <xf numFmtId="0" fontId="5" fillId="18" borderId="54" xfId="1" applyFill="1" applyBorder="1" applyAlignment="1">
      <alignment horizontal="left" vertical="center"/>
    </xf>
    <xf numFmtId="0" fontId="1" fillId="23" borderId="534" xfId="0" applyFont="1" applyFill="1" applyBorder="1" applyAlignment="1">
      <alignment horizontal="center" vertical="center"/>
    </xf>
    <xf numFmtId="0" fontId="1" fillId="23" borderId="535" xfId="0" applyFont="1" applyFill="1" applyBorder="1" applyAlignment="1">
      <alignment horizontal="center" vertical="center"/>
    </xf>
    <xf numFmtId="0" fontId="1" fillId="23" borderId="536" xfId="0" applyFont="1" applyFill="1" applyBorder="1" applyAlignment="1">
      <alignment horizontal="center" vertical="center"/>
    </xf>
    <xf numFmtId="0" fontId="1" fillId="23" borderId="518" xfId="0" applyFont="1" applyFill="1" applyBorder="1" applyAlignment="1">
      <alignment horizontal="center" vertical="center"/>
    </xf>
    <xf numFmtId="0" fontId="1" fillId="23" borderId="521" xfId="0" applyFont="1" applyFill="1" applyBorder="1" applyAlignment="1">
      <alignment horizontal="center" vertical="center"/>
    </xf>
    <xf numFmtId="0" fontId="1" fillId="23" borderId="519" xfId="0" applyFont="1" applyFill="1" applyBorder="1" applyAlignment="1">
      <alignment horizontal="center" vertical="center"/>
    </xf>
    <xf numFmtId="0" fontId="1" fillId="22" borderId="534" xfId="0" applyFont="1" applyFill="1" applyBorder="1" applyAlignment="1">
      <alignment horizontal="center" vertical="center" wrapText="1"/>
    </xf>
    <xf numFmtId="0" fontId="1" fillId="22" borderId="535" xfId="0" applyFont="1" applyFill="1" applyBorder="1" applyAlignment="1">
      <alignment horizontal="center" vertical="center" wrapText="1"/>
    </xf>
    <xf numFmtId="0" fontId="1" fillId="22" borderId="536" xfId="0" applyFont="1" applyFill="1" applyBorder="1" applyAlignment="1">
      <alignment horizontal="center" vertical="center" wrapText="1"/>
    </xf>
    <xf numFmtId="0" fontId="1" fillId="22" borderId="516" xfId="0" applyFont="1" applyFill="1" applyBorder="1" applyAlignment="1">
      <alignment horizontal="center" vertical="center" wrapText="1"/>
    </xf>
    <xf numFmtId="0" fontId="1" fillId="22" borderId="0" xfId="0" applyFont="1" applyFill="1" applyBorder="1" applyAlignment="1">
      <alignment horizontal="center" vertical="center" wrapText="1"/>
    </xf>
    <xf numFmtId="0" fontId="1" fillId="22" borderId="517" xfId="0" applyFont="1" applyFill="1" applyBorder="1" applyAlignment="1">
      <alignment horizontal="center" vertical="center" wrapText="1"/>
    </xf>
    <xf numFmtId="0" fontId="1" fillId="22" borderId="518" xfId="0" applyFont="1" applyFill="1" applyBorder="1" applyAlignment="1">
      <alignment horizontal="center" vertical="center" wrapText="1"/>
    </xf>
    <xf numFmtId="0" fontId="1" fillId="22" borderId="521" xfId="0" applyFont="1" applyFill="1" applyBorder="1" applyAlignment="1">
      <alignment horizontal="center" vertical="center" wrapText="1"/>
    </xf>
    <xf numFmtId="0" fontId="1" fillId="22" borderId="519" xfId="0" applyFont="1" applyFill="1" applyBorder="1" applyAlignment="1">
      <alignment horizontal="center" vertical="center" wrapText="1"/>
    </xf>
    <xf numFmtId="0" fontId="1" fillId="23" borderId="516" xfId="0" applyFont="1" applyFill="1" applyBorder="1" applyAlignment="1">
      <alignment horizontal="center" vertical="center"/>
    </xf>
    <xf numFmtId="0" fontId="1" fillId="23" borderId="0" xfId="0" applyFont="1" applyFill="1" applyBorder="1" applyAlignment="1">
      <alignment horizontal="center" vertical="center"/>
    </xf>
    <xf numFmtId="0" fontId="1" fillId="23" borderId="517" xfId="0" applyFont="1" applyFill="1" applyBorder="1" applyAlignment="1">
      <alignment horizontal="center" vertical="center"/>
    </xf>
    <xf numFmtId="0" fontId="14" fillId="24" borderId="231" xfId="0" quotePrefix="1" applyFont="1" applyFill="1" applyBorder="1" applyAlignment="1">
      <alignment horizontal="center"/>
    </xf>
    <xf numFmtId="0" fontId="14" fillId="24" borderId="520" xfId="0" quotePrefix="1" applyFont="1" applyFill="1" applyBorder="1" applyAlignment="1">
      <alignment horizontal="center"/>
    </xf>
    <xf numFmtId="0" fontId="14" fillId="24" borderId="515" xfId="0" quotePrefix="1" applyFont="1" applyFill="1" applyBorder="1" applyAlignment="1">
      <alignment horizontal="center"/>
    </xf>
    <xf numFmtId="0" fontId="37" fillId="2" borderId="0" xfId="0" applyFont="1" applyFill="1" applyBorder="1" applyAlignment="1">
      <alignment horizontal="center" vertical="center"/>
    </xf>
    <xf numFmtId="0" fontId="38" fillId="2" borderId="2" xfId="0" applyFont="1" applyFill="1" applyBorder="1" applyAlignment="1">
      <alignment horizontal="center" vertical="center"/>
    </xf>
    <xf numFmtId="0" fontId="38" fillId="2" borderId="3" xfId="0" applyFont="1" applyFill="1" applyBorder="1" applyAlignment="1">
      <alignment horizontal="center" vertical="center"/>
    </xf>
    <xf numFmtId="0" fontId="38" fillId="2" borderId="4" xfId="0" applyFont="1" applyFill="1" applyBorder="1" applyAlignment="1">
      <alignment horizontal="center" vertical="center"/>
    </xf>
    <xf numFmtId="0" fontId="42" fillId="22" borderId="242" xfId="7" applyFont="1" applyFill="1" applyBorder="1" applyAlignment="1">
      <alignment horizontal="center" vertical="center"/>
    </xf>
    <xf numFmtId="0" fontId="42" fillId="22" borderId="336" xfId="7" applyFont="1" applyFill="1" applyBorder="1" applyAlignment="1">
      <alignment horizontal="center" vertical="center"/>
    </xf>
    <xf numFmtId="0" fontId="42" fillId="22" borderId="240" xfId="7" applyFont="1" applyFill="1" applyBorder="1" applyAlignment="1">
      <alignment horizontal="center" vertical="center"/>
    </xf>
    <xf numFmtId="0" fontId="42" fillId="22" borderId="235" xfId="7" applyFont="1" applyFill="1" applyBorder="1" applyAlignment="1">
      <alignment horizontal="center" vertical="center"/>
    </xf>
    <xf numFmtId="0" fontId="42" fillId="22" borderId="333" xfId="7" applyFont="1" applyFill="1" applyBorder="1" applyAlignment="1">
      <alignment horizontal="center" vertical="center"/>
    </xf>
    <xf numFmtId="0" fontId="42" fillId="22" borderId="334" xfId="7" applyFont="1" applyFill="1" applyBorder="1" applyAlignment="1">
      <alignment horizontal="center" vertical="center"/>
    </xf>
    <xf numFmtId="0" fontId="40" fillId="26" borderId="0" xfId="0" applyFont="1" applyFill="1" applyBorder="1" applyAlignment="1">
      <alignment horizontal="center"/>
    </xf>
    <xf numFmtId="0" fontId="31" fillId="0" borderId="517" xfId="0" applyFont="1" applyBorder="1" applyAlignment="1">
      <alignment horizontal="center" vertical="center" wrapText="1"/>
    </xf>
    <xf numFmtId="0" fontId="164" fillId="67" borderId="534" xfId="0" applyFont="1" applyFill="1" applyBorder="1" applyAlignment="1">
      <alignment horizontal="center" vertical="center"/>
    </xf>
    <xf numFmtId="0" fontId="164" fillId="67" borderId="535" xfId="0" applyFont="1" applyFill="1" applyBorder="1" applyAlignment="1">
      <alignment horizontal="center" vertical="center"/>
    </xf>
    <xf numFmtId="0" fontId="164" fillId="67" borderId="536" xfId="0" applyFont="1" applyFill="1" applyBorder="1" applyAlignment="1">
      <alignment horizontal="center" vertical="center"/>
    </xf>
    <xf numFmtId="0" fontId="112" fillId="22" borderId="0" xfId="7" applyFont="1" applyFill="1" applyAlignment="1">
      <alignment horizontal="center" vertical="center" wrapText="1"/>
    </xf>
    <xf numFmtId="0" fontId="37" fillId="2" borderId="568" xfId="0" applyFont="1" applyFill="1" applyBorder="1" applyAlignment="1">
      <alignment horizontal="center" vertical="center"/>
    </xf>
    <xf numFmtId="0" fontId="38" fillId="2" borderId="0" xfId="0" applyFont="1" applyFill="1" applyBorder="1" applyAlignment="1">
      <alignment horizontal="center" vertical="center"/>
    </xf>
    <xf numFmtId="0" fontId="26" fillId="8" borderId="0" xfId="0" applyFont="1" applyFill="1" applyAlignment="1">
      <alignment horizontal="center" vertical="center"/>
    </xf>
    <xf numFmtId="0" fontId="26" fillId="8" borderId="0" xfId="0" applyFont="1" applyFill="1" applyAlignment="1">
      <alignment horizontal="left" vertical="center"/>
    </xf>
    <xf numFmtId="0" fontId="0" fillId="0" borderId="10" xfId="9" applyFont="1" applyBorder="1" applyAlignment="1">
      <alignment horizontal="left" vertical="center"/>
    </xf>
    <xf numFmtId="0" fontId="0" fillId="0" borderId="11" xfId="9" applyFont="1" applyBorder="1" applyAlignment="1">
      <alignment horizontal="left" vertical="center"/>
    </xf>
    <xf numFmtId="0" fontId="11" fillId="0" borderId="10" xfId="9" applyBorder="1" applyAlignment="1">
      <alignment horizontal="left" vertical="center"/>
    </xf>
    <xf numFmtId="0" fontId="11" fillId="0" borderId="11" xfId="9" applyBorder="1" applyAlignment="1">
      <alignment horizontal="left" vertical="center"/>
    </xf>
    <xf numFmtId="0" fontId="1" fillId="9" borderId="15" xfId="9" applyFont="1" applyFill="1" applyBorder="1" applyAlignment="1">
      <alignment horizontal="center" vertical="center"/>
    </xf>
    <xf numFmtId="0" fontId="1" fillId="9" borderId="43" xfId="9" applyFont="1" applyFill="1" applyBorder="1" applyAlignment="1">
      <alignment horizontal="center" vertical="center"/>
    </xf>
    <xf numFmtId="0" fontId="1" fillId="9" borderId="309" xfId="9" applyFont="1" applyFill="1" applyBorder="1" applyAlignment="1">
      <alignment horizontal="center" vertical="center"/>
    </xf>
    <xf numFmtId="0" fontId="0" fillId="0" borderId="10" xfId="9" applyFont="1" applyFill="1" applyBorder="1" applyAlignment="1">
      <alignment horizontal="left" vertical="center"/>
    </xf>
    <xf numFmtId="0" fontId="0" fillId="0" borderId="11" xfId="9" applyFont="1" applyFill="1" applyBorder="1" applyAlignment="1">
      <alignment horizontal="left" vertical="center"/>
    </xf>
    <xf numFmtId="0" fontId="11" fillId="0" borderId="10" xfId="9" applyFill="1" applyBorder="1" applyAlignment="1">
      <alignment horizontal="left" vertical="center"/>
    </xf>
    <xf numFmtId="0" fontId="11" fillId="0" borderId="11" xfId="9" applyFill="1" applyBorder="1" applyAlignment="1">
      <alignment horizontal="left" vertical="center"/>
    </xf>
    <xf numFmtId="0" fontId="11" fillId="0" borderId="10" xfId="9" applyFont="1" applyFill="1" applyBorder="1" applyAlignment="1">
      <alignment horizontal="left" vertical="center"/>
    </xf>
    <xf numFmtId="0" fontId="11" fillId="0" borderId="11" xfId="9" applyFont="1" applyFill="1" applyBorder="1" applyAlignment="1">
      <alignment horizontal="left" vertical="center"/>
    </xf>
    <xf numFmtId="0" fontId="0" fillId="0" borderId="16" xfId="9" applyFont="1" applyBorder="1" applyAlignment="1">
      <alignment horizontal="left" vertical="center"/>
    </xf>
    <xf numFmtId="0" fontId="0" fillId="0" borderId="182" xfId="9" applyFont="1" applyBorder="1" applyAlignment="1">
      <alignment horizontal="left" vertical="center"/>
    </xf>
    <xf numFmtId="0" fontId="0" fillId="0" borderId="686" xfId="9" applyFont="1" applyBorder="1" applyAlignment="1">
      <alignment horizontal="left" vertical="center"/>
    </xf>
    <xf numFmtId="0" fontId="0" fillId="0" borderId="17" xfId="9" applyFont="1" applyBorder="1" applyAlignment="1">
      <alignment horizontal="left" vertical="center"/>
    </xf>
    <xf numFmtId="0" fontId="0" fillId="0" borderId="183" xfId="9" applyFont="1" applyBorder="1" applyAlignment="1">
      <alignment horizontal="left" vertical="center"/>
    </xf>
    <xf numFmtId="0" fontId="0" fillId="0" borderId="687" xfId="9" applyFont="1" applyBorder="1" applyAlignment="1">
      <alignment horizontal="left" vertical="center"/>
    </xf>
    <xf numFmtId="0" fontId="42" fillId="3" borderId="233" xfId="0" applyFont="1" applyFill="1" applyBorder="1" applyAlignment="1">
      <alignment horizontal="center" vertical="center"/>
    </xf>
    <xf numFmtId="0" fontId="42" fillId="3" borderId="234" xfId="0" applyFont="1" applyFill="1" applyBorder="1" applyAlignment="1">
      <alignment horizontal="center" vertical="center"/>
    </xf>
    <xf numFmtId="0" fontId="42" fillId="3" borderId="236" xfId="0" applyFont="1" applyFill="1" applyBorder="1" applyAlignment="1">
      <alignment horizontal="center" vertical="center"/>
    </xf>
    <xf numFmtId="0" fontId="11" fillId="0" borderId="10" xfId="9" applyFont="1" applyBorder="1" applyAlignment="1">
      <alignment horizontal="left" vertical="center"/>
    </xf>
    <xf numFmtId="0" fontId="11" fillId="0" borderId="11" xfId="9" applyFont="1" applyBorder="1" applyAlignment="1">
      <alignment horizontal="left" vertical="center"/>
    </xf>
    <xf numFmtId="0" fontId="5" fillId="0" borderId="0" xfId="1" applyFill="1" applyBorder="1" applyAlignment="1" applyProtection="1">
      <alignment horizontal="left" vertical="center"/>
    </xf>
    <xf numFmtId="0" fontId="2" fillId="5" borderId="0" xfId="0" applyFont="1" applyFill="1" applyAlignment="1" applyProtection="1">
      <alignment horizontal="left" vertical="center"/>
      <protection locked="0"/>
    </xf>
    <xf numFmtId="0" fontId="160" fillId="0" borderId="16" xfId="1" applyFont="1" applyFill="1" applyBorder="1" applyAlignment="1">
      <alignment horizontal="left" vertical="center"/>
    </xf>
    <xf numFmtId="0" fontId="160" fillId="0" borderId="182" xfId="1" applyFont="1" applyFill="1" applyBorder="1" applyAlignment="1">
      <alignment horizontal="left" vertical="center"/>
    </xf>
    <xf numFmtId="0" fontId="160" fillId="0" borderId="180" xfId="1" applyFont="1" applyFill="1" applyBorder="1" applyAlignment="1">
      <alignment horizontal="left" vertical="center"/>
    </xf>
    <xf numFmtId="0" fontId="54" fillId="0" borderId="0" xfId="0" applyFont="1" applyAlignment="1">
      <alignment horizontal="center" vertical="center" wrapText="1"/>
    </xf>
    <xf numFmtId="0" fontId="33" fillId="0" borderId="0" xfId="0" applyFont="1" applyAlignment="1">
      <alignment horizontal="center" vertical="center"/>
    </xf>
    <xf numFmtId="0" fontId="5" fillId="0" borderId="0" xfId="1" applyFill="1" applyAlignment="1" applyProtection="1">
      <alignment horizontal="left" vertical="center"/>
    </xf>
    <xf numFmtId="0" fontId="2" fillId="9" borderId="191" xfId="0" applyFont="1" applyFill="1" applyBorder="1" applyAlignment="1" applyProtection="1">
      <alignment horizontal="left" vertical="center"/>
    </xf>
    <xf numFmtId="0" fontId="2" fillId="9" borderId="0" xfId="0" applyFont="1" applyFill="1" applyBorder="1" applyAlignment="1" applyProtection="1">
      <alignment horizontal="left" vertical="center"/>
    </xf>
    <xf numFmtId="0" fontId="54" fillId="0" borderId="0" xfId="0" applyFont="1" applyAlignment="1">
      <alignment horizontal="center" vertical="center"/>
    </xf>
    <xf numFmtId="0" fontId="162" fillId="0" borderId="0" xfId="1" applyFont="1" applyFill="1" applyBorder="1" applyAlignment="1" applyProtection="1">
      <alignment horizontal="left" vertical="center"/>
    </xf>
    <xf numFmtId="0" fontId="2" fillId="81" borderId="184" xfId="0" applyFont="1" applyFill="1" applyBorder="1" applyAlignment="1" applyProtection="1">
      <alignment horizontal="left" vertical="center"/>
    </xf>
    <xf numFmtId="0" fontId="2" fillId="81" borderId="0" xfId="0" applyFont="1" applyFill="1" applyBorder="1" applyAlignment="1" applyProtection="1">
      <alignment horizontal="left" vertical="center"/>
    </xf>
    <xf numFmtId="0" fontId="161" fillId="0" borderId="0" xfId="1" applyFont="1"/>
    <xf numFmtId="0" fontId="161" fillId="0" borderId="16" xfId="1" applyFont="1" applyFill="1" applyBorder="1" applyAlignment="1">
      <alignment horizontal="left" vertical="center"/>
    </xf>
    <xf numFmtId="0" fontId="161" fillId="0" borderId="182" xfId="1" applyFont="1" applyFill="1" applyBorder="1" applyAlignment="1">
      <alignment horizontal="left" vertical="center"/>
    </xf>
    <xf numFmtId="0" fontId="161" fillId="0" borderId="180" xfId="1" applyFont="1" applyFill="1" applyBorder="1" applyAlignment="1">
      <alignment horizontal="left" vertical="center"/>
    </xf>
    <xf numFmtId="0" fontId="161" fillId="0" borderId="0" xfId="1" applyFont="1" applyFill="1" applyBorder="1" applyAlignment="1" applyProtection="1">
      <alignment horizontal="left" vertical="center"/>
    </xf>
    <xf numFmtId="0" fontId="39" fillId="27" borderId="5" xfId="0" applyFont="1" applyFill="1" applyBorder="1" applyAlignment="1" applyProtection="1">
      <alignment horizontal="left" vertical="center"/>
    </xf>
    <xf numFmtId="0" fontId="39" fillId="27" borderId="0" xfId="0" applyFont="1" applyFill="1" applyBorder="1" applyAlignment="1" applyProtection="1">
      <alignment horizontal="left" vertical="center"/>
    </xf>
    <xf numFmtId="0" fontId="0" fillId="0" borderId="0" xfId="0" applyFont="1" applyAlignment="1">
      <alignment horizontal="right" vertical="center"/>
    </xf>
    <xf numFmtId="0" fontId="39" fillId="21" borderId="688" xfId="0" applyFont="1" applyFill="1" applyBorder="1" applyAlignment="1" applyProtection="1">
      <alignment horizontal="left" vertical="center"/>
    </xf>
    <xf numFmtId="0" fontId="39" fillId="21" borderId="0" xfId="0" applyFont="1" applyFill="1" applyBorder="1" applyAlignment="1" applyProtection="1">
      <alignment horizontal="left" vertical="center"/>
    </xf>
    <xf numFmtId="0" fontId="5" fillId="0" borderId="0" xfId="1" applyBorder="1" applyAlignment="1" applyProtection="1">
      <alignment vertical="center"/>
    </xf>
    <xf numFmtId="0" fontId="39" fillId="20" borderId="685" xfId="0" applyFont="1" applyFill="1" applyBorder="1" applyAlignment="1" applyProtection="1">
      <alignment horizontal="left" vertical="center"/>
    </xf>
    <xf numFmtId="0" fontId="39" fillId="20" borderId="0" xfId="0" applyFont="1" applyFill="1" applyBorder="1" applyAlignment="1" applyProtection="1">
      <alignment horizontal="left" vertical="center"/>
    </xf>
    <xf numFmtId="0" fontId="39" fillId="24" borderId="62" xfId="0" applyFont="1" applyFill="1" applyBorder="1" applyAlignment="1" applyProtection="1">
      <alignment horizontal="left" vertical="center"/>
    </xf>
    <xf numFmtId="0" fontId="39" fillId="24"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22" fontId="38" fillId="5" borderId="2" xfId="0" applyNumberFormat="1" applyFont="1" applyFill="1" applyBorder="1" applyAlignment="1" applyProtection="1">
      <alignment horizontal="center" vertical="center" wrapText="1"/>
      <protection locked="0"/>
    </xf>
    <xf numFmtId="0" fontId="38" fillId="5" borderId="4" xfId="0" applyFont="1" applyFill="1" applyBorder="1" applyAlignment="1" applyProtection="1">
      <alignment horizontal="center" vertical="center" wrapText="1"/>
      <protection locked="0"/>
    </xf>
    <xf numFmtId="22" fontId="38" fillId="2" borderId="2" xfId="0" applyNumberFormat="1" applyFont="1" applyFill="1" applyBorder="1" applyAlignment="1" applyProtection="1">
      <alignment horizontal="center" vertical="center" wrapText="1"/>
    </xf>
    <xf numFmtId="22" fontId="38" fillId="2" borderId="4" xfId="0" applyNumberFormat="1" applyFont="1" applyFill="1" applyBorder="1" applyAlignment="1" applyProtection="1">
      <alignment horizontal="center" vertical="center" wrapText="1"/>
    </xf>
    <xf numFmtId="0" fontId="23" fillId="7" borderId="791" xfId="2" applyFont="1" applyFill="1" applyBorder="1" applyAlignment="1">
      <alignment horizontal="center" vertical="center" wrapText="1"/>
    </xf>
    <xf numFmtId="0" fontId="23" fillId="7" borderId="792" xfId="2" applyFont="1" applyFill="1" applyBorder="1" applyAlignment="1">
      <alignment horizontal="center" vertical="center" wrapText="1"/>
    </xf>
    <xf numFmtId="0" fontId="23" fillId="7" borderId="793" xfId="2" applyFont="1" applyFill="1" applyBorder="1" applyAlignment="1">
      <alignment horizontal="center" vertical="center" wrapText="1"/>
    </xf>
    <xf numFmtId="0" fontId="23" fillId="7" borderId="794" xfId="2" applyFont="1" applyFill="1" applyBorder="1" applyAlignment="1">
      <alignment horizontal="center" vertical="center" wrapText="1"/>
    </xf>
    <xf numFmtId="9" fontId="23" fillId="0" borderId="798" xfId="2" applyNumberFormat="1" applyFont="1" applyBorder="1" applyAlignment="1">
      <alignment horizontal="center" vertical="center"/>
    </xf>
    <xf numFmtId="9" fontId="23" fillId="0" borderId="333" xfId="2" applyNumberFormat="1" applyFont="1" applyBorder="1" applyAlignment="1">
      <alignment horizontal="center" vertical="center" wrapText="1"/>
    </xf>
    <xf numFmtId="9" fontId="23" fillId="0" borderId="797" xfId="2" applyNumberFormat="1" applyFont="1" applyBorder="1" applyAlignment="1">
      <alignment horizontal="center" vertical="center" wrapText="1"/>
    </xf>
    <xf numFmtId="9" fontId="40" fillId="0" borderId="795" xfId="0" applyNumberFormat="1" applyFont="1" applyBorder="1" applyAlignment="1">
      <alignment horizontal="center" vertical="center"/>
    </xf>
    <xf numFmtId="0" fontId="40" fillId="0" borderId="795" xfId="0" applyFont="1" applyBorder="1" applyAlignment="1">
      <alignment horizontal="center" vertical="center"/>
    </xf>
    <xf numFmtId="0" fontId="23" fillId="7" borderId="787" xfId="2" applyFont="1" applyFill="1" applyBorder="1" applyAlignment="1">
      <alignment horizontal="center" vertical="center" wrapText="1"/>
    </xf>
    <xf numFmtId="0" fontId="23" fillId="7" borderId="796" xfId="2" applyFont="1" applyFill="1" applyBorder="1" applyAlignment="1">
      <alignment horizontal="center" vertical="center" wrapText="1"/>
    </xf>
    <xf numFmtId="0" fontId="23" fillId="7" borderId="786" xfId="2" applyFont="1" applyFill="1" applyBorder="1" applyAlignment="1">
      <alignment horizontal="center" vertical="center" wrapText="1"/>
    </xf>
    <xf numFmtId="0" fontId="43" fillId="7" borderId="234" xfId="0" applyFont="1" applyFill="1" applyBorder="1" applyAlignment="1" applyProtection="1">
      <alignment horizontal="center" vertical="center"/>
    </xf>
    <xf numFmtId="0" fontId="43" fillId="7" borderId="236" xfId="0" applyFont="1" applyFill="1" applyBorder="1" applyAlignment="1" applyProtection="1">
      <alignment horizontal="center" vertical="center"/>
    </xf>
    <xf numFmtId="0" fontId="26" fillId="0" borderId="0" xfId="0" applyFont="1" applyAlignment="1" applyProtection="1">
      <alignment horizontal="center" vertical="center"/>
    </xf>
    <xf numFmtId="0" fontId="26" fillId="0" borderId="0" xfId="0" applyFont="1" applyAlignment="1" applyProtection="1">
      <alignment horizontal="left" vertical="center" wrapText="1"/>
    </xf>
    <xf numFmtId="0" fontId="26" fillId="0" borderId="0" xfId="0" applyFont="1" applyAlignment="1" applyProtection="1">
      <alignment horizontal="left" vertical="center"/>
    </xf>
    <xf numFmtId="0" fontId="40" fillId="7" borderId="0" xfId="0" applyFont="1" applyFill="1" applyAlignment="1">
      <alignment horizontal="center" vertical="center"/>
    </xf>
    <xf numFmtId="0" fontId="129" fillId="0" borderId="805" xfId="2" applyFont="1" applyBorder="1" applyAlignment="1">
      <alignment horizontal="center" vertical="center" wrapText="1"/>
    </xf>
    <xf numFmtId="0" fontId="129" fillId="0" borderId="804" xfId="2" applyFont="1" applyBorder="1" applyAlignment="1">
      <alignment horizontal="center" vertical="center" wrapText="1"/>
    </xf>
    <xf numFmtId="0" fontId="6" fillId="23" borderId="803" xfId="2" applyFill="1" applyBorder="1" applyAlignment="1">
      <alignment horizontal="center" vertical="center" wrapText="1"/>
    </xf>
    <xf numFmtId="0" fontId="6" fillId="23" borderId="804" xfId="2" applyFill="1" applyBorder="1" applyAlignment="1">
      <alignment horizontal="center" vertical="center" wrapText="1"/>
    </xf>
    <xf numFmtId="0" fontId="6" fillId="23" borderId="801" xfId="2" applyFill="1" applyBorder="1" applyAlignment="1">
      <alignment horizontal="center" vertical="center" wrapText="1"/>
    </xf>
    <xf numFmtId="0" fontId="0" fillId="0" borderId="821" xfId="0" applyFont="1" applyBorder="1" applyAlignment="1">
      <alignment horizontal="center" vertical="center"/>
    </xf>
    <xf numFmtId="0" fontId="0" fillId="0" borderId="822" xfId="0" applyFont="1" applyBorder="1" applyAlignment="1">
      <alignment horizontal="center" vertical="center"/>
    </xf>
    <xf numFmtId="0" fontId="0" fillId="0" borderId="823" xfId="0" applyFont="1" applyBorder="1" applyAlignment="1">
      <alignment horizontal="center" vertical="center"/>
    </xf>
    <xf numFmtId="0" fontId="40" fillId="7" borderId="233" xfId="0" applyFont="1" applyFill="1" applyBorder="1" applyAlignment="1">
      <alignment horizontal="center" vertical="center"/>
    </xf>
    <xf numFmtId="0" fontId="40" fillId="7" borderId="234" xfId="0" applyFont="1" applyFill="1" applyBorder="1" applyAlignment="1">
      <alignment horizontal="center" vertical="center"/>
    </xf>
    <xf numFmtId="0" fontId="40" fillId="7" borderId="236" xfId="0" applyFont="1" applyFill="1" applyBorder="1" applyAlignment="1">
      <alignment horizontal="center" vertical="center"/>
    </xf>
    <xf numFmtId="0" fontId="23" fillId="24" borderId="830" xfId="2" applyFont="1" applyFill="1" applyBorder="1" applyAlignment="1">
      <alignment horizontal="center" vertical="center" wrapText="1"/>
    </xf>
    <xf numFmtId="0" fontId="23" fillId="24" borderId="831" xfId="2" applyFont="1" applyFill="1" applyBorder="1" applyAlignment="1">
      <alignment horizontal="center" vertical="center" wrapText="1"/>
    </xf>
    <xf numFmtId="0" fontId="23" fillId="24" borderId="832" xfId="2" applyFont="1" applyFill="1" applyBorder="1" applyAlignment="1">
      <alignment horizontal="left" vertical="center" wrapText="1"/>
    </xf>
    <xf numFmtId="0" fontId="23" fillId="24" borderId="831" xfId="2" applyFont="1" applyFill="1" applyBorder="1" applyAlignment="1">
      <alignment horizontal="left" vertical="center" wrapText="1"/>
    </xf>
    <xf numFmtId="0" fontId="23" fillId="24" borderId="832" xfId="2" applyFont="1" applyFill="1" applyBorder="1" applyAlignment="1">
      <alignment horizontal="center" vertical="center" wrapText="1"/>
    </xf>
    <xf numFmtId="0" fontId="23" fillId="24" borderId="835" xfId="2" applyFont="1" applyFill="1" applyBorder="1" applyAlignment="1">
      <alignment horizontal="center" vertical="center" wrapText="1"/>
    </xf>
    <xf numFmtId="0" fontId="23" fillId="24" borderId="836" xfId="2" applyFont="1" applyFill="1" applyBorder="1" applyAlignment="1">
      <alignment horizontal="center" vertical="center" wrapText="1"/>
    </xf>
    <xf numFmtId="0" fontId="6" fillId="0" borderId="825" xfId="2" applyFill="1" applyBorder="1" applyAlignment="1">
      <alignment horizontal="left" vertical="top" wrapText="1"/>
    </xf>
    <xf numFmtId="0" fontId="6" fillId="0" borderId="788" xfId="2" applyFill="1" applyBorder="1" applyAlignment="1">
      <alignment horizontal="left" vertical="top" wrapText="1"/>
    </xf>
    <xf numFmtId="0" fontId="6" fillId="0" borderId="793" xfId="2" applyFill="1" applyBorder="1" applyAlignment="1">
      <alignment horizontal="center" vertical="top" wrapText="1"/>
    </xf>
    <xf numFmtId="0" fontId="6" fillId="0" borderId="794" xfId="2" applyFill="1" applyBorder="1" applyAlignment="1">
      <alignment horizontal="center" vertical="top" wrapText="1"/>
    </xf>
    <xf numFmtId="0" fontId="6" fillId="0" borderId="386" xfId="2" applyFill="1" applyBorder="1" applyAlignment="1">
      <alignment horizontal="left" vertical="top" wrapText="1"/>
    </xf>
    <xf numFmtId="0" fontId="6" fillId="0" borderId="387" xfId="2" applyFill="1" applyBorder="1" applyAlignment="1">
      <alignment horizontal="left" vertical="top" wrapText="1"/>
    </xf>
    <xf numFmtId="0" fontId="6" fillId="0" borderId="387" xfId="2" applyFill="1" applyBorder="1" applyAlignment="1">
      <alignment horizontal="center" vertical="top" wrapText="1"/>
    </xf>
    <xf numFmtId="0" fontId="6" fillId="23" borderId="379" xfId="2" applyFill="1" applyBorder="1" applyAlignment="1">
      <alignment horizontal="center" vertical="center" wrapText="1"/>
    </xf>
    <xf numFmtId="0" fontId="28" fillId="24" borderId="806" xfId="2" applyFont="1" applyFill="1" applyBorder="1" applyAlignment="1">
      <alignment horizontal="center" vertical="center" wrapText="1"/>
    </xf>
    <xf numFmtId="0" fontId="28" fillId="24" borderId="807" xfId="2" applyFont="1" applyFill="1" applyBorder="1" applyAlignment="1">
      <alignment horizontal="center" vertical="center" wrapText="1"/>
    </xf>
    <xf numFmtId="0" fontId="28" fillId="24" borderId="808" xfId="2" applyFont="1" applyFill="1" applyBorder="1" applyAlignment="1">
      <alignment horizontal="center" vertical="center" wrapText="1"/>
    </xf>
    <xf numFmtId="0" fontId="31" fillId="24" borderId="799" xfId="2" applyFont="1" applyFill="1" applyBorder="1" applyAlignment="1">
      <alignment horizontal="center" vertical="center" wrapText="1"/>
    </xf>
    <xf numFmtId="0" fontId="0" fillId="0" borderId="806" xfId="0" applyFont="1" applyBorder="1" applyAlignment="1">
      <alignment horizontal="center" vertical="center"/>
    </xf>
    <xf numFmtId="0" fontId="0" fillId="0" borderId="807" xfId="0" applyFont="1" applyBorder="1" applyAlignment="1">
      <alignment horizontal="center" vertical="center"/>
    </xf>
    <xf numFmtId="0" fontId="0" fillId="0" borderId="824" xfId="0" applyFont="1" applyBorder="1" applyAlignment="1">
      <alignment horizontal="center" vertical="center"/>
    </xf>
    <xf numFmtId="0" fontId="23" fillId="22" borderId="409" xfId="2" applyFont="1" applyFill="1" applyBorder="1" applyAlignment="1">
      <alignment horizontal="center" vertical="center" wrapText="1"/>
    </xf>
    <xf numFmtId="0" fontId="23" fillId="22" borderId="410" xfId="2" applyFont="1" applyFill="1" applyBorder="1" applyAlignment="1">
      <alignment horizontal="center" vertical="center" wrapText="1"/>
    </xf>
    <xf numFmtId="0" fontId="23" fillId="22" borderId="410" xfId="2" applyFont="1" applyFill="1" applyBorder="1" applyAlignment="1">
      <alignment horizontal="left" vertical="center" wrapText="1"/>
    </xf>
    <xf numFmtId="0" fontId="23" fillId="24" borderId="414" xfId="2" applyFont="1" applyFill="1" applyBorder="1" applyAlignment="1">
      <alignment horizontal="center" vertical="center" wrapText="1"/>
    </xf>
    <xf numFmtId="0" fontId="23" fillId="24" borderId="415" xfId="2" applyFont="1" applyFill="1" applyBorder="1" applyAlignment="1">
      <alignment horizontal="center" vertical="center" wrapText="1"/>
    </xf>
    <xf numFmtId="0" fontId="23" fillId="24" borderId="562" xfId="2" applyFont="1" applyFill="1" applyBorder="1" applyAlignment="1">
      <alignment horizontal="center" vertical="center" wrapText="1"/>
    </xf>
    <xf numFmtId="0" fontId="0" fillId="0" borderId="400" xfId="0" applyFont="1" applyBorder="1" applyAlignment="1">
      <alignment horizontal="center" vertical="center"/>
    </xf>
    <xf numFmtId="0" fontId="0" fillId="0" borderId="401" xfId="0" applyFont="1" applyBorder="1" applyAlignment="1">
      <alignment horizontal="center" vertical="center"/>
    </xf>
    <xf numFmtId="0" fontId="0" fillId="0" borderId="402" xfId="0" applyFont="1" applyBorder="1" applyAlignment="1">
      <alignment horizontal="center" vertical="center"/>
    </xf>
    <xf numFmtId="0" fontId="129" fillId="0" borderId="378" xfId="2" applyFont="1" applyBorder="1" applyAlignment="1">
      <alignment horizontal="center" vertical="center" wrapText="1"/>
    </xf>
    <xf numFmtId="0" fontId="129" fillId="0" borderId="379" xfId="2" applyFont="1" applyBorder="1" applyAlignment="1">
      <alignment horizontal="center" vertical="center" wrapText="1"/>
    </xf>
    <xf numFmtId="0" fontId="6" fillId="0" borderId="777" xfId="2" applyFill="1" applyBorder="1" applyAlignment="1">
      <alignment horizontal="left" vertical="top" wrapText="1"/>
    </xf>
    <xf numFmtId="0" fontId="6" fillId="0" borderId="778" xfId="2" applyFill="1" applyBorder="1" applyAlignment="1">
      <alignment horizontal="left" vertical="top" wrapText="1"/>
    </xf>
    <xf numFmtId="0" fontId="6" fillId="0" borderId="778" xfId="2" applyFill="1" applyBorder="1" applyAlignment="1">
      <alignment horizontal="center" vertical="top" wrapText="1"/>
    </xf>
    <xf numFmtId="0" fontId="6" fillId="0" borderId="809" xfId="2" applyBorder="1" applyAlignment="1">
      <alignment horizontal="center" vertical="center" wrapText="1"/>
    </xf>
    <xf numFmtId="0" fontId="6" fillId="0" borderId="810" xfId="2" applyBorder="1" applyAlignment="1">
      <alignment horizontal="center" vertical="center" wrapText="1"/>
    </xf>
    <xf numFmtId="0" fontId="6" fillId="23" borderId="810" xfId="2" applyFill="1" applyBorder="1" applyAlignment="1">
      <alignment horizontal="center" vertical="center" wrapText="1"/>
    </xf>
    <xf numFmtId="0" fontId="28" fillId="7" borderId="381" xfId="2" applyFont="1" applyFill="1" applyBorder="1" applyAlignment="1">
      <alignment horizontal="center" vertical="center" wrapText="1"/>
    </xf>
    <xf numFmtId="0" fontId="28" fillId="7" borderId="382" xfId="2" applyFont="1" applyFill="1" applyBorder="1" applyAlignment="1">
      <alignment horizontal="center" vertical="center" wrapText="1"/>
    </xf>
    <xf numFmtId="0" fontId="31" fillId="7" borderId="382" xfId="2" applyFont="1" applyFill="1" applyBorder="1" applyAlignment="1">
      <alignment horizontal="center" vertical="center" wrapText="1"/>
    </xf>
    <xf numFmtId="0" fontId="23" fillId="25" borderId="768" xfId="2" applyFont="1" applyFill="1" applyBorder="1" applyAlignment="1">
      <alignment horizontal="center" vertical="center" wrapText="1"/>
    </xf>
    <xf numFmtId="0" fontId="23" fillId="25" borderId="769" xfId="2" applyFont="1" applyFill="1" applyBorder="1" applyAlignment="1">
      <alignment horizontal="center" vertical="center" wrapText="1"/>
    </xf>
    <xf numFmtId="0" fontId="23" fillId="25" borderId="769" xfId="2" applyFont="1" applyFill="1" applyBorder="1" applyAlignment="1">
      <alignment horizontal="left" vertical="center" wrapText="1"/>
    </xf>
    <xf numFmtId="0" fontId="23" fillId="25" borderId="843" xfId="2" applyFont="1" applyFill="1" applyBorder="1" applyAlignment="1">
      <alignment horizontal="center" vertical="center" wrapText="1"/>
    </xf>
    <xf numFmtId="0" fontId="23" fillId="25" borderId="844" xfId="2" applyFont="1" applyFill="1" applyBorder="1" applyAlignment="1">
      <alignment horizontal="center" vertical="center" wrapText="1"/>
    </xf>
    <xf numFmtId="0" fontId="23" fillId="25" borderId="845" xfId="2" applyFont="1" applyFill="1" applyBorder="1" applyAlignment="1">
      <alignment horizontal="center" vertical="center" wrapText="1"/>
    </xf>
    <xf numFmtId="0" fontId="0" fillId="0" borderId="839" xfId="0" applyFont="1" applyBorder="1" applyAlignment="1">
      <alignment horizontal="center" vertical="center"/>
    </xf>
    <xf numFmtId="0" fontId="0" fillId="0" borderId="847" xfId="0" applyFont="1" applyBorder="1" applyAlignment="1">
      <alignment horizontal="center" vertical="center"/>
    </xf>
    <xf numFmtId="0" fontId="6" fillId="23" borderId="810" xfId="2" applyFill="1" applyBorder="1" applyAlignment="1">
      <alignment vertical="center" wrapText="1"/>
    </xf>
    <xf numFmtId="0" fontId="129" fillId="0" borderId="809" xfId="2" applyFont="1" applyBorder="1" applyAlignment="1">
      <alignment horizontal="center" vertical="center" wrapText="1"/>
    </xf>
    <xf numFmtId="0" fontId="129" fillId="0" borderId="810" xfId="2" applyFont="1" applyBorder="1" applyAlignment="1">
      <alignment horizontal="center" vertical="center" wrapText="1"/>
    </xf>
    <xf numFmtId="0" fontId="131" fillId="66" borderId="862" xfId="2" applyFont="1" applyFill="1" applyBorder="1" applyAlignment="1">
      <alignment horizontal="center" vertical="center" wrapText="1"/>
    </xf>
    <xf numFmtId="0" fontId="131" fillId="66" borderId="849" xfId="2" applyFont="1" applyFill="1" applyBorder="1" applyAlignment="1">
      <alignment horizontal="center" vertical="center" wrapText="1"/>
    </xf>
    <xf numFmtId="0" fontId="131" fillId="66" borderId="850" xfId="2" applyFont="1" applyFill="1" applyBorder="1" applyAlignment="1">
      <alignment horizontal="center" vertical="center" wrapText="1"/>
    </xf>
    <xf numFmtId="0" fontId="129" fillId="0" borderId="812" xfId="2" applyFont="1" applyBorder="1" applyAlignment="1">
      <alignment horizontal="center" vertical="center" wrapText="1"/>
    </xf>
    <xf numFmtId="0" fontId="129" fillId="0" borderId="813" xfId="2" applyFont="1" applyBorder="1" applyAlignment="1">
      <alignment horizontal="center" vertical="center" wrapText="1"/>
    </xf>
    <xf numFmtId="0" fontId="6" fillId="23" borderId="813" xfId="2" applyFill="1" applyBorder="1" applyAlignment="1">
      <alignment horizontal="center" vertical="center" wrapText="1"/>
    </xf>
    <xf numFmtId="0" fontId="0" fillId="0" borderId="840" xfId="0" applyFont="1" applyBorder="1" applyAlignment="1">
      <alignment horizontal="center" vertical="center"/>
    </xf>
    <xf numFmtId="0" fontId="0" fillId="0" borderId="450" xfId="0" applyFont="1" applyBorder="1" applyAlignment="1">
      <alignment horizontal="center" vertical="center"/>
    </xf>
    <xf numFmtId="0" fontId="0" fillId="0" borderId="848" xfId="0" applyFont="1" applyBorder="1" applyAlignment="1">
      <alignment horizontal="center" vertical="center"/>
    </xf>
    <xf numFmtId="0" fontId="6" fillId="0" borderId="816" xfId="2" applyFill="1" applyBorder="1" applyAlignment="1">
      <alignment horizontal="left" vertical="top" wrapText="1"/>
    </xf>
    <xf numFmtId="0" fontId="6" fillId="0" borderId="817" xfId="2" applyFill="1" applyBorder="1" applyAlignment="1">
      <alignment horizontal="left" vertical="top" wrapText="1"/>
    </xf>
    <xf numFmtId="0" fontId="6" fillId="0" borderId="817" xfId="2" applyFill="1" applyBorder="1" applyAlignment="1">
      <alignment horizontal="center" vertical="top" wrapText="1"/>
    </xf>
    <xf numFmtId="0" fontId="6" fillId="0" borderId="816" xfId="2" applyBorder="1" applyAlignment="1">
      <alignment horizontal="center" vertical="center" wrapText="1"/>
    </xf>
    <xf numFmtId="0" fontId="6" fillId="0" borderId="817" xfId="2" applyBorder="1" applyAlignment="1">
      <alignment horizontal="center" vertical="center" wrapText="1"/>
    </xf>
    <xf numFmtId="0" fontId="6" fillId="23" borderId="817" xfId="2" applyFill="1" applyBorder="1" applyAlignment="1">
      <alignment horizontal="center" vertical="center" wrapText="1"/>
    </xf>
    <xf numFmtId="0" fontId="28" fillId="25" borderId="774" xfId="2" applyFont="1" applyFill="1" applyBorder="1" applyAlignment="1">
      <alignment horizontal="center" vertical="center" wrapText="1"/>
    </xf>
    <xf numFmtId="0" fontId="28" fillId="25" borderId="775" xfId="2" applyFont="1" applyFill="1" applyBorder="1" applyAlignment="1">
      <alignment horizontal="center" vertical="center" wrapText="1"/>
    </xf>
    <xf numFmtId="0" fontId="31" fillId="25" borderId="775" xfId="2" applyFont="1" applyFill="1" applyBorder="1" applyAlignment="1">
      <alignment horizontal="center" vertical="center" wrapText="1"/>
    </xf>
    <xf numFmtId="0" fontId="131" fillId="66" borderId="814" xfId="2" applyFont="1" applyFill="1" applyBorder="1" applyAlignment="1">
      <alignment horizontal="center" vertical="center" wrapText="1"/>
    </xf>
    <xf numFmtId="0" fontId="131" fillId="66" borderId="815" xfId="2" applyFont="1" applyFill="1" applyBorder="1" applyAlignment="1">
      <alignment horizontal="center" vertical="center" wrapText="1"/>
    </xf>
    <xf numFmtId="0" fontId="131" fillId="66" borderId="815" xfId="2" applyFont="1" applyFill="1" applyBorder="1" applyAlignment="1">
      <alignment horizontal="left" vertical="center" wrapText="1"/>
    </xf>
    <xf numFmtId="0" fontId="0" fillId="0" borderId="864" xfId="0" applyFont="1" applyBorder="1" applyAlignment="1">
      <alignment horizontal="center" vertical="center"/>
    </xf>
    <xf numFmtId="0" fontId="0" fillId="0" borderId="852" xfId="0" applyFont="1" applyBorder="1" applyAlignment="1">
      <alignment horizontal="center" vertical="center"/>
    </xf>
    <xf numFmtId="0" fontId="129" fillId="0" borderId="816" xfId="2" applyFont="1" applyBorder="1" applyAlignment="1">
      <alignment horizontal="center" vertical="center" wrapText="1"/>
    </xf>
    <xf numFmtId="0" fontId="129" fillId="0" borderId="817" xfId="2" applyFont="1" applyBorder="1" applyAlignment="1">
      <alignment horizontal="center" vertical="center" wrapText="1"/>
    </xf>
    <xf numFmtId="0" fontId="6" fillId="0" borderId="819" xfId="2" applyBorder="1" applyAlignment="1">
      <alignment horizontal="center" vertical="center" wrapText="1"/>
    </xf>
    <xf numFmtId="0" fontId="6" fillId="0" borderId="820" xfId="2" applyBorder="1" applyAlignment="1">
      <alignment horizontal="center" vertical="center" wrapText="1"/>
    </xf>
    <xf numFmtId="0" fontId="6" fillId="23" borderId="817" xfId="2" applyFill="1" applyBorder="1" applyAlignment="1">
      <alignment vertical="center" wrapText="1"/>
    </xf>
    <xf numFmtId="0" fontId="131" fillId="66" borderId="853" xfId="2" applyFont="1" applyFill="1" applyBorder="1" applyAlignment="1">
      <alignment horizontal="center" vertical="center" wrapText="1"/>
    </xf>
    <xf numFmtId="0" fontId="131" fillId="66" borderId="854" xfId="2" applyFont="1" applyFill="1" applyBorder="1" applyAlignment="1">
      <alignment horizontal="center" vertical="center" wrapText="1"/>
    </xf>
    <xf numFmtId="0" fontId="131" fillId="66" borderId="855" xfId="2" applyFont="1" applyFill="1" applyBorder="1" applyAlignment="1">
      <alignment horizontal="center" vertical="center" wrapText="1"/>
    </xf>
    <xf numFmtId="0" fontId="131" fillId="66" borderId="856" xfId="2" applyFont="1" applyFill="1" applyBorder="1" applyAlignment="1">
      <alignment horizontal="center" vertical="center" wrapText="1"/>
    </xf>
    <xf numFmtId="0" fontId="131" fillId="66" borderId="857" xfId="2" applyFont="1" applyFill="1" applyBorder="1" applyAlignment="1">
      <alignment horizontal="center" vertical="center" wrapText="1"/>
    </xf>
    <xf numFmtId="0" fontId="0" fillId="0" borderId="865" xfId="0" applyFont="1" applyBorder="1" applyAlignment="1">
      <alignment horizontal="center" vertical="center"/>
    </xf>
    <xf numFmtId="0" fontId="0" fillId="0" borderId="866" xfId="0" applyFont="1" applyBorder="1" applyAlignment="1">
      <alignment horizontal="center" vertical="center"/>
    </xf>
    <xf numFmtId="0" fontId="23" fillId="64" borderId="0" xfId="2" applyFont="1" applyFill="1" applyAlignment="1">
      <alignment horizontal="center"/>
    </xf>
    <xf numFmtId="0" fontId="33" fillId="14" borderId="231" xfId="0" applyFont="1" applyFill="1" applyBorder="1" applyAlignment="1">
      <alignment horizontal="center" vertical="center" wrapText="1"/>
    </xf>
    <xf numFmtId="0" fontId="33" fillId="14" borderId="520" xfId="0" applyFont="1" applyFill="1" applyBorder="1" applyAlignment="1">
      <alignment horizontal="center" vertical="center" wrapText="1"/>
    </xf>
    <xf numFmtId="0" fontId="33" fillId="14" borderId="515" xfId="0" applyFont="1" applyFill="1" applyBorder="1" applyAlignment="1">
      <alignment horizontal="center" vertical="center" wrapText="1"/>
    </xf>
    <xf numFmtId="0" fontId="2" fillId="14" borderId="782" xfId="0" applyFont="1" applyFill="1" applyBorder="1" applyAlignment="1">
      <alignment horizontal="center" vertical="center" wrapText="1"/>
    </xf>
    <xf numFmtId="0" fontId="2" fillId="14" borderId="785" xfId="0" applyFont="1" applyFill="1" applyBorder="1" applyAlignment="1">
      <alignment horizontal="center" vertical="center" wrapText="1"/>
    </xf>
    <xf numFmtId="0" fontId="2" fillId="14" borderId="841" xfId="0" applyFont="1" applyFill="1" applyBorder="1" applyAlignment="1">
      <alignment horizontal="center" vertical="center"/>
    </xf>
    <xf numFmtId="0" fontId="2" fillId="14" borderId="783" xfId="0" applyFont="1" applyFill="1" applyBorder="1" applyAlignment="1">
      <alignment horizontal="center" vertical="center"/>
    </xf>
    <xf numFmtId="0" fontId="0" fillId="0" borderId="534" xfId="0" applyFont="1" applyBorder="1" applyAlignment="1">
      <alignment horizontal="center"/>
    </xf>
    <xf numFmtId="0" fontId="0" fillId="0" borderId="535" xfId="0" applyFont="1" applyBorder="1" applyAlignment="1">
      <alignment horizontal="center"/>
    </xf>
    <xf numFmtId="0" fontId="0" fillId="0" borderId="536" xfId="0" applyFont="1" applyBorder="1" applyAlignment="1">
      <alignment horizontal="center"/>
    </xf>
    <xf numFmtId="0" fontId="33" fillId="14" borderId="231" xfId="0" applyFont="1" applyFill="1" applyBorder="1" applyAlignment="1">
      <alignment horizontal="center" vertical="center"/>
    </xf>
    <xf numFmtId="0" fontId="33" fillId="14" borderId="520" xfId="0" applyFont="1" applyFill="1" applyBorder="1" applyAlignment="1">
      <alignment horizontal="center" vertical="center"/>
    </xf>
    <xf numFmtId="0" fontId="33" fillId="14" borderId="515" xfId="0" applyFont="1" applyFill="1" applyBorder="1" applyAlignment="1">
      <alignment horizontal="center" vertical="center"/>
    </xf>
    <xf numFmtId="0" fontId="0" fillId="0" borderId="516" xfId="0" applyFont="1" applyBorder="1" applyAlignment="1">
      <alignment horizontal="center"/>
    </xf>
    <xf numFmtId="0" fontId="0" fillId="0" borderId="0" xfId="0" applyFont="1" applyBorder="1" applyAlignment="1">
      <alignment horizontal="center"/>
    </xf>
    <xf numFmtId="0" fontId="0" fillId="0" borderId="517" xfId="0" applyFont="1" applyBorder="1" applyAlignment="1">
      <alignment horizontal="center"/>
    </xf>
    <xf numFmtId="0" fontId="138" fillId="7" borderId="234" xfId="0" applyFont="1" applyFill="1" applyBorder="1" applyAlignment="1" applyProtection="1">
      <alignment horizontal="center" vertical="center"/>
    </xf>
    <xf numFmtId="0" fontId="118" fillId="35" borderId="75" xfId="0" quotePrefix="1" applyFont="1" applyFill="1" applyBorder="1" applyAlignment="1" applyProtection="1">
      <alignment horizontal="left" vertical="center"/>
    </xf>
    <xf numFmtId="0" fontId="118" fillId="35" borderId="76" xfId="0" quotePrefix="1" applyFont="1" applyFill="1" applyBorder="1" applyAlignment="1" applyProtection="1">
      <alignment horizontal="left" vertical="center"/>
    </xf>
    <xf numFmtId="0" fontId="21" fillId="0" borderId="550" xfId="0" quotePrefix="1" applyFont="1" applyBorder="1" applyAlignment="1" applyProtection="1">
      <alignment horizontal="left" vertical="center"/>
    </xf>
    <xf numFmtId="0" fontId="21" fillId="0" borderId="551" xfId="0" quotePrefix="1" applyFont="1" applyBorder="1" applyAlignment="1" applyProtection="1">
      <alignment horizontal="left" vertical="center"/>
    </xf>
    <xf numFmtId="0" fontId="39" fillId="24" borderId="83" xfId="0" applyFont="1" applyFill="1" applyBorder="1" applyAlignment="1" applyProtection="1">
      <alignment horizontal="center" vertical="center" wrapText="1"/>
    </xf>
    <xf numFmtId="0" fontId="39" fillId="24" borderId="84" xfId="0" applyFont="1" applyFill="1" applyBorder="1" applyAlignment="1" applyProtection="1">
      <alignment horizontal="center" vertical="center" wrapText="1"/>
    </xf>
    <xf numFmtId="0" fontId="31" fillId="22" borderId="233" xfId="10" applyFont="1" applyFill="1" applyBorder="1" applyAlignment="1">
      <alignment horizontal="center"/>
    </xf>
    <xf numFmtId="0" fontId="31" fillId="22" borderId="234" xfId="10" applyFont="1" applyFill="1" applyBorder="1" applyAlignment="1">
      <alignment horizontal="center"/>
    </xf>
    <xf numFmtId="0" fontId="31" fillId="22" borderId="236" xfId="10" applyFont="1" applyFill="1" applyBorder="1" applyAlignment="1">
      <alignment horizontal="center"/>
    </xf>
    <xf numFmtId="0" fontId="31" fillId="22" borderId="0" xfId="10" applyFont="1" applyFill="1" applyAlignment="1">
      <alignment horizontal="center" vertical="center"/>
    </xf>
    <xf numFmtId="0" fontId="118" fillId="35" borderId="150" xfId="0" quotePrefix="1" applyFont="1" applyFill="1" applyBorder="1" applyAlignment="1" applyProtection="1">
      <alignment horizontal="left" vertical="center"/>
    </xf>
    <xf numFmtId="0" fontId="118" fillId="35" borderId="151" xfId="0" quotePrefix="1" applyFont="1" applyFill="1" applyBorder="1" applyAlignment="1" applyProtection="1">
      <alignment horizontal="left" vertical="center"/>
    </xf>
    <xf numFmtId="0" fontId="118" fillId="35" borderId="70" xfId="0" quotePrefix="1" applyFont="1" applyFill="1" applyBorder="1" applyAlignment="1" applyProtection="1">
      <alignment horizontal="left" vertical="center"/>
    </xf>
    <xf numFmtId="0" fontId="118" fillId="35" borderId="71" xfId="0" quotePrefix="1" applyFont="1" applyFill="1" applyBorder="1" applyAlignment="1" applyProtection="1">
      <alignment horizontal="left" vertical="center"/>
    </xf>
    <xf numFmtId="0" fontId="118" fillId="35" borderId="597" xfId="0" quotePrefix="1" applyFont="1" applyFill="1" applyBorder="1" applyAlignment="1" applyProtection="1">
      <alignment horizontal="left" vertical="center" wrapText="1"/>
    </xf>
    <xf numFmtId="0" fontId="118" fillId="35" borderId="161" xfId="0" quotePrefix="1" applyFont="1" applyFill="1" applyBorder="1" applyAlignment="1" applyProtection="1">
      <alignment horizontal="left" vertical="center" wrapText="1"/>
    </xf>
    <xf numFmtId="0" fontId="21" fillId="35" borderId="67" xfId="0" quotePrefix="1" applyFont="1" applyFill="1" applyBorder="1" applyAlignment="1" applyProtection="1">
      <alignment horizontal="left" vertical="center"/>
    </xf>
    <xf numFmtId="0" fontId="21" fillId="35" borderId="68" xfId="0" quotePrefix="1" applyFont="1" applyFill="1" applyBorder="1" applyAlignment="1" applyProtection="1">
      <alignment horizontal="left" vertical="center"/>
    </xf>
    <xf numFmtId="0" fontId="21" fillId="0" borderId="73" xfId="0" quotePrefix="1" applyFont="1" applyBorder="1" applyAlignment="1" applyProtection="1">
      <alignment horizontal="left" vertical="center"/>
    </xf>
    <xf numFmtId="0" fontId="21" fillId="0" borderId="74" xfId="0" quotePrefix="1" applyFont="1" applyBorder="1" applyAlignment="1" applyProtection="1">
      <alignment horizontal="left" vertical="center"/>
    </xf>
    <xf numFmtId="0" fontId="39" fillId="22" borderId="83" xfId="0" applyFont="1" applyFill="1" applyBorder="1" applyAlignment="1" applyProtection="1">
      <alignment horizontal="center" vertical="center" wrapText="1"/>
    </xf>
    <xf numFmtId="0" fontId="39" fillId="22" borderId="84" xfId="0" applyFont="1" applyFill="1" applyBorder="1" applyAlignment="1" applyProtection="1">
      <alignment horizontal="center" vertical="center" wrapText="1"/>
    </xf>
    <xf numFmtId="0" fontId="21" fillId="35" borderId="550" xfId="0" quotePrefix="1" applyFont="1" applyFill="1" applyBorder="1" applyAlignment="1" applyProtection="1">
      <alignment horizontal="left" vertical="center"/>
    </xf>
    <xf numFmtId="0" fontId="21" fillId="35" borderId="551" xfId="0" quotePrefix="1" applyFont="1" applyFill="1" applyBorder="1" applyAlignment="1" applyProtection="1">
      <alignment horizontal="left" vertical="center"/>
    </xf>
    <xf numFmtId="0" fontId="7" fillId="3" borderId="83" xfId="0" quotePrefix="1" applyFont="1" applyFill="1" applyBorder="1" applyAlignment="1" applyProtection="1">
      <alignment horizontal="center" vertical="center" wrapText="1"/>
    </xf>
    <xf numFmtId="0" fontId="7" fillId="3" borderId="349" xfId="0" quotePrefix="1" applyFont="1" applyFill="1" applyBorder="1" applyAlignment="1" applyProtection="1">
      <alignment horizontal="center" vertical="center" wrapText="1"/>
    </xf>
    <xf numFmtId="0" fontId="38" fillId="5" borderId="2" xfId="0" applyFont="1" applyFill="1" applyBorder="1" applyAlignment="1" applyProtection="1">
      <alignment horizontal="center" vertical="center" wrapText="1"/>
      <protection locked="0"/>
    </xf>
    <xf numFmtId="0" fontId="110" fillId="22" borderId="478" xfId="2" applyFont="1" applyFill="1" applyBorder="1" applyAlignment="1">
      <alignment horizontal="left" vertical="center" wrapText="1"/>
    </xf>
    <xf numFmtId="0" fontId="110" fillId="22" borderId="479" xfId="2" applyFont="1" applyFill="1" applyBorder="1" applyAlignment="1">
      <alignment horizontal="left" vertical="center" wrapText="1"/>
    </xf>
    <xf numFmtId="0" fontId="110" fillId="25" borderId="478" xfId="2" applyFont="1" applyFill="1" applyBorder="1" applyAlignment="1">
      <alignment horizontal="left" vertical="center" wrapText="1"/>
    </xf>
    <xf numFmtId="0" fontId="110" fillId="25" borderId="479" xfId="2" applyFont="1" applyFill="1" applyBorder="1" applyAlignment="1">
      <alignment horizontal="left" vertical="center" wrapText="1"/>
    </xf>
    <xf numFmtId="172" fontId="6" fillId="23" borderId="499" xfId="2" applyNumberFormat="1" applyFont="1" applyFill="1" applyBorder="1" applyAlignment="1">
      <alignment horizontal="center" vertical="center"/>
    </xf>
    <xf numFmtId="172" fontId="6" fillId="23" borderId="479" xfId="2" applyNumberFormat="1" applyFont="1" applyFill="1" applyBorder="1" applyAlignment="1">
      <alignment horizontal="center" vertical="center"/>
    </xf>
    <xf numFmtId="172" fontId="6" fillId="23" borderId="480" xfId="2" applyNumberFormat="1" applyFont="1" applyFill="1" applyBorder="1" applyAlignment="1">
      <alignment horizontal="center" vertical="center"/>
    </xf>
    <xf numFmtId="0" fontId="32" fillId="22" borderId="500" xfId="2" applyFont="1" applyFill="1" applyBorder="1" applyAlignment="1">
      <alignment horizontal="center" vertical="center" wrapText="1"/>
    </xf>
    <xf numFmtId="0" fontId="32" fillId="22" borderId="490" xfId="2" applyFont="1" applyFill="1" applyBorder="1" applyAlignment="1">
      <alignment horizontal="center" vertical="center" wrapText="1"/>
    </xf>
    <xf numFmtId="0" fontId="32" fillId="22" borderId="499" xfId="2" applyFont="1" applyFill="1" applyBorder="1" applyAlignment="1">
      <alignment horizontal="center" vertical="center" wrapText="1"/>
    </xf>
    <xf numFmtId="0" fontId="31" fillId="0" borderId="478" xfId="2" applyFont="1" applyFill="1" applyBorder="1" applyAlignment="1">
      <alignment horizontal="left" vertical="center"/>
    </xf>
    <xf numFmtId="0" fontId="31" fillId="0" borderId="479" xfId="2" applyFont="1" applyFill="1" applyBorder="1" applyAlignment="1">
      <alignment horizontal="left" vertical="center"/>
    </xf>
    <xf numFmtId="0" fontId="26" fillId="0" borderId="0" xfId="0" applyFont="1" applyAlignment="1">
      <alignment horizontal="center" vertical="center"/>
    </xf>
    <xf numFmtId="0" fontId="26" fillId="0" borderId="0" xfId="0" applyFont="1" applyAlignment="1">
      <alignment horizontal="left" vertical="center" wrapText="1"/>
    </xf>
    <xf numFmtId="0" fontId="31" fillId="0" borderId="733" xfId="2" applyFont="1" applyFill="1" applyBorder="1" applyAlignment="1">
      <alignment horizontal="right" vertical="center"/>
    </xf>
    <xf numFmtId="0" fontId="31" fillId="0" borderId="732" xfId="2" applyFont="1" applyFill="1" applyBorder="1" applyAlignment="1">
      <alignment horizontal="right" vertical="center"/>
    </xf>
    <xf numFmtId="172" fontId="31" fillId="22" borderId="728" xfId="2" applyNumberFormat="1" applyFont="1" applyFill="1" applyBorder="1" applyAlignment="1">
      <alignment horizontal="center" vertical="center"/>
    </xf>
    <xf numFmtId="172" fontId="31" fillId="22" borderId="729" xfId="2" applyNumberFormat="1" applyFont="1" applyFill="1" applyBorder="1" applyAlignment="1">
      <alignment horizontal="center" vertical="center"/>
    </xf>
    <xf numFmtId="172" fontId="31" fillId="22" borderId="730" xfId="2" applyNumberFormat="1" applyFont="1" applyFill="1" applyBorder="1" applyAlignment="1">
      <alignment horizontal="center" vertical="center"/>
    </xf>
    <xf numFmtId="4" fontId="31" fillId="0" borderId="499" xfId="2" applyNumberFormat="1" applyFont="1" applyFill="1" applyBorder="1" applyAlignment="1">
      <alignment horizontal="center" vertical="center"/>
    </xf>
    <xf numFmtId="4" fontId="31" fillId="0" borderId="479" xfId="2" applyNumberFormat="1" applyFont="1" applyFill="1" applyBorder="1" applyAlignment="1">
      <alignment horizontal="center" vertical="center"/>
    </xf>
    <xf numFmtId="4" fontId="31" fillId="0" borderId="480" xfId="2" applyNumberFormat="1" applyFont="1" applyFill="1" applyBorder="1" applyAlignment="1">
      <alignment horizontal="center" vertical="center"/>
    </xf>
    <xf numFmtId="172" fontId="6" fillId="0" borderId="499" xfId="2" applyNumberFormat="1" applyFont="1" applyFill="1" applyBorder="1" applyAlignment="1">
      <alignment horizontal="center" vertical="center"/>
    </xf>
    <xf numFmtId="172" fontId="6" fillId="0" borderId="479" xfId="2" applyNumberFormat="1" applyFont="1" applyFill="1" applyBorder="1" applyAlignment="1">
      <alignment horizontal="center" vertical="center"/>
    </xf>
    <xf numFmtId="172" fontId="6" fillId="0" borderId="480" xfId="2" applyNumberFormat="1" applyFont="1" applyFill="1" applyBorder="1" applyAlignment="1">
      <alignment horizontal="center" vertical="center"/>
    </xf>
    <xf numFmtId="4" fontId="23" fillId="22" borderId="501" xfId="2" applyNumberFormat="1" applyFont="1" applyFill="1" applyBorder="1" applyAlignment="1">
      <alignment horizontal="center" vertical="center"/>
    </xf>
    <xf numFmtId="4" fontId="23" fillId="22" borderId="502" xfId="2" applyNumberFormat="1" applyFont="1" applyFill="1" applyBorder="1" applyAlignment="1">
      <alignment horizontal="center" vertical="center"/>
    </xf>
    <xf numFmtId="0" fontId="31" fillId="22" borderId="499" xfId="2" applyFont="1" applyFill="1" applyBorder="1" applyAlignment="1">
      <alignment horizontal="center" vertical="center"/>
    </xf>
    <xf numFmtId="0" fontId="31" fillId="22" borderId="500" xfId="2" applyFont="1" applyFill="1" applyBorder="1" applyAlignment="1">
      <alignment horizontal="center" vertical="center"/>
    </xf>
    <xf numFmtId="4" fontId="6" fillId="23" borderId="506" xfId="2" applyNumberFormat="1" applyFont="1" applyFill="1" applyBorder="1" applyAlignment="1">
      <alignment horizontal="center" vertical="center"/>
    </xf>
    <xf numFmtId="4" fontId="6" fillId="23" borderId="503" xfId="2" applyNumberFormat="1" applyFont="1" applyFill="1" applyBorder="1" applyAlignment="1">
      <alignment horizontal="center" vertical="center"/>
    </xf>
    <xf numFmtId="4" fontId="6" fillId="23" borderId="505" xfId="2" applyNumberFormat="1" applyFont="1" applyFill="1" applyBorder="1" applyAlignment="1">
      <alignment horizontal="center" vertical="center"/>
    </xf>
    <xf numFmtId="0" fontId="31" fillId="22" borderId="478" xfId="2" applyFont="1" applyFill="1" applyBorder="1" applyAlignment="1">
      <alignment horizontal="center" vertical="center"/>
    </xf>
    <xf numFmtId="0" fontId="31" fillId="22" borderId="480" xfId="2" applyFont="1" applyFill="1" applyBorder="1" applyAlignment="1">
      <alignment horizontal="center" vertical="center"/>
    </xf>
    <xf numFmtId="22" fontId="38" fillId="2" borderId="2" xfId="0" applyNumberFormat="1" applyFont="1" applyFill="1" applyBorder="1" applyAlignment="1">
      <alignment horizontal="center" vertical="center" wrapText="1"/>
    </xf>
    <xf numFmtId="22" fontId="38" fillId="2" borderId="3" xfId="0" applyNumberFormat="1" applyFont="1" applyFill="1" applyBorder="1" applyAlignment="1">
      <alignment horizontal="center" vertical="center" wrapText="1"/>
    </xf>
    <xf numFmtId="22" fontId="38" fillId="2" borderId="4" xfId="0" applyNumberFormat="1" applyFont="1" applyFill="1" applyBorder="1" applyAlignment="1">
      <alignment horizontal="center" vertical="center" wrapText="1"/>
    </xf>
    <xf numFmtId="0" fontId="110" fillId="25" borderId="929" xfId="2" applyFont="1" applyFill="1" applyBorder="1" applyAlignment="1">
      <alignment horizontal="left" vertical="center" wrapText="1"/>
    </xf>
    <xf numFmtId="0" fontId="110" fillId="25" borderId="487" xfId="2" applyFont="1" applyFill="1" applyBorder="1" applyAlignment="1">
      <alignment horizontal="left" vertical="center" wrapText="1"/>
    </xf>
    <xf numFmtId="0" fontId="110" fillId="25" borderId="500" xfId="2" applyFont="1" applyFill="1" applyBorder="1" applyAlignment="1">
      <alignment horizontal="left" vertical="center" wrapText="1"/>
    </xf>
    <xf numFmtId="0" fontId="110" fillId="25" borderId="930" xfId="2" applyFont="1" applyFill="1" applyBorder="1" applyAlignment="1">
      <alignment horizontal="left" vertical="center" wrapText="1"/>
    </xf>
    <xf numFmtId="0" fontId="110" fillId="25" borderId="931" xfId="2" applyFont="1" applyFill="1" applyBorder="1" applyAlignment="1">
      <alignment horizontal="left" vertical="center" wrapText="1"/>
    </xf>
    <xf numFmtId="0" fontId="144" fillId="58" borderId="926" xfId="10" applyFont="1" applyFill="1" applyBorder="1" applyAlignment="1">
      <alignment horizontal="center" vertical="center"/>
    </xf>
    <xf numFmtId="0" fontId="144" fillId="58" borderId="927" xfId="10" applyFont="1" applyFill="1" applyBorder="1" applyAlignment="1">
      <alignment horizontal="center" vertical="center"/>
    </xf>
    <xf numFmtId="0" fontId="144" fillId="58" borderId="928" xfId="10" applyFont="1" applyFill="1" applyBorder="1" applyAlignment="1">
      <alignment horizontal="center" vertical="center"/>
    </xf>
    <xf numFmtId="0" fontId="110" fillId="25" borderId="489" xfId="2" applyFont="1" applyFill="1" applyBorder="1" applyAlignment="1">
      <alignment horizontal="left" vertical="center" wrapText="1"/>
    </xf>
    <xf numFmtId="0" fontId="110" fillId="25" borderId="490" xfId="2" applyFont="1" applyFill="1" applyBorder="1" applyAlignment="1">
      <alignment horizontal="left" vertical="center" wrapText="1"/>
    </xf>
    <xf numFmtId="0" fontId="110" fillId="0" borderId="920" xfId="2" applyFont="1" applyFill="1" applyBorder="1" applyAlignment="1">
      <alignment horizontal="right" vertical="center" wrapText="1"/>
    </xf>
    <xf numFmtId="0" fontId="110" fillId="0" borderId="298" xfId="2" applyFont="1" applyFill="1" applyBorder="1" applyAlignment="1">
      <alignment horizontal="right" vertical="center" wrapText="1"/>
    </xf>
    <xf numFmtId="0" fontId="110" fillId="0" borderId="299" xfId="2" applyFont="1" applyFill="1" applyBorder="1" applyAlignment="1">
      <alignment horizontal="right" vertical="center" wrapText="1"/>
    </xf>
    <xf numFmtId="0" fontId="135" fillId="0" borderId="918" xfId="10" applyFont="1" applyFill="1" applyBorder="1" applyAlignment="1">
      <alignment horizontal="left" vertical="center"/>
    </xf>
    <xf numFmtId="0" fontId="135" fillId="0" borderId="910" xfId="10" applyFont="1" applyFill="1" applyBorder="1" applyAlignment="1">
      <alignment horizontal="left" vertical="center"/>
    </xf>
    <xf numFmtId="0" fontId="135" fillId="0" borderId="911" xfId="10" applyFont="1" applyFill="1" applyBorder="1" applyAlignment="1">
      <alignment horizontal="left" vertical="center"/>
    </xf>
    <xf numFmtId="0" fontId="143" fillId="58" borderId="917" xfId="10" applyFont="1" applyFill="1" applyBorder="1" applyAlignment="1">
      <alignment horizontal="center" vertical="center"/>
    </xf>
    <xf numFmtId="0" fontId="143" fillId="58" borderId="733" xfId="10" applyFont="1" applyFill="1" applyBorder="1" applyAlignment="1">
      <alignment horizontal="center" vertical="center"/>
    </xf>
    <xf numFmtId="0" fontId="143" fillId="58" borderId="909" xfId="10" applyFont="1" applyFill="1" applyBorder="1" applyAlignment="1">
      <alignment horizontal="center" vertical="center"/>
    </xf>
    <xf numFmtId="0" fontId="6" fillId="0" borderId="741" xfId="2" applyBorder="1" applyAlignment="1">
      <alignment horizontal="center" vertical="center" wrapText="1"/>
    </xf>
    <xf numFmtId="0" fontId="6" fillId="0" borderId="742" xfId="2" applyBorder="1" applyAlignment="1">
      <alignment horizontal="center" vertical="center" wrapText="1"/>
    </xf>
    <xf numFmtId="0" fontId="28" fillId="22" borderId="476" xfId="17" applyFont="1" applyFill="1" applyBorder="1" applyAlignment="1">
      <alignment horizontal="center"/>
    </xf>
    <xf numFmtId="0" fontId="28" fillId="22" borderId="477" xfId="17" applyFont="1" applyFill="1" applyBorder="1" applyAlignment="1">
      <alignment horizontal="center"/>
    </xf>
    <xf numFmtId="0" fontId="31" fillId="25" borderId="478" xfId="17" applyFont="1" applyFill="1" applyBorder="1" applyAlignment="1">
      <alignment horizontal="left" vertical="center"/>
    </xf>
    <xf numFmtId="0" fontId="31" fillId="25" borderId="479" xfId="17" applyFont="1" applyFill="1" applyBorder="1" applyAlignment="1">
      <alignment horizontal="left" vertical="center"/>
    </xf>
    <xf numFmtId="0" fontId="31" fillId="25" borderId="497" xfId="17" applyFont="1" applyFill="1" applyBorder="1" applyAlignment="1">
      <alignment horizontal="left" vertical="center" wrapText="1"/>
    </xf>
    <xf numFmtId="0" fontId="31" fillId="25" borderId="499" xfId="17" applyFont="1" applyFill="1" applyBorder="1" applyAlignment="1">
      <alignment horizontal="left" vertical="center" wrapText="1"/>
    </xf>
    <xf numFmtId="0" fontId="31" fillId="25" borderId="481" xfId="17" applyFont="1" applyFill="1" applyBorder="1" applyAlignment="1">
      <alignment horizontal="left" vertical="center"/>
    </xf>
    <xf numFmtId="0" fontId="31" fillId="25" borderId="482" xfId="17" applyFont="1" applyFill="1" applyBorder="1" applyAlignment="1">
      <alignment horizontal="left" vertical="center"/>
    </xf>
    <xf numFmtId="0" fontId="31" fillId="22" borderId="233" xfId="2" applyFont="1" applyFill="1" applyBorder="1" applyAlignment="1">
      <alignment horizontal="center" vertical="center"/>
    </xf>
    <xf numFmtId="0" fontId="31" fillId="22" borderId="234" xfId="2" applyFont="1" applyFill="1" applyBorder="1" applyAlignment="1">
      <alignment horizontal="center" vertical="center"/>
    </xf>
    <xf numFmtId="0" fontId="31" fillId="22" borderId="236" xfId="2" applyFont="1" applyFill="1" applyBorder="1" applyAlignment="1">
      <alignment horizontal="center" vertical="center"/>
    </xf>
    <xf numFmtId="0" fontId="31" fillId="22" borderId="476" xfId="2" applyFont="1" applyFill="1" applyBorder="1" applyAlignment="1">
      <alignment horizontal="center" vertical="center"/>
    </xf>
    <xf numFmtId="0" fontId="31" fillId="22" borderId="477" xfId="2" applyFont="1" applyFill="1" applyBorder="1" applyAlignment="1">
      <alignment horizontal="center" vertical="center"/>
    </xf>
    <xf numFmtId="0" fontId="6" fillId="0" borderId="0" xfId="2" applyBorder="1" applyAlignment="1">
      <alignment horizontal="center"/>
    </xf>
    <xf numFmtId="0" fontId="6" fillId="0" borderId="497" xfId="2" applyBorder="1" applyAlignment="1">
      <alignment horizontal="center" vertical="center" wrapText="1"/>
    </xf>
    <xf numFmtId="0" fontId="6" fillId="0" borderId="499" xfId="2" applyBorder="1" applyAlignment="1">
      <alignment horizontal="center" vertical="center" wrapText="1"/>
    </xf>
    <xf numFmtId="0" fontId="31" fillId="0" borderId="487" xfId="2" applyFont="1" applyFill="1" applyBorder="1" applyAlignment="1">
      <alignment horizontal="left" vertical="center"/>
    </xf>
    <xf numFmtId="0" fontId="110" fillId="25" borderId="919" xfId="2" applyFont="1" applyFill="1" applyBorder="1" applyAlignment="1">
      <alignment horizontal="left" vertical="center" wrapText="1"/>
    </xf>
    <xf numFmtId="0" fontId="110" fillId="25" borderId="503" xfId="2" applyFont="1" applyFill="1" applyBorder="1" applyAlignment="1">
      <alignment horizontal="left" vertical="center" wrapText="1"/>
    </xf>
    <xf numFmtId="0" fontId="110" fillId="25" borderId="504" xfId="2" applyFont="1" applyFill="1" applyBorder="1" applyAlignment="1">
      <alignment horizontal="left" vertical="center" wrapText="1"/>
    </xf>
    <xf numFmtId="0" fontId="135" fillId="0" borderId="918" xfId="10" applyFont="1" applyFill="1" applyBorder="1" applyAlignment="1">
      <alignment horizontal="left"/>
    </xf>
    <xf numFmtId="0" fontId="135" fillId="0" borderId="910" xfId="10" applyFont="1" applyFill="1" applyBorder="1" applyAlignment="1">
      <alignment horizontal="left"/>
    </xf>
    <xf numFmtId="0" fontId="135" fillId="0" borderId="911" xfId="10" applyFont="1" applyFill="1" applyBorder="1" applyAlignment="1">
      <alignment horizontal="left"/>
    </xf>
    <xf numFmtId="4" fontId="31" fillId="0" borderId="0" xfId="2" applyNumberFormat="1" applyFont="1" applyFill="1" applyBorder="1" applyAlignment="1">
      <alignment horizontal="center" vertical="center"/>
    </xf>
    <xf numFmtId="0" fontId="110" fillId="25" borderId="489" xfId="2" applyFont="1" applyFill="1" applyBorder="1" applyAlignment="1">
      <alignment vertical="center" wrapText="1"/>
    </xf>
    <xf numFmtId="0" fontId="110" fillId="25" borderId="490" xfId="2" applyFont="1" applyFill="1" applyBorder="1" applyAlignment="1">
      <alignment vertical="center" wrapText="1"/>
    </xf>
    <xf numFmtId="0" fontId="110" fillId="25" borderId="908" xfId="2" applyFont="1" applyFill="1" applyBorder="1" applyAlignment="1">
      <alignment vertical="center" wrapText="1"/>
    </xf>
    <xf numFmtId="0" fontId="32" fillId="22" borderId="913" xfId="2" applyFont="1" applyFill="1" applyBorder="1" applyAlignment="1">
      <alignment horizontal="center" vertical="center" wrapText="1"/>
    </xf>
    <xf numFmtId="0" fontId="32" fillId="22" borderId="914" xfId="2" applyFont="1" applyFill="1" applyBorder="1" applyAlignment="1">
      <alignment horizontal="center" vertical="center" wrapText="1"/>
    </xf>
    <xf numFmtId="0" fontId="32" fillId="22" borderId="915" xfId="2" applyFont="1" applyFill="1" applyBorder="1" applyAlignment="1">
      <alignment horizontal="center" vertical="center" wrapText="1"/>
    </xf>
    <xf numFmtId="0" fontId="31" fillId="0" borderId="495" xfId="2" applyFont="1" applyFill="1" applyBorder="1" applyAlignment="1">
      <alignment horizontal="center" vertical="center"/>
    </xf>
    <xf numFmtId="0" fontId="31" fillId="0" borderId="0" xfId="2" applyFont="1" applyFill="1" applyBorder="1" applyAlignment="1">
      <alignment horizontal="center" vertical="center"/>
    </xf>
    <xf numFmtId="0" fontId="26" fillId="35" borderId="110" xfId="0" applyFont="1" applyFill="1" applyBorder="1" applyAlignment="1" applyProtection="1">
      <alignment horizontal="left" wrapText="1"/>
      <protection locked="0"/>
    </xf>
    <xf numFmtId="0" fontId="26" fillId="35" borderId="0" xfId="0" applyFont="1" applyFill="1" applyBorder="1" applyAlignment="1" applyProtection="1">
      <alignment horizontal="left" wrapText="1"/>
      <protection locked="0"/>
    </xf>
    <xf numFmtId="0" fontId="26" fillId="35" borderId="238" xfId="0" applyFont="1" applyFill="1" applyBorder="1" applyAlignment="1" applyProtection="1">
      <alignment horizontal="left" wrapText="1"/>
      <protection locked="0"/>
    </xf>
    <xf numFmtId="0" fontId="26" fillId="35" borderId="235" xfId="0" applyFont="1" applyFill="1" applyBorder="1" applyAlignment="1" applyProtection="1">
      <alignment horizontal="left" wrapText="1"/>
      <protection locked="0"/>
    </xf>
    <xf numFmtId="0" fontId="26" fillId="35" borderId="333" xfId="0" applyFont="1" applyFill="1" applyBorder="1" applyAlignment="1" applyProtection="1">
      <alignment horizontal="left" wrapText="1"/>
      <protection locked="0"/>
    </xf>
    <xf numFmtId="0" fontId="26" fillId="35" borderId="334" xfId="0" applyFont="1" applyFill="1" applyBorder="1" applyAlignment="1" applyProtection="1">
      <alignment horizontal="left" wrapText="1"/>
      <protection locked="0"/>
    </xf>
    <xf numFmtId="0" fontId="26" fillId="35" borderId="235" xfId="0" applyFont="1" applyFill="1" applyBorder="1" applyAlignment="1" applyProtection="1">
      <alignment horizontal="center" wrapText="1"/>
      <protection locked="0"/>
    </xf>
    <xf numFmtId="0" fontId="26" fillId="35" borderId="333" xfId="0" applyFont="1" applyFill="1" applyBorder="1" applyAlignment="1" applyProtection="1">
      <alignment horizontal="center" wrapText="1"/>
      <protection locked="0"/>
    </xf>
    <xf numFmtId="0" fontId="26" fillId="35" borderId="334" xfId="0" applyFont="1" applyFill="1" applyBorder="1" applyAlignment="1" applyProtection="1">
      <alignment horizontal="center" wrapText="1"/>
      <protection locked="0"/>
    </xf>
    <xf numFmtId="0" fontId="33" fillId="23" borderId="233" xfId="0" applyFont="1" applyFill="1" applyBorder="1" applyAlignment="1" applyProtection="1">
      <alignment horizontal="left"/>
    </xf>
    <xf numFmtId="0" fontId="33" fillId="23" borderId="234" xfId="0" applyFont="1" applyFill="1" applyBorder="1" applyAlignment="1" applyProtection="1">
      <alignment horizontal="left"/>
    </xf>
    <xf numFmtId="0" fontId="33" fillId="23" borderId="236" xfId="0" applyFont="1" applyFill="1" applyBorder="1" applyAlignment="1" applyProtection="1">
      <alignment horizontal="left"/>
    </xf>
    <xf numFmtId="0" fontId="26" fillId="35" borderId="335" xfId="0" applyFont="1" applyFill="1" applyBorder="1" applyAlignment="1" applyProtection="1">
      <alignment horizontal="left" wrapText="1"/>
      <protection locked="0"/>
    </xf>
    <xf numFmtId="0" fontId="26" fillId="35" borderId="336" xfId="0" applyFont="1" applyFill="1" applyBorder="1" applyAlignment="1" applyProtection="1">
      <alignment horizontal="left" wrapText="1"/>
      <protection locked="0"/>
    </xf>
    <xf numFmtId="0" fontId="26" fillId="35" borderId="337" xfId="0" applyFont="1" applyFill="1" applyBorder="1" applyAlignment="1" applyProtection="1">
      <alignment horizontal="left" wrapText="1"/>
      <protection locked="0"/>
    </xf>
    <xf numFmtId="0" fontId="21" fillId="35" borderId="242" xfId="0" applyFont="1" applyFill="1" applyBorder="1" applyAlignment="1" applyProtection="1">
      <alignment horizontal="center" wrapText="1"/>
      <protection locked="0"/>
    </xf>
    <xf numFmtId="0" fontId="21" fillId="35" borderId="241" xfId="0" applyFont="1" applyFill="1" applyBorder="1" applyAlignment="1" applyProtection="1">
      <alignment horizontal="center" wrapText="1"/>
      <protection locked="0"/>
    </xf>
    <xf numFmtId="0" fontId="21" fillId="35" borderId="240" xfId="0" applyFont="1" applyFill="1" applyBorder="1" applyAlignment="1" applyProtection="1">
      <alignment horizontal="center" wrapText="1"/>
      <protection locked="0"/>
    </xf>
    <xf numFmtId="0" fontId="26" fillId="35" borderId="242" xfId="0" applyFont="1" applyFill="1" applyBorder="1" applyAlignment="1" applyProtection="1">
      <alignment horizontal="left" wrapText="1"/>
      <protection locked="0"/>
    </xf>
    <xf numFmtId="0" fontId="26" fillId="35" borderId="241" xfId="0" applyFont="1" applyFill="1" applyBorder="1" applyAlignment="1" applyProtection="1">
      <alignment horizontal="left" wrapText="1"/>
      <protection locked="0"/>
    </xf>
    <xf numFmtId="0" fontId="26" fillId="35" borderId="240" xfId="0" applyFont="1" applyFill="1" applyBorder="1" applyAlignment="1" applyProtection="1">
      <alignment horizontal="left" wrapText="1"/>
      <protection locked="0"/>
    </xf>
    <xf numFmtId="0" fontId="24" fillId="8" borderId="0" xfId="2" applyFont="1" applyFill="1" applyBorder="1" applyAlignment="1" applyProtection="1">
      <alignment horizontal="left" vertical="center"/>
      <protection locked="0"/>
    </xf>
    <xf numFmtId="0" fontId="0" fillId="8" borderId="0" xfId="0" applyFont="1" applyFill="1" applyBorder="1" applyAlignment="1" applyProtection="1">
      <alignment horizontal="center" vertical="center"/>
      <protection locked="0"/>
    </xf>
    <xf numFmtId="0" fontId="0" fillId="8" borderId="0" xfId="0" applyFont="1" applyFill="1" applyBorder="1" applyAlignment="1" applyProtection="1">
      <alignment horizontal="center" vertical="top" wrapText="1"/>
      <protection locked="0"/>
    </xf>
    <xf numFmtId="0" fontId="1" fillId="8" borderId="955" xfId="0" applyFont="1" applyFill="1" applyBorder="1" applyAlignment="1" applyProtection="1">
      <alignment horizontal="center" vertical="center" wrapText="1"/>
    </xf>
    <xf numFmtId="0" fontId="1" fillId="8" borderId="956" xfId="0" applyFont="1" applyFill="1" applyBorder="1" applyAlignment="1" applyProtection="1">
      <alignment horizontal="center" vertical="center" wrapText="1"/>
    </xf>
    <xf numFmtId="0" fontId="1" fillId="8" borderId="957" xfId="0" applyFont="1" applyFill="1" applyBorder="1" applyAlignment="1" applyProtection="1">
      <alignment horizontal="center" vertical="center" wrapText="1"/>
    </xf>
    <xf numFmtId="0" fontId="21" fillId="8" borderId="937" xfId="0" applyFont="1" applyFill="1" applyBorder="1" applyAlignment="1" applyProtection="1">
      <alignment horizontal="center" vertical="center"/>
    </xf>
    <xf numFmtId="0" fontId="21" fillId="8" borderId="938" xfId="0" applyFont="1" applyFill="1" applyBorder="1" applyAlignment="1" applyProtection="1">
      <alignment horizontal="center" vertical="center"/>
    </xf>
    <xf numFmtId="0" fontId="1" fillId="8" borderId="938" xfId="0" applyFont="1" applyFill="1" applyBorder="1" applyAlignment="1" applyProtection="1">
      <alignment horizontal="center" vertical="center"/>
    </xf>
    <xf numFmtId="0" fontId="1" fillId="8" borderId="939" xfId="0" applyFont="1" applyFill="1" applyBorder="1" applyAlignment="1" applyProtection="1">
      <alignment horizontal="center" vertical="center"/>
    </xf>
    <xf numFmtId="0" fontId="0" fillId="8" borderId="0" xfId="0" applyFont="1" applyFill="1" applyBorder="1" applyAlignment="1" applyProtection="1">
      <alignment horizontal="center" vertical="center"/>
    </xf>
    <xf numFmtId="0" fontId="21" fillId="8" borderId="958" xfId="0" applyFont="1" applyFill="1" applyBorder="1" applyAlignment="1" applyProtection="1">
      <alignment horizontal="center" vertical="center"/>
    </xf>
    <xf numFmtId="0" fontId="21" fillId="8" borderId="959" xfId="0" applyFont="1" applyFill="1" applyBorder="1" applyAlignment="1" applyProtection="1">
      <alignment horizontal="center" vertical="center"/>
    </xf>
    <xf numFmtId="9" fontId="0" fillId="5" borderId="959" xfId="3" applyFont="1" applyFill="1" applyBorder="1" applyAlignment="1" applyProtection="1">
      <alignment horizontal="center" vertical="center"/>
    </xf>
    <xf numFmtId="9" fontId="0" fillId="5" borderId="960" xfId="3" applyFont="1" applyFill="1" applyBorder="1" applyAlignment="1" applyProtection="1">
      <alignment horizontal="center" vertical="center"/>
    </xf>
    <xf numFmtId="0" fontId="1" fillId="8" borderId="952" xfId="0" applyFont="1" applyFill="1" applyBorder="1" applyAlignment="1" applyProtection="1">
      <alignment horizontal="center" vertical="center" wrapText="1"/>
    </xf>
    <xf numFmtId="0" fontId="1" fillId="8" borderId="953" xfId="0" applyFont="1" applyFill="1" applyBorder="1" applyAlignment="1" applyProtection="1">
      <alignment horizontal="center" vertical="center" wrapText="1"/>
    </xf>
    <xf numFmtId="0" fontId="1" fillId="8" borderId="954" xfId="0" applyFont="1" applyFill="1" applyBorder="1" applyAlignment="1" applyProtection="1">
      <alignment horizontal="center" vertical="center" wrapText="1"/>
    </xf>
    <xf numFmtId="0" fontId="1" fillId="22" borderId="946" xfId="0" applyFont="1" applyFill="1" applyBorder="1" applyAlignment="1" applyProtection="1">
      <alignment horizontal="left" vertical="center" wrapText="1"/>
    </xf>
    <xf numFmtId="0" fontId="1" fillId="22" borderId="947" xfId="0" applyFont="1" applyFill="1" applyBorder="1" applyAlignment="1" applyProtection="1">
      <alignment horizontal="left" vertical="center" wrapText="1"/>
    </xf>
    <xf numFmtId="0" fontId="1" fillId="22" borderId="948" xfId="0" applyFont="1" applyFill="1" applyBorder="1" applyAlignment="1" applyProtection="1">
      <alignment horizontal="left" vertical="center" wrapText="1"/>
    </xf>
    <xf numFmtId="0" fontId="1" fillId="8" borderId="943" xfId="0" applyFont="1" applyFill="1" applyBorder="1" applyAlignment="1" applyProtection="1">
      <alignment horizontal="center" vertical="center" wrapText="1"/>
    </xf>
    <xf numFmtId="0" fontId="1" fillId="8" borderId="944" xfId="0" applyFont="1" applyFill="1" applyBorder="1" applyAlignment="1" applyProtection="1">
      <alignment horizontal="center" vertical="center" wrapText="1"/>
    </xf>
    <xf numFmtId="0" fontId="1" fillId="8" borderId="945" xfId="0" applyFont="1" applyFill="1" applyBorder="1" applyAlignment="1" applyProtection="1">
      <alignment horizontal="center" vertical="center" wrapText="1"/>
    </xf>
    <xf numFmtId="0" fontId="51" fillId="8" borderId="949" xfId="2" applyFont="1" applyFill="1" applyBorder="1" applyAlignment="1" applyProtection="1">
      <alignment horizontal="left" vertical="center" wrapText="1"/>
    </xf>
    <xf numFmtId="0" fontId="51" fillId="8" borderId="950" xfId="2" applyFont="1" applyFill="1" applyBorder="1" applyAlignment="1" applyProtection="1">
      <alignment horizontal="left" vertical="center" wrapText="1"/>
    </xf>
    <xf numFmtId="0" fontId="0" fillId="23" borderId="950" xfId="0" applyFont="1" applyFill="1" applyBorder="1" applyAlignment="1" applyProtection="1">
      <alignment horizontal="center" vertical="center"/>
      <protection locked="0"/>
    </xf>
    <xf numFmtId="0" fontId="0" fillId="8" borderId="950" xfId="0" applyFont="1" applyFill="1" applyBorder="1" applyAlignment="1" applyProtection="1">
      <alignment horizontal="center" vertical="center"/>
    </xf>
    <xf numFmtId="0" fontId="0" fillId="68" borderId="950" xfId="0" applyFont="1" applyFill="1" applyBorder="1" applyAlignment="1" applyProtection="1">
      <alignment horizontal="left" vertical="center" wrapText="1"/>
      <protection locked="0"/>
    </xf>
    <xf numFmtId="0" fontId="0" fillId="68" borderId="951" xfId="0" applyFont="1" applyFill="1" applyBorder="1" applyAlignment="1" applyProtection="1">
      <alignment horizontal="left" vertical="center" wrapText="1"/>
      <protection locked="0"/>
    </xf>
    <xf numFmtId="0" fontId="21" fillId="23" borderId="937" xfId="0" applyFont="1" applyFill="1" applyBorder="1" applyAlignment="1" applyProtection="1">
      <alignment horizontal="center" vertical="center" wrapText="1"/>
    </xf>
    <xf numFmtId="0" fontId="21" fillId="23" borderId="938" xfId="0" applyFont="1" applyFill="1" applyBorder="1" applyAlignment="1" applyProtection="1">
      <alignment horizontal="center" vertical="center" wrapText="1"/>
    </xf>
    <xf numFmtId="0" fontId="21" fillId="23" borderId="940" xfId="0" applyFont="1" applyFill="1" applyBorder="1" applyAlignment="1" applyProtection="1">
      <alignment horizontal="center" vertical="center" wrapText="1"/>
    </xf>
    <xf numFmtId="0" fontId="21" fillId="23" borderId="941" xfId="0" applyFont="1" applyFill="1" applyBorder="1" applyAlignment="1" applyProtection="1">
      <alignment horizontal="center" vertical="center" wrapText="1"/>
    </xf>
    <xf numFmtId="0" fontId="21" fillId="23" borderId="939" xfId="0" applyFont="1" applyFill="1" applyBorder="1" applyAlignment="1" applyProtection="1">
      <alignment horizontal="center" vertical="center" wrapText="1"/>
    </xf>
    <xf numFmtId="0" fontId="21" fillId="23" borderId="942" xfId="0" applyFont="1" applyFill="1" applyBorder="1" applyAlignment="1" applyProtection="1">
      <alignment horizontal="center" vertical="center" wrapText="1"/>
    </xf>
    <xf numFmtId="0" fontId="1" fillId="23" borderId="941" xfId="0" applyFont="1" applyFill="1" applyBorder="1" applyAlignment="1" applyProtection="1">
      <alignment horizontal="center" vertical="center" wrapText="1"/>
    </xf>
    <xf numFmtId="0" fontId="147" fillId="23" borderId="941" xfId="0" applyFont="1" applyFill="1" applyBorder="1" applyAlignment="1" applyProtection="1">
      <alignment horizontal="center" vertical="center" wrapText="1"/>
    </xf>
    <xf numFmtId="0" fontId="39" fillId="23" borderId="0" xfId="0" applyFont="1" applyFill="1" applyAlignment="1">
      <alignment horizontal="center" vertical="center"/>
    </xf>
    <xf numFmtId="0" fontId="0" fillId="0" borderId="0" xfId="0" applyFont="1" applyAlignment="1">
      <alignment horizontal="center"/>
    </xf>
    <xf numFmtId="0" fontId="21" fillId="0" borderId="0" xfId="0" applyFont="1" applyAlignment="1">
      <alignment horizontal="left" vertical="center" wrapText="1"/>
    </xf>
    <xf numFmtId="0" fontId="0" fillId="0" borderId="0" xfId="0" quotePrefix="1" applyFont="1" applyBorder="1" applyAlignment="1">
      <alignment horizontal="center"/>
    </xf>
    <xf numFmtId="0" fontId="43" fillId="23" borderId="0" xfId="0" applyFont="1" applyFill="1" applyAlignment="1">
      <alignment horizontal="center" vertical="center"/>
    </xf>
    <xf numFmtId="0" fontId="0" fillId="8" borderId="943" xfId="0" applyFont="1" applyFill="1" applyBorder="1" applyAlignment="1" applyProtection="1">
      <alignment horizontal="center" vertical="center" wrapText="1"/>
    </xf>
    <xf numFmtId="0" fontId="0" fillId="8" borderId="944" xfId="0" applyFont="1" applyFill="1" applyBorder="1" applyAlignment="1" applyProtection="1">
      <alignment horizontal="center" vertical="center" wrapText="1"/>
    </xf>
    <xf numFmtId="0" fontId="0" fillId="8" borderId="945" xfId="0" applyFont="1" applyFill="1" applyBorder="1" applyAlignment="1" applyProtection="1">
      <alignment horizontal="center" vertical="center" wrapText="1"/>
    </xf>
    <xf numFmtId="0" fontId="54" fillId="23" borderId="234" xfId="0" applyFont="1" applyFill="1" applyBorder="1" applyAlignment="1" applyProtection="1">
      <alignment horizontal="center" vertical="center"/>
    </xf>
    <xf numFmtId="0" fontId="54" fillId="23" borderId="236" xfId="0" applyFont="1" applyFill="1" applyBorder="1" applyAlignment="1" applyProtection="1">
      <alignment horizontal="center" vertical="center"/>
    </xf>
    <xf numFmtId="0" fontId="0" fillId="34" borderId="455" xfId="0" applyFont="1" applyFill="1" applyBorder="1" applyAlignment="1" applyProtection="1">
      <alignment horizontal="center"/>
      <protection locked="0"/>
    </xf>
    <xf numFmtId="0" fontId="0" fillId="34" borderId="160" xfId="0" applyFont="1" applyFill="1" applyBorder="1" applyAlignment="1" applyProtection="1">
      <alignment horizontal="center"/>
      <protection locked="0"/>
    </xf>
    <xf numFmtId="0" fontId="0" fillId="23" borderId="71" xfId="0" applyFont="1" applyFill="1" applyBorder="1" applyAlignment="1" applyProtection="1">
      <alignment horizontal="center"/>
      <protection locked="0"/>
    </xf>
    <xf numFmtId="9" fontId="0" fillId="23" borderId="71" xfId="3" applyFont="1" applyFill="1" applyBorder="1" applyAlignment="1" applyProtection="1">
      <alignment horizontal="center"/>
      <protection locked="0"/>
    </xf>
    <xf numFmtId="0" fontId="0" fillId="23" borderId="72" xfId="0" applyFont="1" applyFill="1" applyBorder="1" applyAlignment="1" applyProtection="1">
      <alignment horizontal="center"/>
      <protection locked="0"/>
    </xf>
    <xf numFmtId="0" fontId="0" fillId="0" borderId="597" xfId="0" applyFont="1" applyFill="1" applyBorder="1" applyAlignment="1" applyProtection="1">
      <alignment horizontal="center"/>
    </xf>
    <xf numFmtId="0" fontId="0" fillId="0" borderId="598" xfId="0" applyFont="1" applyFill="1" applyBorder="1" applyAlignment="1" applyProtection="1">
      <alignment horizontal="center"/>
    </xf>
    <xf numFmtId="0" fontId="0" fillId="0" borderId="599" xfId="0" applyFont="1" applyFill="1" applyBorder="1" applyAlignment="1" applyProtection="1">
      <alignment horizontal="center"/>
    </xf>
    <xf numFmtId="0" fontId="1" fillId="34" borderId="185" xfId="0" applyFont="1" applyFill="1" applyBorder="1" applyAlignment="1" applyProtection="1">
      <alignment horizontal="left" vertical="top" wrapText="1"/>
      <protection locked="0"/>
    </xf>
    <xf numFmtId="0" fontId="1" fillId="34" borderId="186" xfId="0" applyFont="1" applyFill="1" applyBorder="1" applyAlignment="1" applyProtection="1">
      <alignment horizontal="left" vertical="top" wrapText="1"/>
      <protection locked="0"/>
    </xf>
    <xf numFmtId="0" fontId="1" fillId="34" borderId="187" xfId="0" applyFont="1" applyFill="1" applyBorder="1" applyAlignment="1" applyProtection="1">
      <alignment horizontal="left" vertical="top" wrapText="1"/>
      <protection locked="0"/>
    </xf>
    <xf numFmtId="0" fontId="1" fillId="34" borderId="0" xfId="0" applyFont="1" applyFill="1" applyBorder="1" applyAlignment="1" applyProtection="1">
      <alignment horizontal="left" vertical="top" wrapText="1"/>
      <protection locked="0"/>
    </xf>
    <xf numFmtId="0" fontId="1" fillId="34" borderId="188" xfId="0" applyFont="1" applyFill="1" applyBorder="1" applyAlignment="1" applyProtection="1">
      <alignment horizontal="left" vertical="top" wrapText="1"/>
      <protection locked="0"/>
    </xf>
    <xf numFmtId="0" fontId="1" fillId="34" borderId="189" xfId="0" applyFont="1" applyFill="1" applyBorder="1" applyAlignment="1" applyProtection="1">
      <alignment horizontal="left" vertical="top" wrapText="1"/>
      <protection locked="0"/>
    </xf>
    <xf numFmtId="0" fontId="68" fillId="8" borderId="335" xfId="0" applyFont="1" applyFill="1" applyBorder="1" applyAlignment="1" applyProtection="1">
      <alignment horizontal="center" vertical="center" wrapText="1"/>
      <protection locked="0"/>
    </xf>
    <xf numFmtId="0" fontId="68" fillId="8" borderId="336" xfId="0" applyFont="1" applyFill="1" applyBorder="1" applyAlignment="1" applyProtection="1">
      <alignment horizontal="center" vertical="center" wrapText="1"/>
      <protection locked="0"/>
    </xf>
    <xf numFmtId="0" fontId="68" fillId="8" borderId="337" xfId="0" applyFont="1" applyFill="1" applyBorder="1" applyAlignment="1" applyProtection="1">
      <alignment horizontal="center" vertical="center" wrapText="1"/>
      <protection locked="0"/>
    </xf>
    <xf numFmtId="0" fontId="68" fillId="8" borderId="110" xfId="0" applyFont="1" applyFill="1" applyBorder="1" applyAlignment="1" applyProtection="1">
      <alignment horizontal="center" vertical="center" wrapText="1"/>
      <protection locked="0"/>
    </xf>
    <xf numFmtId="0" fontId="68" fillId="8" borderId="0" xfId="0" applyFont="1" applyFill="1" applyBorder="1" applyAlignment="1" applyProtection="1">
      <alignment horizontal="center" vertical="center" wrapText="1"/>
      <protection locked="0"/>
    </xf>
    <xf numFmtId="0" fontId="68" fillId="8" borderId="238" xfId="0" applyFont="1" applyFill="1" applyBorder="1" applyAlignment="1" applyProtection="1">
      <alignment horizontal="center" vertical="center" wrapText="1"/>
      <protection locked="0"/>
    </xf>
    <xf numFmtId="0" fontId="68" fillId="8" borderId="332" xfId="0" applyFont="1" applyFill="1" applyBorder="1" applyAlignment="1" applyProtection="1">
      <alignment horizontal="center" vertical="center" wrapText="1"/>
      <protection locked="0"/>
    </xf>
    <xf numFmtId="0" fontId="68" fillId="8" borderId="333" xfId="0" applyFont="1" applyFill="1" applyBorder="1" applyAlignment="1" applyProtection="1">
      <alignment horizontal="center" vertical="center" wrapText="1"/>
      <protection locked="0"/>
    </xf>
    <xf numFmtId="0" fontId="68" fillId="8" borderId="334" xfId="0" applyFont="1" applyFill="1" applyBorder="1" applyAlignment="1" applyProtection="1">
      <alignment horizontal="center" vertical="center" wrapText="1"/>
      <protection locked="0"/>
    </xf>
    <xf numFmtId="0" fontId="41" fillId="13" borderId="67" xfId="0" applyFont="1" applyFill="1" applyBorder="1" applyAlignment="1" applyProtection="1">
      <alignment horizontal="center"/>
    </xf>
    <xf numFmtId="0" fontId="41" fillId="13" borderId="68" xfId="0" applyFont="1" applyFill="1" applyBorder="1" applyAlignment="1" applyProtection="1">
      <alignment horizontal="center"/>
    </xf>
    <xf numFmtId="0" fontId="41" fillId="13" borderId="69" xfId="0" applyFont="1" applyFill="1" applyBorder="1" applyAlignment="1" applyProtection="1">
      <alignment horizontal="center"/>
    </xf>
    <xf numFmtId="0" fontId="0" fillId="0" borderId="70" xfId="0" applyFont="1" applyBorder="1" applyAlignment="1" applyProtection="1">
      <alignment horizontal="center" vertical="center"/>
    </xf>
    <xf numFmtId="0" fontId="0" fillId="0" borderId="71" xfId="0" applyFont="1" applyBorder="1" applyAlignment="1" applyProtection="1">
      <alignment horizontal="center" vertical="center"/>
    </xf>
    <xf numFmtId="0" fontId="0" fillId="0" borderId="456" xfId="0" applyFont="1" applyBorder="1" applyAlignment="1" applyProtection="1">
      <alignment horizontal="center" vertical="center" wrapText="1"/>
    </xf>
    <xf numFmtId="0" fontId="0" fillId="0" borderId="296" xfId="0" applyFont="1" applyBorder="1" applyAlignment="1" applyProtection="1">
      <alignment horizontal="center" vertical="center" wrapText="1"/>
    </xf>
    <xf numFmtId="0" fontId="0" fillId="0" borderId="457" xfId="0" applyFont="1" applyBorder="1" applyAlignment="1" applyProtection="1">
      <alignment horizontal="center" vertical="center" wrapText="1"/>
    </xf>
    <xf numFmtId="0" fontId="0" fillId="0" borderId="297" xfId="0" applyFont="1" applyBorder="1" applyAlignment="1" applyProtection="1">
      <alignment horizontal="center" vertical="center" wrapText="1"/>
    </xf>
    <xf numFmtId="0" fontId="0" fillId="0" borderId="72" xfId="0" applyFont="1" applyBorder="1" applyAlignment="1" applyProtection="1">
      <alignment horizontal="center" vertical="center"/>
    </xf>
    <xf numFmtId="0" fontId="41" fillId="28" borderId="83" xfId="0" applyFont="1" applyFill="1" applyBorder="1" applyAlignment="1" applyProtection="1">
      <alignment horizontal="left" vertical="center"/>
    </xf>
    <xf numFmtId="0" fontId="41" fillId="28" borderId="84" xfId="0" applyFont="1" applyFill="1" applyBorder="1" applyAlignment="1" applyProtection="1">
      <alignment horizontal="left" vertical="center"/>
    </xf>
    <xf numFmtId="0" fontId="41" fillId="28" borderId="85" xfId="0" applyFont="1" applyFill="1" applyBorder="1" applyAlignment="1" applyProtection="1">
      <alignment horizontal="left" vertical="center"/>
    </xf>
    <xf numFmtId="0" fontId="1" fillId="8" borderId="233" xfId="0" applyFont="1" applyFill="1" applyBorder="1" applyAlignment="1" applyProtection="1">
      <alignment horizontal="center"/>
    </xf>
    <xf numFmtId="0" fontId="1" fillId="8" borderId="234" xfId="0" applyFont="1" applyFill="1" applyBorder="1" applyAlignment="1" applyProtection="1">
      <alignment horizontal="center"/>
    </xf>
    <xf numFmtId="0" fontId="1" fillId="8" borderId="236" xfId="0" applyFont="1" applyFill="1" applyBorder="1" applyAlignment="1" applyProtection="1">
      <alignment horizontal="center"/>
    </xf>
    <xf numFmtId="0" fontId="68" fillId="8" borderId="235" xfId="0" applyFont="1" applyFill="1" applyBorder="1" applyAlignment="1" applyProtection="1">
      <alignment horizontal="center" vertical="center" wrapText="1"/>
      <protection locked="0"/>
    </xf>
    <xf numFmtId="0" fontId="0" fillId="0" borderId="0" xfId="0" quotePrefix="1" applyFont="1" applyAlignment="1" applyProtection="1">
      <alignment horizontal="center"/>
    </xf>
    <xf numFmtId="0" fontId="39" fillId="25" borderId="83" xfId="0" applyFont="1" applyFill="1" applyBorder="1" applyAlignment="1" applyProtection="1">
      <alignment horizontal="center" vertical="center" wrapText="1"/>
    </xf>
    <xf numFmtId="0" fontId="39" fillId="25" borderId="84" xfId="0" applyFont="1" applyFill="1" applyBorder="1" applyAlignment="1" applyProtection="1">
      <alignment horizontal="center" vertical="center" wrapText="1"/>
    </xf>
    <xf numFmtId="0" fontId="26" fillId="0" borderId="150" xfId="0" quotePrefix="1" applyFont="1" applyBorder="1" applyAlignment="1" applyProtection="1">
      <alignment horizontal="center" vertical="center"/>
    </xf>
    <xf numFmtId="0" fontId="26" fillId="0" borderId="151" xfId="0" quotePrefix="1" applyFont="1" applyBorder="1" applyAlignment="1" applyProtection="1">
      <alignment horizontal="center" vertical="center"/>
    </xf>
    <xf numFmtId="0" fontId="26" fillId="0" borderId="289" xfId="0" quotePrefix="1" applyFont="1" applyBorder="1" applyAlignment="1" applyProtection="1">
      <alignment horizontal="left" vertical="top" wrapText="1"/>
    </xf>
    <xf numFmtId="0" fontId="26" fillId="0" borderId="89" xfId="0" quotePrefix="1" applyFont="1" applyBorder="1" applyAlignment="1" applyProtection="1">
      <alignment horizontal="left" vertical="top" wrapText="1"/>
    </xf>
    <xf numFmtId="0" fontId="26" fillId="0" borderId="290" xfId="0" quotePrefix="1" applyFont="1" applyBorder="1" applyAlignment="1" applyProtection="1">
      <alignment horizontal="left" vertical="top" wrapText="1"/>
    </xf>
    <xf numFmtId="0" fontId="0" fillId="0" borderId="164" xfId="0" applyFont="1" applyBorder="1" applyAlignment="1" applyProtection="1">
      <alignment horizontal="center"/>
    </xf>
    <xf numFmtId="0" fontId="26" fillId="0" borderId="148" xfId="0" applyFont="1" applyBorder="1" applyAlignment="1" applyProtection="1">
      <alignment horizontal="center" vertical="center" wrapText="1"/>
    </xf>
    <xf numFmtId="0" fontId="26" fillId="0" borderId="149" xfId="0" applyFont="1" applyBorder="1" applyAlignment="1" applyProtection="1">
      <alignment horizontal="center" vertical="center" wrapText="1"/>
    </xf>
    <xf numFmtId="0" fontId="26" fillId="16" borderId="148" xfId="0" applyFont="1" applyFill="1" applyBorder="1" applyAlignment="1" applyProtection="1">
      <alignment horizontal="center" vertical="center" wrapText="1"/>
    </xf>
    <xf numFmtId="0" fontId="26" fillId="10" borderId="148" xfId="0" applyFont="1" applyFill="1" applyBorder="1" applyAlignment="1" applyProtection="1">
      <alignment horizontal="center" vertical="center" wrapText="1"/>
    </xf>
    <xf numFmtId="0" fontId="26" fillId="4" borderId="148" xfId="0" applyFont="1" applyFill="1" applyBorder="1" applyAlignment="1" applyProtection="1">
      <alignment horizontal="center" vertical="center" wrapText="1"/>
    </xf>
    <xf numFmtId="0" fontId="21" fillId="0" borderId="151" xfId="0" applyFont="1" applyBorder="1" applyAlignment="1" applyProtection="1">
      <alignment horizontal="center" vertical="center" wrapText="1"/>
    </xf>
    <xf numFmtId="0" fontId="26" fillId="0" borderId="291" xfId="0" quotePrefix="1" applyFont="1" applyBorder="1" applyAlignment="1" applyProtection="1">
      <alignment horizontal="left" vertical="center"/>
    </xf>
    <xf numFmtId="0" fontId="26" fillId="0" borderId="87" xfId="0" quotePrefix="1" applyFont="1" applyBorder="1" applyAlignment="1" applyProtection="1">
      <alignment horizontal="left" vertical="center"/>
    </xf>
    <xf numFmtId="0" fontId="26" fillId="0" borderId="292" xfId="0" quotePrefix="1" applyFont="1" applyBorder="1" applyAlignment="1" applyProtection="1">
      <alignment horizontal="left" vertical="center"/>
    </xf>
    <xf numFmtId="0" fontId="26" fillId="0" borderId="348" xfId="0" quotePrefix="1" applyFont="1" applyBorder="1" applyAlignment="1" applyProtection="1">
      <alignment horizontal="center" vertical="center"/>
    </xf>
    <xf numFmtId="0" fontId="26" fillId="0" borderId="295" xfId="0" quotePrefix="1" applyFont="1" applyBorder="1" applyAlignment="1" applyProtection="1">
      <alignment horizontal="center" vertical="center"/>
    </xf>
    <xf numFmtId="0" fontId="26" fillId="0" borderId="347" xfId="0" quotePrefix="1" applyFont="1" applyBorder="1" applyAlignment="1" applyProtection="1">
      <alignment horizontal="center" vertical="center"/>
    </xf>
    <xf numFmtId="0" fontId="0" fillId="0" borderId="163" xfId="0" applyFont="1" applyBorder="1" applyAlignment="1" applyProtection="1">
      <alignment horizontal="center"/>
    </xf>
    <xf numFmtId="0" fontId="1" fillId="0" borderId="156" xfId="0" applyFont="1" applyBorder="1" applyAlignment="1" applyProtection="1">
      <alignment horizontal="center" vertical="center" wrapText="1"/>
    </xf>
    <xf numFmtId="0" fontId="1" fillId="0" borderId="151" xfId="0" applyFont="1" applyBorder="1" applyAlignment="1" applyProtection="1">
      <alignment horizontal="center" vertical="center" wrapText="1"/>
    </xf>
    <xf numFmtId="0" fontId="1" fillId="0" borderId="154" xfId="0" applyFont="1" applyBorder="1" applyAlignment="1" applyProtection="1">
      <alignment horizontal="center" vertical="center" wrapText="1"/>
    </xf>
    <xf numFmtId="0" fontId="1" fillId="0" borderId="148" xfId="0" applyFont="1" applyBorder="1" applyAlignment="1" applyProtection="1">
      <alignment horizontal="center" vertical="center" wrapText="1"/>
    </xf>
    <xf numFmtId="0" fontId="21" fillId="0" borderId="152" xfId="0" applyFont="1" applyBorder="1" applyAlignment="1" applyProtection="1">
      <alignment horizontal="center" vertical="center" wrapText="1"/>
    </xf>
    <xf numFmtId="0" fontId="1" fillId="0" borderId="152" xfId="0" applyFont="1" applyBorder="1" applyAlignment="1" applyProtection="1">
      <alignment horizontal="center" vertical="center" wrapText="1"/>
    </xf>
    <xf numFmtId="0" fontId="26" fillId="0" borderId="164" xfId="0" applyFont="1" applyBorder="1" applyAlignment="1" applyProtection="1">
      <alignment horizontal="center" vertical="center" wrapText="1"/>
    </xf>
    <xf numFmtId="0" fontId="26" fillId="0" borderId="163" xfId="0" applyFont="1" applyBorder="1" applyAlignment="1" applyProtection="1">
      <alignment horizontal="center" vertical="center" wrapText="1"/>
    </xf>
    <xf numFmtId="0" fontId="26" fillId="6" borderId="148" xfId="0" applyFont="1" applyFill="1" applyBorder="1" applyAlignment="1" applyProtection="1">
      <alignment horizontal="center" vertical="center" wrapText="1"/>
    </xf>
    <xf numFmtId="0" fontId="26" fillId="6" borderId="149" xfId="0" applyFont="1" applyFill="1" applyBorder="1" applyAlignment="1" applyProtection="1">
      <alignment horizontal="center" vertical="center" wrapText="1"/>
    </xf>
    <xf numFmtId="0" fontId="38" fillId="2" borderId="143" xfId="0" applyFont="1" applyFill="1" applyBorder="1" applyAlignment="1" applyProtection="1">
      <alignment horizontal="center" vertical="center"/>
    </xf>
    <xf numFmtId="0" fontId="38" fillId="2" borderId="144" xfId="0" applyFont="1" applyFill="1" applyBorder="1" applyAlignment="1" applyProtection="1">
      <alignment horizontal="center" vertical="center"/>
    </xf>
    <xf numFmtId="0" fontId="38" fillId="2" borderId="145" xfId="0" applyFont="1" applyFill="1" applyBorder="1" applyAlignment="1" applyProtection="1">
      <alignment horizontal="center" vertical="center"/>
    </xf>
    <xf numFmtId="0" fontId="38" fillId="5" borderId="3" xfId="0" applyFont="1" applyFill="1" applyBorder="1" applyAlignment="1" applyProtection="1">
      <alignment horizontal="center" vertical="center" wrapText="1"/>
      <protection locked="0"/>
    </xf>
    <xf numFmtId="22" fontId="38" fillId="2" borderId="3" xfId="0" applyNumberFormat="1" applyFont="1" applyFill="1" applyBorder="1" applyAlignment="1" applyProtection="1">
      <alignment horizontal="center" vertical="center" wrapText="1"/>
    </xf>
    <xf numFmtId="0" fontId="68" fillId="8" borderId="242" xfId="0" applyFont="1" applyFill="1" applyBorder="1" applyAlignment="1" applyProtection="1">
      <alignment horizontal="center" vertical="center" wrapText="1"/>
      <protection locked="0"/>
    </xf>
    <xf numFmtId="0" fontId="68" fillId="8" borderId="241" xfId="0" applyFont="1" applyFill="1" applyBorder="1" applyAlignment="1" applyProtection="1">
      <alignment horizontal="center" vertical="center" wrapText="1"/>
      <protection locked="0"/>
    </xf>
    <xf numFmtId="0" fontId="68" fillId="8" borderId="240" xfId="0" applyFont="1" applyFill="1" applyBorder="1" applyAlignment="1" applyProtection="1">
      <alignment horizontal="center" vertical="center" wrapText="1"/>
      <protection locked="0"/>
    </xf>
    <xf numFmtId="0" fontId="0" fillId="34" borderId="186" xfId="0" applyFont="1" applyFill="1" applyBorder="1" applyAlignment="1" applyProtection="1">
      <alignment horizontal="left" vertical="top" wrapText="1"/>
      <protection locked="0"/>
    </xf>
    <xf numFmtId="0" fontId="0" fillId="34" borderId="187" xfId="0" applyFont="1" applyFill="1" applyBorder="1" applyAlignment="1" applyProtection="1">
      <alignment horizontal="left" vertical="top" wrapText="1"/>
      <protection locked="0"/>
    </xf>
    <xf numFmtId="0" fontId="0" fillId="34" borderId="0" xfId="0" applyFont="1" applyFill="1" applyAlignment="1" applyProtection="1">
      <alignment horizontal="left" vertical="top" wrapText="1"/>
      <protection locked="0"/>
    </xf>
    <xf numFmtId="0" fontId="0" fillId="34" borderId="188" xfId="0" applyFont="1" applyFill="1" applyBorder="1" applyAlignment="1" applyProtection="1">
      <alignment horizontal="left" vertical="top" wrapText="1"/>
      <protection locked="0"/>
    </xf>
    <xf numFmtId="0" fontId="0" fillId="34" borderId="189" xfId="0" applyFont="1" applyFill="1" applyBorder="1" applyAlignment="1" applyProtection="1">
      <alignment horizontal="left" vertical="top" wrapText="1"/>
      <protection locked="0"/>
    </xf>
    <xf numFmtId="0" fontId="26" fillId="0" borderId="336" xfId="0" applyFont="1" applyBorder="1" applyAlignment="1" applyProtection="1">
      <alignment horizontal="center" vertical="center"/>
    </xf>
    <xf numFmtId="0" fontId="26" fillId="0" borderId="336" xfId="0" applyFont="1" applyBorder="1" applyAlignment="1" applyProtection="1">
      <alignment horizontal="left" vertical="center" wrapText="1"/>
    </xf>
    <xf numFmtId="0" fontId="68" fillId="8" borderId="242" xfId="0" applyFont="1" applyFill="1" applyBorder="1" applyAlignment="1" applyProtection="1">
      <alignment horizontal="center" vertical="center" wrapText="1"/>
    </xf>
    <xf numFmtId="0" fontId="68" fillId="8" borderId="241" xfId="0" applyFont="1" applyFill="1" applyBorder="1" applyAlignment="1" applyProtection="1">
      <alignment horizontal="center" vertical="center" wrapText="1"/>
    </xf>
    <xf numFmtId="0" fontId="68" fillId="8" borderId="240" xfId="0" applyFont="1" applyFill="1" applyBorder="1" applyAlignment="1" applyProtection="1">
      <alignment horizontal="center" vertical="center" wrapText="1"/>
    </xf>
    <xf numFmtId="0" fontId="68" fillId="8" borderId="110" xfId="0" applyFont="1" applyFill="1" applyBorder="1" applyAlignment="1" applyProtection="1">
      <alignment horizontal="center" vertical="center" wrapText="1"/>
    </xf>
    <xf numFmtId="0" fontId="68" fillId="8" borderId="0" xfId="0" applyFont="1" applyFill="1" applyBorder="1" applyAlignment="1" applyProtection="1">
      <alignment horizontal="center" vertical="center" wrapText="1"/>
    </xf>
    <xf numFmtId="0" fontId="68" fillId="8" borderId="238" xfId="0" applyFont="1" applyFill="1" applyBorder="1" applyAlignment="1" applyProtection="1">
      <alignment horizontal="center" vertical="center" wrapText="1"/>
    </xf>
    <xf numFmtId="0" fontId="68" fillId="8" borderId="332" xfId="0" applyFont="1" applyFill="1" applyBorder="1" applyAlignment="1" applyProtection="1">
      <alignment horizontal="center" vertical="center" wrapText="1"/>
    </xf>
    <xf numFmtId="0" fontId="68" fillId="8" borderId="333" xfId="0" applyFont="1" applyFill="1" applyBorder="1" applyAlignment="1" applyProtection="1">
      <alignment horizontal="center" vertical="center" wrapText="1"/>
    </xf>
    <xf numFmtId="0" fontId="68" fillId="8" borderId="334" xfId="0" applyFont="1" applyFill="1" applyBorder="1" applyAlignment="1" applyProtection="1">
      <alignment horizontal="center" vertical="center" wrapText="1"/>
    </xf>
    <xf numFmtId="0" fontId="7" fillId="25" borderId="83" xfId="0" quotePrefix="1" applyFont="1" applyFill="1" applyBorder="1" applyAlignment="1" applyProtection="1">
      <alignment horizontal="center" vertical="center" wrapText="1"/>
    </xf>
    <xf numFmtId="0" fontId="7" fillId="25" borderId="349" xfId="0" quotePrefix="1" applyFont="1" applyFill="1" applyBorder="1" applyAlignment="1" applyProtection="1">
      <alignment horizontal="center" vertical="center" wrapText="1"/>
    </xf>
    <xf numFmtId="0" fontId="39" fillId="28" borderId="84" xfId="0" applyFont="1" applyFill="1" applyBorder="1" applyAlignment="1" applyProtection="1">
      <alignment horizontal="left" vertical="center"/>
    </xf>
    <xf numFmtId="0" fontId="54" fillId="23" borderId="233" xfId="0" applyFont="1" applyFill="1" applyBorder="1" applyAlignment="1" applyProtection="1">
      <alignment horizontal="center" vertical="center"/>
    </xf>
    <xf numFmtId="0" fontId="59" fillId="0" borderId="196" xfId="2" applyFont="1" applyFill="1" applyBorder="1" applyAlignment="1" applyProtection="1">
      <alignment horizontal="center" vertical="center"/>
    </xf>
    <xf numFmtId="0" fontId="59" fillId="0" borderId="197" xfId="2" applyFont="1" applyFill="1" applyBorder="1" applyAlignment="1" applyProtection="1">
      <alignment horizontal="center" vertical="center"/>
    </xf>
    <xf numFmtId="0" fontId="59" fillId="0" borderId="198" xfId="2" applyFont="1" applyFill="1" applyBorder="1" applyAlignment="1" applyProtection="1">
      <alignment horizontal="center" vertical="center"/>
    </xf>
    <xf numFmtId="0" fontId="59" fillId="0" borderId="199" xfId="2" applyFont="1" applyFill="1" applyBorder="1" applyAlignment="1" applyProtection="1">
      <alignment horizontal="center" vertical="center"/>
    </xf>
    <xf numFmtId="0" fontId="59" fillId="0" borderId="200" xfId="2" applyFont="1" applyFill="1" applyBorder="1" applyAlignment="1" applyProtection="1">
      <alignment horizontal="center" vertical="center"/>
    </xf>
    <xf numFmtId="0" fontId="59" fillId="0" borderId="201" xfId="2" applyFont="1" applyFill="1" applyBorder="1" applyAlignment="1" applyProtection="1">
      <alignment horizontal="center" vertical="center"/>
    </xf>
    <xf numFmtId="0" fontId="22" fillId="34" borderId="211" xfId="2" applyFont="1" applyFill="1" applyBorder="1" applyAlignment="1" applyProtection="1">
      <alignment horizontal="left" vertical="top" wrapText="1"/>
      <protection locked="0"/>
    </xf>
    <xf numFmtId="0" fontId="22" fillId="34" borderId="212" xfId="2" applyFont="1" applyFill="1" applyBorder="1" applyAlignment="1" applyProtection="1">
      <alignment horizontal="left" vertical="top"/>
      <protection locked="0"/>
    </xf>
    <xf numFmtId="0" fontId="22" fillId="34" borderId="302" xfId="2" applyFont="1" applyFill="1" applyBorder="1" applyAlignment="1" applyProtection="1">
      <alignment horizontal="left" vertical="top"/>
      <protection locked="0"/>
    </xf>
    <xf numFmtId="0" fontId="22" fillId="34" borderId="192" xfId="2" applyFont="1" applyFill="1" applyBorder="1" applyAlignment="1" applyProtection="1">
      <alignment horizontal="left" vertical="top"/>
      <protection locked="0"/>
    </xf>
    <xf numFmtId="0" fontId="22" fillId="34" borderId="0" xfId="2" applyFont="1" applyFill="1" applyBorder="1" applyAlignment="1" applyProtection="1">
      <alignment horizontal="left" vertical="top"/>
      <protection locked="0"/>
    </xf>
    <xf numFmtId="0" fontId="22" fillId="34" borderId="278" xfId="2" applyFont="1" applyFill="1" applyBorder="1" applyAlignment="1" applyProtection="1">
      <alignment horizontal="left" vertical="top"/>
      <protection locked="0"/>
    </xf>
    <xf numFmtId="0" fontId="22" fillId="34" borderId="213" xfId="2" applyFont="1" applyFill="1" applyBorder="1" applyAlignment="1" applyProtection="1">
      <alignment horizontal="left" vertical="top"/>
      <protection locked="0"/>
    </xf>
    <xf numFmtId="0" fontId="22" fillId="34" borderId="214" xfId="2" applyFont="1" applyFill="1" applyBorder="1" applyAlignment="1" applyProtection="1">
      <alignment horizontal="left" vertical="top"/>
      <protection locked="0"/>
    </xf>
    <xf numFmtId="0" fontId="22" fillId="34" borderId="303" xfId="2" applyFont="1" applyFill="1" applyBorder="1" applyAlignment="1" applyProtection="1">
      <alignment horizontal="left" vertical="top"/>
      <protection locked="0"/>
    </xf>
    <xf numFmtId="0" fontId="59" fillId="23" borderId="205" xfId="2" applyFont="1" applyFill="1" applyBorder="1" applyAlignment="1" applyProtection="1">
      <alignment horizontal="center" vertical="center" wrapText="1"/>
      <protection locked="0"/>
    </xf>
    <xf numFmtId="0" fontId="59" fillId="23" borderId="206" xfId="2" applyFont="1" applyFill="1" applyBorder="1" applyAlignment="1" applyProtection="1">
      <alignment horizontal="center" vertical="center" wrapText="1"/>
      <protection locked="0"/>
    </xf>
    <xf numFmtId="0" fontId="59" fillId="23" borderId="206" xfId="2" applyFont="1" applyFill="1" applyBorder="1" applyAlignment="1" applyProtection="1">
      <alignment horizontal="center" vertical="center"/>
      <protection locked="0"/>
    </xf>
    <xf numFmtId="0" fontId="52" fillId="23" borderId="206" xfId="2" applyFont="1" applyFill="1" applyBorder="1" applyAlignment="1" applyProtection="1">
      <alignment horizontal="center" vertical="center"/>
      <protection locked="0"/>
    </xf>
    <xf numFmtId="0" fontId="52" fillId="23" borderId="207" xfId="2" applyFont="1" applyFill="1" applyBorder="1" applyAlignment="1" applyProtection="1">
      <alignment horizontal="center" vertical="center"/>
      <protection locked="0"/>
    </xf>
    <xf numFmtId="9" fontId="22" fillId="61" borderId="379" xfId="14" applyFont="1" applyFill="1" applyBorder="1" applyAlignment="1" applyProtection="1">
      <alignment horizontal="center" vertical="center" wrapText="1"/>
      <protection locked="0"/>
    </xf>
    <xf numFmtId="9" fontId="22" fillId="61" borderId="380" xfId="14" applyFont="1" applyFill="1" applyBorder="1" applyAlignment="1" applyProtection="1">
      <alignment horizontal="center" vertical="center" wrapText="1"/>
      <protection locked="0"/>
    </xf>
    <xf numFmtId="0" fontId="59" fillId="23" borderId="196" xfId="2" applyFont="1" applyFill="1" applyBorder="1" applyAlignment="1" applyProtection="1">
      <alignment horizontal="center" vertical="center"/>
      <protection locked="0"/>
    </xf>
    <xf numFmtId="0" fontId="59" fillId="23" borderId="260" xfId="2" applyFont="1" applyFill="1" applyBorder="1" applyAlignment="1" applyProtection="1">
      <alignment horizontal="center" vertical="center"/>
      <protection locked="0"/>
    </xf>
    <xf numFmtId="0" fontId="1" fillId="34" borderId="196" xfId="0" applyFont="1" applyFill="1" applyBorder="1" applyAlignment="1" applyProtection="1">
      <alignment vertical="top" wrapText="1"/>
      <protection locked="0"/>
    </xf>
    <xf numFmtId="0" fontId="0" fillId="34" borderId="197" xfId="0" applyFont="1" applyFill="1" applyBorder="1" applyAlignment="1" applyProtection="1">
      <alignment vertical="top" wrapText="1"/>
      <protection locked="0"/>
    </xf>
    <xf numFmtId="0" fontId="0" fillId="34" borderId="198" xfId="0" applyFont="1" applyFill="1" applyBorder="1" applyAlignment="1" applyProtection="1">
      <alignment vertical="top" wrapText="1"/>
      <protection locked="0"/>
    </xf>
    <xf numFmtId="0" fontId="0" fillId="34" borderId="196" xfId="0" applyFont="1" applyFill="1" applyBorder="1" applyAlignment="1" applyProtection="1">
      <alignment vertical="top" wrapText="1"/>
      <protection locked="0"/>
    </xf>
    <xf numFmtId="0" fontId="0" fillId="34" borderId="199" xfId="0" applyFont="1" applyFill="1" applyBorder="1" applyAlignment="1" applyProtection="1">
      <alignment vertical="top" wrapText="1"/>
      <protection locked="0"/>
    </xf>
    <xf numFmtId="0" fontId="0" fillId="34" borderId="200" xfId="0" applyFont="1" applyFill="1" applyBorder="1" applyAlignment="1" applyProtection="1">
      <alignment vertical="top" wrapText="1"/>
      <protection locked="0"/>
    </xf>
    <xf numFmtId="0" fontId="0" fillId="34" borderId="201" xfId="0" applyFont="1" applyFill="1" applyBorder="1" applyAlignment="1" applyProtection="1">
      <alignment vertical="top" wrapText="1"/>
      <protection locked="0"/>
    </xf>
    <xf numFmtId="0" fontId="25" fillId="35" borderId="205" xfId="2" applyFont="1" applyFill="1" applyBorder="1" applyAlignment="1" applyProtection="1">
      <alignment horizontal="center" vertical="center" wrapText="1"/>
    </xf>
    <xf numFmtId="0" fontId="25" fillId="35" borderId="206" xfId="2" applyFont="1" applyFill="1" applyBorder="1" applyAlignment="1" applyProtection="1">
      <alignment horizontal="center" vertical="center" wrapText="1"/>
    </xf>
    <xf numFmtId="0" fontId="59" fillId="35" borderId="206" xfId="2" applyFont="1" applyFill="1" applyBorder="1" applyAlignment="1" applyProtection="1">
      <alignment horizontal="center" vertical="center" wrapText="1"/>
    </xf>
    <xf numFmtId="0" fontId="59" fillId="35" borderId="207" xfId="2" applyFont="1" applyFill="1" applyBorder="1" applyAlignment="1" applyProtection="1">
      <alignment horizontal="center" vertical="center" wrapText="1"/>
    </xf>
    <xf numFmtId="0" fontId="24" fillId="26" borderId="202" xfId="2" applyFont="1" applyFill="1" applyBorder="1" applyAlignment="1" applyProtection="1">
      <alignment horizontal="center" vertical="center"/>
    </xf>
    <xf numFmtId="0" fontId="24" fillId="26" borderId="203" xfId="2" applyFont="1" applyFill="1" applyBorder="1" applyAlignment="1" applyProtection="1">
      <alignment horizontal="center" vertical="center"/>
    </xf>
    <xf numFmtId="0" fontId="24" fillId="26" borderId="204" xfId="2" applyFont="1" applyFill="1" applyBorder="1" applyAlignment="1" applyProtection="1">
      <alignment horizontal="center" vertical="center"/>
    </xf>
    <xf numFmtId="0" fontId="24" fillId="23" borderId="205" xfId="2" applyFont="1" applyFill="1" applyBorder="1" applyAlignment="1" applyProtection="1">
      <alignment horizontal="left" vertical="center" wrapText="1"/>
      <protection locked="0"/>
    </xf>
    <xf numFmtId="0" fontId="24" fillId="23" borderId="206" xfId="2" applyFont="1" applyFill="1" applyBorder="1" applyAlignment="1" applyProtection="1">
      <alignment horizontal="left" vertical="center" wrapText="1"/>
      <protection locked="0"/>
    </xf>
    <xf numFmtId="0" fontId="24" fillId="23" borderId="259" xfId="2" applyFont="1" applyFill="1" applyBorder="1" applyAlignment="1" applyProtection="1">
      <alignment horizontal="left" vertical="center" wrapText="1"/>
      <protection locked="0"/>
    </xf>
    <xf numFmtId="0" fontId="24" fillId="23" borderId="205" xfId="2" applyFont="1" applyFill="1" applyBorder="1" applyAlignment="1" applyProtection="1">
      <alignment horizontal="left" vertical="center"/>
      <protection locked="0"/>
    </xf>
    <xf numFmtId="0" fontId="24" fillId="23" borderId="206" xfId="2" applyFont="1" applyFill="1" applyBorder="1" applyAlignment="1" applyProtection="1">
      <alignment horizontal="left" vertical="center"/>
      <protection locked="0"/>
    </xf>
    <xf numFmtId="0" fontId="24" fillId="23" borderId="259" xfId="2" applyFont="1" applyFill="1" applyBorder="1" applyAlignment="1" applyProtection="1">
      <alignment horizontal="left" vertical="center"/>
      <protection locked="0"/>
    </xf>
    <xf numFmtId="0" fontId="24" fillId="26" borderId="265" xfId="2" applyFont="1" applyFill="1" applyBorder="1" applyAlignment="1" applyProtection="1">
      <alignment horizontal="center" vertical="center" wrapText="1"/>
    </xf>
    <xf numFmtId="0" fontId="24" fillId="26" borderId="203" xfId="2" applyFont="1" applyFill="1" applyBorder="1" applyAlignment="1" applyProtection="1">
      <alignment horizontal="center" vertical="center" wrapText="1"/>
    </xf>
    <xf numFmtId="0" fontId="24" fillId="26" borderId="264" xfId="2" applyFont="1" applyFill="1" applyBorder="1" applyAlignment="1" applyProtection="1">
      <alignment horizontal="center" vertical="center" wrapText="1"/>
    </xf>
    <xf numFmtId="0" fontId="24" fillId="26" borderId="264" xfId="2" applyFont="1" applyFill="1" applyBorder="1" applyAlignment="1" applyProtection="1">
      <alignment horizontal="center" vertical="center"/>
    </xf>
    <xf numFmtId="0" fontId="40" fillId="26" borderId="193" xfId="0" applyFont="1" applyFill="1" applyBorder="1" applyAlignment="1" applyProtection="1">
      <alignment horizontal="left" vertical="center"/>
    </xf>
    <xf numFmtId="0" fontId="40" fillId="26" borderId="194" xfId="0" applyFont="1" applyFill="1" applyBorder="1" applyAlignment="1" applyProtection="1">
      <alignment horizontal="left" vertical="center"/>
    </xf>
    <xf numFmtId="0" fontId="40" fillId="26" borderId="195" xfId="0" applyFont="1" applyFill="1" applyBorder="1" applyAlignment="1" applyProtection="1">
      <alignment horizontal="left" vertical="center"/>
    </xf>
    <xf numFmtId="0" fontId="52" fillId="35" borderId="205" xfId="2" applyFont="1" applyFill="1" applyBorder="1" applyAlignment="1" applyProtection="1">
      <alignment horizontal="center" vertical="center" wrapText="1"/>
    </xf>
    <xf numFmtId="0" fontId="52" fillId="35" borderId="206" xfId="2" applyFont="1" applyFill="1" applyBorder="1" applyAlignment="1" applyProtection="1">
      <alignment horizontal="center" vertical="center" wrapText="1"/>
    </xf>
    <xf numFmtId="0" fontId="52" fillId="35" borderId="259" xfId="2" applyFont="1" applyFill="1" applyBorder="1" applyAlignment="1" applyProtection="1">
      <alignment horizontal="center" vertical="center" wrapText="1"/>
    </xf>
    <xf numFmtId="9" fontId="22" fillId="61" borderId="430" xfId="14" applyFont="1" applyFill="1" applyBorder="1" applyAlignment="1" applyProtection="1">
      <alignment horizontal="center" vertical="center" wrapText="1"/>
      <protection locked="0"/>
    </xf>
    <xf numFmtId="0" fontId="24" fillId="0" borderId="196" xfId="2" applyFont="1" applyFill="1" applyBorder="1" applyAlignment="1" applyProtection="1">
      <alignment horizontal="left" vertical="center" wrapText="1"/>
    </xf>
    <xf numFmtId="0" fontId="24" fillId="0" borderId="197" xfId="2" applyFont="1" applyFill="1" applyBorder="1" applyAlignment="1" applyProtection="1">
      <alignment horizontal="left" vertical="center" wrapText="1"/>
    </xf>
    <xf numFmtId="0" fontId="24" fillId="23" borderId="259" xfId="2" applyFont="1" applyFill="1" applyBorder="1" applyAlignment="1" applyProtection="1">
      <alignment horizontal="center" vertical="center"/>
      <protection locked="0"/>
    </xf>
    <xf numFmtId="0" fontId="24" fillId="23" borderId="197" xfId="2" applyFont="1" applyFill="1" applyBorder="1" applyAlignment="1" applyProtection="1">
      <alignment horizontal="center" vertical="center"/>
      <protection locked="0"/>
    </xf>
    <xf numFmtId="0" fontId="24" fillId="23" borderId="198" xfId="2" applyFont="1" applyFill="1" applyBorder="1" applyAlignment="1" applyProtection="1">
      <alignment horizontal="center" vertical="center"/>
      <protection locked="0"/>
    </xf>
    <xf numFmtId="0" fontId="24" fillId="26" borderId="466" xfId="2" applyFont="1" applyFill="1" applyBorder="1" applyAlignment="1" applyProtection="1">
      <alignment horizontal="center" vertical="center"/>
    </xf>
    <xf numFmtId="0" fontId="24" fillId="26" borderId="467" xfId="2" applyFont="1" applyFill="1" applyBorder="1" applyAlignment="1" applyProtection="1">
      <alignment horizontal="center" vertical="center"/>
    </xf>
    <xf numFmtId="0" fontId="25" fillId="0" borderId="462" xfId="2" quotePrefix="1" applyFont="1" applyFill="1" applyBorder="1" applyAlignment="1" applyProtection="1">
      <alignment horizontal="left" vertical="center" wrapText="1"/>
    </xf>
    <xf numFmtId="0" fontId="25" fillId="0" borderId="463" xfId="2" quotePrefix="1" applyFont="1" applyFill="1" applyBorder="1" applyAlignment="1" applyProtection="1">
      <alignment horizontal="left" vertical="center" wrapText="1"/>
    </xf>
    <xf numFmtId="0" fontId="24" fillId="0" borderId="260" xfId="2" applyFont="1" applyFill="1" applyBorder="1" applyAlignment="1" applyProtection="1">
      <alignment horizontal="left" vertical="center" wrapText="1"/>
    </xf>
    <xf numFmtId="0" fontId="59" fillId="0" borderId="353" xfId="2" applyFont="1" applyFill="1" applyBorder="1" applyAlignment="1" applyProtection="1">
      <alignment horizontal="center" vertical="center"/>
    </xf>
    <xf numFmtId="0" fontId="59" fillId="0" borderId="354" xfId="2" applyFont="1" applyFill="1" applyBorder="1" applyAlignment="1" applyProtection="1">
      <alignment horizontal="center" vertical="center"/>
    </xf>
    <xf numFmtId="0" fontId="59" fillId="0" borderId="355" xfId="2" applyFont="1" applyFill="1" applyBorder="1" applyAlignment="1" applyProtection="1">
      <alignment horizontal="center" vertical="center"/>
    </xf>
    <xf numFmtId="0" fontId="35" fillId="23" borderId="259" xfId="2" quotePrefix="1" applyFont="1" applyFill="1" applyBorder="1" applyAlignment="1" applyProtection="1">
      <alignment horizontal="left" vertical="center" wrapText="1"/>
      <protection locked="0"/>
    </xf>
    <xf numFmtId="0" fontId="35" fillId="23" borderId="197" xfId="2" applyFont="1" applyFill="1" applyBorder="1" applyAlignment="1" applyProtection="1">
      <alignment horizontal="left" vertical="center"/>
      <protection locked="0"/>
    </xf>
    <xf numFmtId="0" fontId="35" fillId="23" borderId="198" xfId="2" applyFont="1" applyFill="1" applyBorder="1" applyAlignment="1" applyProtection="1">
      <alignment horizontal="left" vertical="center"/>
      <protection locked="0"/>
    </xf>
    <xf numFmtId="0" fontId="1" fillId="8" borderId="233" xfId="0" applyFont="1" applyFill="1" applyBorder="1" applyAlignment="1" applyProtection="1">
      <alignment horizontal="center" vertical="center"/>
    </xf>
    <xf numFmtId="0" fontId="1" fillId="8" borderId="234" xfId="0" applyFont="1" applyFill="1" applyBorder="1" applyAlignment="1" applyProtection="1">
      <alignment horizontal="center" vertical="center"/>
    </xf>
    <xf numFmtId="0" fontId="1" fillId="8" borderId="236" xfId="0" applyFont="1" applyFill="1" applyBorder="1" applyAlignment="1" applyProtection="1">
      <alignment horizontal="center" vertical="center"/>
    </xf>
    <xf numFmtId="0" fontId="0" fillId="34" borderId="196" xfId="0" applyFont="1" applyFill="1" applyBorder="1" applyAlignment="1" applyProtection="1">
      <alignment horizontal="left" vertical="top" wrapText="1"/>
      <protection locked="0"/>
    </xf>
    <xf numFmtId="0" fontId="0" fillId="34" borderId="197" xfId="0" applyFont="1" applyFill="1" applyBorder="1" applyAlignment="1" applyProtection="1">
      <alignment horizontal="left" vertical="top" wrapText="1"/>
      <protection locked="0"/>
    </xf>
    <xf numFmtId="0" fontId="0" fillId="34" borderId="198" xfId="0" applyFont="1" applyFill="1" applyBorder="1" applyAlignment="1" applyProtection="1">
      <alignment horizontal="left" vertical="top" wrapText="1"/>
      <protection locked="0"/>
    </xf>
    <xf numFmtId="0" fontId="0" fillId="34" borderId="199" xfId="0" applyFont="1" applyFill="1" applyBorder="1" applyAlignment="1" applyProtection="1">
      <alignment horizontal="left" vertical="top" wrapText="1"/>
      <protection locked="0"/>
    </xf>
    <xf numFmtId="0" fontId="0" fillId="34" borderId="200" xfId="0" applyFont="1" applyFill="1" applyBorder="1" applyAlignment="1" applyProtection="1">
      <alignment horizontal="left" vertical="top" wrapText="1"/>
      <protection locked="0"/>
    </xf>
    <xf numFmtId="0" fontId="0" fillId="34" borderId="201" xfId="0" applyFont="1" applyFill="1" applyBorder="1" applyAlignment="1" applyProtection="1">
      <alignment horizontal="left" vertical="top" wrapText="1"/>
      <protection locked="0"/>
    </xf>
    <xf numFmtId="0" fontId="2" fillId="26" borderId="194" xfId="0" applyFont="1" applyFill="1" applyBorder="1" applyAlignment="1" applyProtection="1">
      <alignment horizontal="left" vertical="center"/>
    </xf>
    <xf numFmtId="0" fontId="2" fillId="26" borderId="195" xfId="0" applyFont="1" applyFill="1" applyBorder="1" applyAlignment="1" applyProtection="1">
      <alignment horizontal="left" vertical="center"/>
    </xf>
    <xf numFmtId="0" fontId="0" fillId="0" borderId="0" xfId="0" applyFont="1" applyAlignment="1" applyProtection="1">
      <alignment horizontal="left" vertical="center"/>
    </xf>
    <xf numFmtId="0" fontId="41" fillId="26" borderId="469" xfId="2" applyFont="1" applyFill="1" applyBorder="1" applyAlignment="1" applyProtection="1">
      <alignment horizontal="center" vertical="center"/>
    </xf>
    <xf numFmtId="0" fontId="41" fillId="26" borderId="467" xfId="2" applyFont="1" applyFill="1" applyBorder="1" applyAlignment="1" applyProtection="1">
      <alignment horizontal="center" vertical="center"/>
    </xf>
    <xf numFmtId="0" fontId="41" fillId="26" borderId="470" xfId="2" applyFont="1" applyFill="1" applyBorder="1" applyAlignment="1" applyProtection="1">
      <alignment horizontal="center" vertical="center"/>
    </xf>
    <xf numFmtId="0" fontId="25" fillId="0" borderId="555" xfId="2" quotePrefix="1" applyFont="1" applyFill="1" applyBorder="1" applyAlignment="1" applyProtection="1">
      <alignment horizontal="left" vertical="top" wrapText="1"/>
    </xf>
    <xf numFmtId="0" fontId="25" fillId="0" borderId="463" xfId="2" quotePrefix="1" applyFont="1" applyFill="1" applyBorder="1" applyAlignment="1" applyProtection="1">
      <alignment horizontal="left" vertical="top" wrapText="1"/>
    </xf>
    <xf numFmtId="0" fontId="25" fillId="0" borderId="464" xfId="2" quotePrefix="1" applyFont="1" applyFill="1" applyBorder="1" applyAlignment="1" applyProtection="1">
      <alignment horizontal="left" vertical="top" wrapText="1"/>
    </xf>
    <xf numFmtId="0" fontId="35" fillId="23" borderId="614" xfId="2" applyFont="1" applyFill="1" applyBorder="1" applyAlignment="1" applyProtection="1">
      <alignment horizontal="center" vertical="center"/>
      <protection locked="0"/>
    </xf>
    <xf numFmtId="0" fontId="24" fillId="0" borderId="614" xfId="2" applyFont="1" applyFill="1" applyBorder="1" applyAlignment="1" applyProtection="1">
      <alignment horizontal="center" vertical="center"/>
    </xf>
    <xf numFmtId="0" fontId="24" fillId="35" borderId="614" xfId="2" applyFont="1" applyFill="1" applyBorder="1" applyAlignment="1" applyProtection="1">
      <alignment horizontal="center" vertical="center"/>
      <protection locked="0"/>
    </xf>
    <xf numFmtId="0" fontId="24" fillId="0" borderId="613" xfId="2" applyFont="1" applyFill="1" applyBorder="1" applyAlignment="1" applyProtection="1">
      <alignment horizontal="left" vertical="center"/>
    </xf>
    <xf numFmtId="0" fontId="24" fillId="0" borderId="614" xfId="2" applyFont="1" applyFill="1" applyBorder="1" applyAlignment="1" applyProtection="1">
      <alignment horizontal="left" vertical="center"/>
    </xf>
    <xf numFmtId="0" fontId="35" fillId="0" borderId="616" xfId="2" applyFont="1" applyFill="1" applyBorder="1" applyAlignment="1" applyProtection="1">
      <alignment horizontal="right" vertical="center"/>
    </xf>
    <xf numFmtId="0" fontId="35" fillId="0" borderId="617" xfId="2" applyFont="1" applyFill="1" applyBorder="1" applyAlignment="1" applyProtection="1">
      <alignment horizontal="right" vertical="center"/>
    </xf>
    <xf numFmtId="0" fontId="24" fillId="0" borderId="617" xfId="2" applyFont="1" applyFill="1" applyBorder="1" applyAlignment="1" applyProtection="1">
      <alignment horizontal="center" vertical="center"/>
    </xf>
    <xf numFmtId="0" fontId="40" fillId="26" borderId="604" xfId="0" applyFont="1" applyFill="1" applyBorder="1" applyAlignment="1" applyProtection="1">
      <alignment horizontal="left" vertical="center"/>
    </xf>
    <xf numFmtId="0" fontId="40" fillId="26" borderId="605" xfId="0" applyFont="1" applyFill="1" applyBorder="1" applyAlignment="1" applyProtection="1">
      <alignment horizontal="left" vertical="center"/>
    </xf>
    <xf numFmtId="0" fontId="40" fillId="26" borderId="606" xfId="0" applyFont="1" applyFill="1" applyBorder="1" applyAlignment="1" applyProtection="1">
      <alignment horizontal="left" vertical="center"/>
    </xf>
    <xf numFmtId="0" fontId="1" fillId="35" borderId="613" xfId="0" applyFont="1" applyFill="1" applyBorder="1" applyAlignment="1" applyProtection="1">
      <alignment horizontal="left" vertical="top" wrapText="1"/>
      <protection locked="0"/>
    </xf>
    <xf numFmtId="0" fontId="1" fillId="35" borderId="614" xfId="0" applyFont="1" applyFill="1" applyBorder="1" applyAlignment="1" applyProtection="1">
      <alignment horizontal="left" vertical="top" wrapText="1"/>
      <protection locked="0"/>
    </xf>
    <xf numFmtId="0" fontId="1" fillId="35" borderId="615" xfId="0" applyFont="1" applyFill="1" applyBorder="1" applyAlignment="1" applyProtection="1">
      <alignment horizontal="left" vertical="top" wrapText="1"/>
      <protection locked="0"/>
    </xf>
    <xf numFmtId="0" fontId="1" fillId="35" borderId="607" xfId="0" applyFont="1" applyFill="1" applyBorder="1" applyAlignment="1" applyProtection="1">
      <alignment horizontal="left" vertical="top" wrapText="1"/>
      <protection locked="0"/>
    </xf>
    <xf numFmtId="0" fontId="1" fillId="35" borderId="608" xfId="0" applyFont="1" applyFill="1" applyBorder="1" applyAlignment="1" applyProtection="1">
      <alignment horizontal="left" vertical="top" wrapText="1"/>
      <protection locked="0"/>
    </xf>
    <xf numFmtId="0" fontId="1" fillId="35" borderId="609" xfId="0" applyFont="1" applyFill="1" applyBorder="1" applyAlignment="1" applyProtection="1">
      <alignment horizontal="left" vertical="top" wrapText="1"/>
      <protection locked="0"/>
    </xf>
    <xf numFmtId="0" fontId="2" fillId="26" borderId="605" xfId="0" applyFont="1" applyFill="1" applyBorder="1" applyAlignment="1" applyProtection="1">
      <alignment horizontal="left" vertical="center"/>
    </xf>
    <xf numFmtId="0" fontId="2" fillId="26" borderId="606" xfId="0" applyFont="1" applyFill="1" applyBorder="1" applyAlignment="1" applyProtection="1">
      <alignment horizontal="left" vertical="center"/>
    </xf>
    <xf numFmtId="0" fontId="0" fillId="35" borderId="614" xfId="0" applyFont="1" applyFill="1" applyBorder="1" applyAlignment="1" applyProtection="1">
      <alignment horizontal="left" vertical="top" wrapText="1"/>
      <protection locked="0"/>
    </xf>
    <xf numFmtId="0" fontId="0" fillId="35" borderId="615" xfId="0" applyFont="1" applyFill="1" applyBorder="1" applyAlignment="1" applyProtection="1">
      <alignment horizontal="left" vertical="top" wrapText="1"/>
      <protection locked="0"/>
    </xf>
    <xf numFmtId="0" fontId="0" fillId="35" borderId="613" xfId="0" applyFont="1" applyFill="1" applyBorder="1" applyAlignment="1" applyProtection="1">
      <alignment horizontal="left" vertical="top" wrapText="1"/>
      <protection locked="0"/>
    </xf>
    <xf numFmtId="0" fontId="0" fillId="35" borderId="607" xfId="0" applyFont="1" applyFill="1" applyBorder="1" applyAlignment="1" applyProtection="1">
      <alignment horizontal="left" vertical="top" wrapText="1"/>
      <protection locked="0"/>
    </xf>
    <xf numFmtId="0" fontId="0" fillId="35" borderId="608" xfId="0" applyFont="1" applyFill="1" applyBorder="1" applyAlignment="1" applyProtection="1">
      <alignment horizontal="left" vertical="top" wrapText="1"/>
      <protection locked="0"/>
    </xf>
    <xf numFmtId="0" fontId="0" fillId="35" borderId="609" xfId="0" applyFont="1" applyFill="1" applyBorder="1" applyAlignment="1" applyProtection="1">
      <alignment horizontal="left" vertical="top" wrapText="1"/>
      <protection locked="0"/>
    </xf>
    <xf numFmtId="0" fontId="59" fillId="0" borderId="607" xfId="2" applyFont="1" applyFill="1" applyBorder="1" applyAlignment="1" applyProtection="1">
      <alignment horizontal="center" vertical="center"/>
    </xf>
    <xf numFmtId="0" fontId="59" fillId="0" borderId="608" xfId="2" applyFont="1" applyFill="1" applyBorder="1" applyAlignment="1" applyProtection="1">
      <alignment horizontal="center" vertical="center"/>
    </xf>
    <xf numFmtId="0" fontId="59" fillId="0" borderId="609" xfId="2" applyFont="1" applyFill="1" applyBorder="1" applyAlignment="1" applyProtection="1">
      <alignment horizontal="center" vertical="center"/>
    </xf>
    <xf numFmtId="0" fontId="35" fillId="35" borderId="614" xfId="2" applyFont="1" applyFill="1" applyBorder="1" applyAlignment="1" applyProtection="1">
      <alignment horizontal="center" vertical="center"/>
      <protection locked="0"/>
    </xf>
    <xf numFmtId="0" fontId="35" fillId="35" borderId="721" xfId="2" applyFont="1" applyFill="1" applyBorder="1" applyAlignment="1" applyProtection="1">
      <alignment horizontal="center" vertical="center" wrapText="1"/>
      <protection locked="0"/>
    </xf>
    <xf numFmtId="0" fontId="35" fillId="35" borderId="722" xfId="2" applyFont="1" applyFill="1" applyBorder="1" applyAlignment="1" applyProtection="1">
      <alignment horizontal="center" vertical="center" wrapText="1"/>
      <protection locked="0"/>
    </xf>
    <xf numFmtId="0" fontId="35" fillId="35" borderId="723" xfId="2" applyFont="1" applyFill="1" applyBorder="1" applyAlignment="1" applyProtection="1">
      <alignment horizontal="center" vertical="center" wrapText="1"/>
      <protection locked="0"/>
    </xf>
    <xf numFmtId="0" fontId="41" fillId="26" borderId="604" xfId="2" applyFont="1" applyFill="1" applyBorder="1" applyAlignment="1" applyProtection="1">
      <alignment horizontal="center" vertical="center" wrapText="1"/>
    </xf>
    <xf numFmtId="0" fontId="41" fillId="26" borderId="605" xfId="2" applyFont="1" applyFill="1" applyBorder="1" applyAlignment="1" applyProtection="1">
      <alignment horizontal="center" vertical="center" wrapText="1"/>
    </xf>
    <xf numFmtId="0" fontId="62" fillId="35" borderId="607" xfId="2" applyFont="1" applyFill="1" applyBorder="1" applyAlignment="1" applyProtection="1">
      <alignment horizontal="center" vertical="center" wrapText="1"/>
    </xf>
    <xf numFmtId="0" fontId="62" fillId="35" borderId="608" xfId="2" applyFont="1" applyFill="1" applyBorder="1" applyAlignment="1" applyProtection="1">
      <alignment horizontal="center" vertical="center" wrapText="1"/>
    </xf>
    <xf numFmtId="0" fontId="114" fillId="35" borderId="608" xfId="2" applyFont="1" applyFill="1" applyBorder="1" applyAlignment="1" applyProtection="1">
      <alignment horizontal="center" vertical="center" wrapText="1"/>
    </xf>
    <xf numFmtId="0" fontId="41" fillId="26" borderId="605" xfId="2" applyFont="1" applyFill="1" applyBorder="1" applyAlignment="1" applyProtection="1">
      <alignment horizontal="center" vertical="center"/>
    </xf>
    <xf numFmtId="0" fontId="41" fillId="26" borderId="606" xfId="2" applyFont="1" applyFill="1" applyBorder="1" applyAlignment="1" applyProtection="1">
      <alignment horizontal="center" vertical="center"/>
    </xf>
    <xf numFmtId="0" fontId="59" fillId="0" borderId="604" xfId="2" applyFont="1" applyFill="1" applyBorder="1" applyAlignment="1" applyProtection="1">
      <alignment horizontal="center" vertical="center"/>
    </xf>
    <xf numFmtId="0" fontId="59" fillId="0" borderId="605" xfId="2" applyFont="1" applyFill="1" applyBorder="1" applyAlignment="1" applyProtection="1">
      <alignment horizontal="center" vertical="center"/>
    </xf>
    <xf numFmtId="0" fontId="59" fillId="0" borderId="606" xfId="2" applyFont="1" applyFill="1" applyBorder="1" applyAlignment="1" applyProtection="1">
      <alignment horizontal="center" vertical="center"/>
    </xf>
    <xf numFmtId="0" fontId="134" fillId="0" borderId="516" xfId="10" applyFont="1" applyBorder="1" applyAlignment="1">
      <alignment vertical="center" wrapText="1"/>
    </xf>
    <xf numFmtId="0" fontId="6" fillId="0" borderId="0" xfId="10" applyBorder="1" applyAlignment="1">
      <alignment vertical="center" wrapText="1"/>
    </xf>
    <xf numFmtId="0" fontId="134" fillId="0" borderId="516" xfId="10" applyFont="1" applyBorder="1" applyAlignment="1">
      <alignment horizontal="left" vertical="center" wrapText="1"/>
    </xf>
    <xf numFmtId="0" fontId="134" fillId="0" borderId="0" xfId="10" applyFont="1" applyBorder="1" applyAlignment="1">
      <alignment horizontal="left" vertical="center" wrapText="1"/>
    </xf>
    <xf numFmtId="0" fontId="112" fillId="0" borderId="0" xfId="104" applyFont="1" applyFill="1" applyAlignment="1">
      <alignment horizontal="center" vertical="center"/>
    </xf>
    <xf numFmtId="0" fontId="112" fillId="25" borderId="0" xfId="104" applyFont="1" applyFill="1" applyAlignment="1">
      <alignment horizontal="center" vertical="center"/>
    </xf>
    <xf numFmtId="0" fontId="32" fillId="23" borderId="231" xfId="10" applyFont="1" applyFill="1" applyBorder="1" applyAlignment="1">
      <alignment horizontal="center" vertical="center"/>
    </xf>
    <xf numFmtId="0" fontId="32" fillId="23" borderId="520" xfId="10" applyFont="1" applyFill="1" applyBorder="1" applyAlignment="1">
      <alignment horizontal="center" vertical="center"/>
    </xf>
    <xf numFmtId="0" fontId="32" fillId="23" borderId="515" xfId="10" applyFont="1" applyFill="1" applyBorder="1" applyAlignment="1">
      <alignment horizontal="center" vertical="center"/>
    </xf>
    <xf numFmtId="0" fontId="6" fillId="0" borderId="0" xfId="104" applyFill="1" applyBorder="1" applyAlignment="1">
      <alignment horizontal="left" vertical="center" wrapText="1"/>
    </xf>
    <xf numFmtId="0" fontId="40" fillId="23" borderId="534" xfId="0" applyFont="1" applyFill="1" applyBorder="1" applyAlignment="1" applyProtection="1">
      <alignment horizontal="center"/>
    </xf>
    <xf numFmtId="0" fontId="40" fillId="23" borderId="535" xfId="0" applyFont="1" applyFill="1" applyBorder="1" applyAlignment="1" applyProtection="1">
      <alignment horizontal="center"/>
    </xf>
    <xf numFmtId="0" fontId="40" fillId="23" borderId="536" xfId="0" applyFont="1" applyFill="1" applyBorder="1" applyAlignment="1" applyProtection="1">
      <alignment horizontal="center"/>
    </xf>
    <xf numFmtId="0" fontId="40" fillId="23" borderId="231" xfId="0" applyFont="1" applyFill="1" applyBorder="1" applyAlignment="1" applyProtection="1">
      <alignment horizontal="center" vertical="center"/>
    </xf>
    <xf numFmtId="0" fontId="40" fillId="23" borderId="515" xfId="0" applyFont="1" applyFill="1" applyBorder="1" applyAlignment="1" applyProtection="1">
      <alignment horizontal="center" vertical="center"/>
    </xf>
    <xf numFmtId="0" fontId="6" fillId="0" borderId="516" xfId="104" applyFill="1" applyBorder="1" applyAlignment="1">
      <alignment horizontal="left" vertical="center" wrapText="1"/>
    </xf>
    <xf numFmtId="0" fontId="6" fillId="0" borderId="517" xfId="104" applyFill="1" applyBorder="1" applyAlignment="1">
      <alignment horizontal="left" vertical="center" wrapText="1"/>
    </xf>
    <xf numFmtId="0" fontId="43" fillId="23" borderId="234" xfId="0" applyFont="1" applyFill="1" applyBorder="1" applyAlignment="1" applyProtection="1">
      <alignment horizontal="center" vertical="center"/>
    </xf>
    <xf numFmtId="0" fontId="43" fillId="23" borderId="236" xfId="0" applyFont="1" applyFill="1" applyBorder="1" applyAlignment="1" applyProtection="1">
      <alignment horizontal="center" vertical="center"/>
    </xf>
    <xf numFmtId="0" fontId="23" fillId="23" borderId="231" xfId="104" applyFont="1" applyFill="1" applyBorder="1" applyAlignment="1">
      <alignment horizontal="center" vertical="center"/>
    </xf>
    <xf numFmtId="0" fontId="23" fillId="23" borderId="520" xfId="104" applyFont="1" applyFill="1" applyBorder="1" applyAlignment="1">
      <alignment horizontal="center" vertical="center"/>
    </xf>
    <xf numFmtId="0" fontId="23" fillId="23" borderId="515" xfId="104" applyFont="1" applyFill="1" applyBorder="1" applyAlignment="1">
      <alignment horizontal="center" vertical="center"/>
    </xf>
    <xf numFmtId="0" fontId="40" fillId="30" borderId="217" xfId="0" applyFont="1" applyFill="1" applyBorder="1" applyAlignment="1" applyProtection="1">
      <alignment horizontal="left" vertical="center"/>
    </xf>
    <xf numFmtId="0" fontId="40" fillId="30" borderId="220" xfId="0" applyFont="1" applyFill="1" applyBorder="1" applyAlignment="1" applyProtection="1">
      <alignment horizontal="left" vertical="center"/>
    </xf>
    <xf numFmtId="0" fontId="0" fillId="35" borderId="218" xfId="0" applyFont="1" applyFill="1" applyBorder="1" applyAlignment="1" applyProtection="1">
      <alignment horizontal="left" vertical="top" wrapText="1"/>
      <protection locked="0"/>
    </xf>
    <xf numFmtId="0" fontId="0" fillId="35" borderId="0" xfId="0" applyFont="1" applyFill="1" applyAlignment="1" applyProtection="1">
      <alignment horizontal="left" vertical="top" wrapText="1"/>
      <protection locked="0"/>
    </xf>
    <xf numFmtId="0" fontId="0" fillId="35" borderId="0" xfId="0" applyFont="1" applyFill="1" applyBorder="1" applyAlignment="1" applyProtection="1">
      <alignment horizontal="left" vertical="top" wrapText="1"/>
      <protection locked="0"/>
    </xf>
    <xf numFmtId="0" fontId="0" fillId="35" borderId="219" xfId="0" applyFont="1" applyFill="1" applyBorder="1" applyAlignment="1" applyProtection="1">
      <alignment horizontal="left" vertical="top" wrapText="1"/>
      <protection locked="0"/>
    </xf>
    <xf numFmtId="0" fontId="0" fillId="35" borderId="221" xfId="0" applyFont="1" applyFill="1" applyBorder="1" applyAlignment="1" applyProtection="1">
      <alignment horizontal="left" vertical="top" wrapText="1"/>
      <protection locked="0"/>
    </xf>
    <xf numFmtId="0" fontId="6" fillId="0" borderId="622" xfId="2" applyFont="1" applyFill="1" applyBorder="1" applyAlignment="1" applyProtection="1">
      <alignment horizontal="left" vertical="center"/>
      <protection locked="0"/>
    </xf>
    <xf numFmtId="0" fontId="6" fillId="0" borderId="630" xfId="2" applyFont="1" applyFill="1" applyBorder="1" applyAlignment="1" applyProtection="1">
      <alignment horizontal="left" vertical="center"/>
      <protection locked="0"/>
    </xf>
    <xf numFmtId="0" fontId="6" fillId="0" borderId="719" xfId="2" applyBorder="1" applyAlignment="1" applyProtection="1">
      <alignment horizontal="center"/>
      <protection locked="0"/>
    </xf>
    <xf numFmtId="0" fontId="6" fillId="0" borderId="718" xfId="2" applyBorder="1" applyAlignment="1" applyProtection="1">
      <alignment horizontal="center"/>
      <protection locked="0"/>
    </xf>
    <xf numFmtId="0" fontId="6" fillId="0" borderId="720" xfId="2" applyBorder="1" applyAlignment="1" applyProtection="1">
      <alignment horizontal="center"/>
      <protection locked="0"/>
    </xf>
    <xf numFmtId="0" fontId="11" fillId="0" borderId="0" xfId="81" applyBorder="1" applyAlignment="1" applyProtection="1">
      <alignment horizontal="center" vertical="center"/>
    </xf>
    <xf numFmtId="0" fontId="6" fillId="0" borderId="627" xfId="2" applyBorder="1" applyAlignment="1" applyProtection="1">
      <alignment horizontal="center"/>
      <protection locked="0"/>
    </xf>
    <xf numFmtId="0" fontId="6" fillId="0" borderId="620" xfId="2" applyBorder="1" applyAlignment="1" applyProtection="1">
      <alignment horizontal="center"/>
      <protection locked="0"/>
    </xf>
    <xf numFmtId="0" fontId="6" fillId="0" borderId="621" xfId="2" applyBorder="1" applyAlignment="1" applyProtection="1">
      <alignment horizontal="center"/>
      <protection locked="0"/>
    </xf>
    <xf numFmtId="0" fontId="22" fillId="0" borderId="620" xfId="2" applyFont="1" applyFill="1" applyBorder="1" applyAlignment="1" applyProtection="1">
      <alignment horizontal="left" vertical="center"/>
      <protection locked="0"/>
    </xf>
    <xf numFmtId="0" fontId="22" fillId="0" borderId="626" xfId="2" applyFont="1" applyFill="1" applyBorder="1" applyAlignment="1" applyProtection="1">
      <alignment horizontal="left" vertical="center"/>
      <protection locked="0"/>
    </xf>
    <xf numFmtId="0" fontId="31" fillId="0" borderId="623" xfId="2" applyFont="1" applyFill="1" applyBorder="1" applyAlignment="1" applyProtection="1">
      <alignment horizontal="center" vertical="center" wrapText="1"/>
    </xf>
    <xf numFmtId="0" fontId="31" fillId="0" borderId="624" xfId="2" applyFont="1" applyFill="1" applyBorder="1" applyAlignment="1" applyProtection="1">
      <alignment horizontal="center" vertical="center" wrapText="1"/>
    </xf>
    <xf numFmtId="0" fontId="31" fillId="0" borderId="625" xfId="2" applyFont="1" applyFill="1" applyBorder="1" applyAlignment="1" applyProtection="1">
      <alignment horizontal="center" vertical="center" wrapText="1"/>
    </xf>
    <xf numFmtId="0" fontId="24" fillId="24" borderId="619" xfId="2" applyFont="1" applyFill="1" applyBorder="1" applyAlignment="1" applyProtection="1">
      <alignment horizontal="left" vertical="center"/>
    </xf>
    <xf numFmtId="0" fontId="24" fillId="24" borderId="620" xfId="2" applyFont="1" applyFill="1" applyBorder="1" applyAlignment="1" applyProtection="1">
      <alignment horizontal="left" vertical="center"/>
    </xf>
    <xf numFmtId="0" fontId="24" fillId="24" borderId="621" xfId="2" applyFont="1" applyFill="1" applyBorder="1" applyAlignment="1" applyProtection="1">
      <alignment horizontal="left" vertical="center"/>
    </xf>
    <xf numFmtId="0" fontId="6" fillId="0" borderId="631" xfId="2" applyBorder="1" applyAlignment="1" applyProtection="1">
      <alignment horizontal="center"/>
    </xf>
    <xf numFmtId="0" fontId="6" fillId="0" borderId="632" xfId="2" applyBorder="1" applyAlignment="1" applyProtection="1">
      <alignment horizontal="center"/>
    </xf>
    <xf numFmtId="0" fontId="6" fillId="0" borderId="633" xfId="2" applyBorder="1" applyAlignment="1" applyProtection="1">
      <alignment horizontal="center"/>
    </xf>
    <xf numFmtId="0" fontId="6" fillId="0" borderId="620" xfId="2" applyFont="1" applyFill="1" applyBorder="1" applyAlignment="1" applyProtection="1">
      <alignment horizontal="left" vertical="center"/>
      <protection locked="0"/>
    </xf>
    <xf numFmtId="0" fontId="6" fillId="0" borderId="626" xfId="2" applyFont="1" applyFill="1" applyBorder="1" applyAlignment="1" applyProtection="1">
      <alignment horizontal="left" vertical="center"/>
      <protection locked="0"/>
    </xf>
    <xf numFmtId="0" fontId="6" fillId="0" borderId="634" xfId="2" applyBorder="1" applyAlignment="1" applyProtection="1">
      <alignment horizontal="center"/>
    </xf>
    <xf numFmtId="0" fontId="24" fillId="30" borderId="641" xfId="2" applyFont="1" applyFill="1" applyBorder="1" applyAlignment="1" applyProtection="1">
      <alignment horizontal="center" vertical="center"/>
    </xf>
    <xf numFmtId="0" fontId="24" fillId="30" borderId="642" xfId="2" applyFont="1" applyFill="1" applyBorder="1" applyAlignment="1" applyProtection="1">
      <alignment horizontal="center" vertical="center"/>
    </xf>
    <xf numFmtId="0" fontId="24" fillId="30" borderId="646" xfId="2" applyFont="1" applyFill="1" applyBorder="1" applyAlignment="1" applyProtection="1">
      <alignment horizontal="center" vertical="center" wrapText="1"/>
    </xf>
    <xf numFmtId="0" fontId="24" fillId="30" borderId="647" xfId="2" applyFont="1" applyFill="1" applyBorder="1" applyAlignment="1" applyProtection="1">
      <alignment horizontal="center" vertical="center" wrapText="1"/>
    </xf>
    <xf numFmtId="0" fontId="24" fillId="30" borderId="648" xfId="2" applyFont="1" applyFill="1" applyBorder="1" applyAlignment="1" applyProtection="1">
      <alignment horizontal="center" vertical="center" wrapText="1"/>
    </xf>
    <xf numFmtId="0" fontId="31" fillId="0" borderId="638" xfId="2" applyFont="1" applyFill="1" applyBorder="1" applyAlignment="1" applyProtection="1">
      <alignment horizontal="center" vertical="center" wrapText="1"/>
    </xf>
    <xf numFmtId="0" fontId="31" fillId="0" borderId="639" xfId="2" applyFont="1" applyFill="1" applyBorder="1" applyAlignment="1" applyProtection="1">
      <alignment horizontal="center" vertical="center" wrapText="1"/>
    </xf>
    <xf numFmtId="0" fontId="31" fillId="0" borderId="640" xfId="2" applyFont="1" applyFill="1" applyBorder="1" applyAlignment="1" applyProtection="1">
      <alignment horizontal="center" vertical="center" wrapText="1"/>
    </xf>
    <xf numFmtId="0" fontId="41" fillId="30" borderId="635" xfId="2" applyFont="1" applyFill="1" applyBorder="1" applyAlignment="1" applyProtection="1">
      <alignment horizontal="center" vertical="center"/>
    </xf>
    <xf numFmtId="0" fontId="41" fillId="30" borderId="636" xfId="2" applyFont="1" applyFill="1" applyBorder="1" applyAlignment="1" applyProtection="1">
      <alignment horizontal="center" vertical="center"/>
    </xf>
    <xf numFmtId="0" fontId="41" fillId="30" borderId="636" xfId="2" applyFont="1" applyFill="1" applyBorder="1" applyAlignment="1" applyProtection="1">
      <alignment horizontal="center" vertical="center" wrapText="1"/>
    </xf>
    <xf numFmtId="0" fontId="41" fillId="30" borderId="637" xfId="2" applyFont="1" applyFill="1" applyBorder="1" applyAlignment="1" applyProtection="1">
      <alignment horizontal="center" vertical="center" wrapText="1"/>
    </xf>
    <xf numFmtId="0" fontId="163" fillId="23" borderId="234" xfId="0" applyFont="1" applyFill="1" applyBorder="1" applyAlignment="1" applyProtection="1">
      <alignment horizontal="center" vertical="center"/>
    </xf>
    <xf numFmtId="0" fontId="163" fillId="23" borderId="236" xfId="0" applyFont="1" applyFill="1" applyBorder="1" applyAlignment="1" applyProtection="1">
      <alignment horizontal="center" vertical="center"/>
    </xf>
    <xf numFmtId="0" fontId="0" fillId="0" borderId="55" xfId="0" applyFont="1" applyBorder="1" applyAlignment="1" applyProtection="1">
      <alignment horizontal="center"/>
    </xf>
    <xf numFmtId="0" fontId="0" fillId="0" borderId="56" xfId="0" applyFont="1" applyBorder="1" applyAlignment="1" applyProtection="1">
      <alignment horizontal="center"/>
    </xf>
    <xf numFmtId="0" fontId="22" fillId="0" borderId="21" xfId="8" applyFont="1" applyBorder="1" applyAlignment="1" applyProtection="1">
      <alignment horizontal="left" vertical="center" wrapText="1"/>
    </xf>
    <xf numFmtId="0" fontId="22" fillId="0" borderId="10" xfId="8" applyFont="1" applyBorder="1" applyAlignment="1" applyProtection="1">
      <alignment horizontal="left" vertical="center" wrapText="1"/>
    </xf>
    <xf numFmtId="0" fontId="22" fillId="0" borderId="17" xfId="7" applyFont="1" applyBorder="1" applyAlignment="1" applyProtection="1">
      <alignment horizontal="left" vertical="center"/>
    </xf>
    <xf numFmtId="0" fontId="22" fillId="0" borderId="183" xfId="7" applyFont="1" applyBorder="1" applyAlignment="1" applyProtection="1">
      <alignment horizontal="left" vertical="center"/>
    </xf>
    <xf numFmtId="0" fontId="22" fillId="0" borderId="766" xfId="7" applyFont="1" applyBorder="1" applyAlignment="1" applyProtection="1">
      <alignment horizontal="left" vertical="center"/>
    </xf>
    <xf numFmtId="0" fontId="25" fillId="3" borderId="46" xfId="7" applyFont="1" applyFill="1" applyBorder="1" applyAlignment="1" applyProtection="1">
      <alignment horizontal="left" vertical="center"/>
    </xf>
    <xf numFmtId="0" fontId="25" fillId="3" borderId="47" xfId="7" applyFont="1" applyFill="1" applyBorder="1" applyAlignment="1" applyProtection="1">
      <alignment horizontal="left" vertical="center"/>
    </xf>
    <xf numFmtId="0" fontId="25" fillId="3" borderId="48" xfId="7" applyFont="1" applyFill="1" applyBorder="1" applyAlignment="1" applyProtection="1">
      <alignment horizontal="left" vertical="center"/>
    </xf>
    <xf numFmtId="0" fontId="22" fillId="0" borderId="53" xfId="8" applyFont="1" applyBorder="1" applyAlignment="1" applyProtection="1">
      <alignment horizontal="left" vertical="center" wrapText="1"/>
    </xf>
    <xf numFmtId="0" fontId="22" fillId="0" borderId="54" xfId="8" applyFont="1" applyBorder="1" applyAlignment="1" applyProtection="1">
      <alignment horizontal="left" vertical="center" wrapText="1"/>
    </xf>
    <xf numFmtId="0" fontId="22" fillId="0" borderId="749" xfId="8" applyFont="1" applyBorder="1" applyAlignment="1" applyProtection="1">
      <alignment horizontal="left" vertical="center" wrapText="1"/>
    </xf>
    <xf numFmtId="0" fontId="22" fillId="0" borderId="750" xfId="8" applyFont="1" applyBorder="1" applyAlignment="1" applyProtection="1">
      <alignment horizontal="left" vertical="center" wrapText="1"/>
    </xf>
    <xf numFmtId="0" fontId="22" fillId="0" borderId="751" xfId="8" applyFont="1" applyBorder="1" applyAlignment="1" applyProtection="1">
      <alignment horizontal="left" vertical="center" wrapText="1"/>
    </xf>
    <xf numFmtId="0" fontId="22" fillId="0" borderId="752" xfId="8" applyFont="1" applyBorder="1" applyAlignment="1" applyProtection="1">
      <alignment horizontal="left" vertical="center" wrapText="1"/>
    </xf>
    <xf numFmtId="0" fontId="22" fillId="0" borderId="753" xfId="8" applyFont="1" applyBorder="1" applyAlignment="1" applyProtection="1">
      <alignment horizontal="left" vertical="center" wrapText="1"/>
    </xf>
    <xf numFmtId="0" fontId="22" fillId="0" borderId="754" xfId="8" applyFont="1" applyBorder="1" applyAlignment="1" applyProtection="1">
      <alignment horizontal="left" vertical="center" wrapText="1"/>
    </xf>
    <xf numFmtId="0" fontId="22" fillId="0" borderId="49" xfId="8" applyFont="1" applyBorder="1" applyAlignment="1" applyProtection="1">
      <alignment horizontal="left" vertical="center" wrapText="1"/>
    </xf>
    <xf numFmtId="0" fontId="22" fillId="0" borderId="50" xfId="8" applyFont="1" applyBorder="1" applyAlignment="1" applyProtection="1">
      <alignment horizontal="left" vertical="center" wrapText="1"/>
    </xf>
    <xf numFmtId="0" fontId="5" fillId="0" borderId="10" xfId="1" applyFont="1" applyBorder="1" applyAlignment="1" applyProtection="1">
      <alignment horizontal="left" vertical="center"/>
    </xf>
    <xf numFmtId="0" fontId="5" fillId="0" borderId="706" xfId="1" applyFont="1" applyBorder="1" applyAlignment="1" applyProtection="1">
      <alignment horizontal="left" vertical="center"/>
    </xf>
    <xf numFmtId="0" fontId="22" fillId="0" borderId="21" xfId="8" applyFont="1" applyBorder="1" applyAlignment="1" applyProtection="1">
      <alignment horizontal="left" vertical="center"/>
    </xf>
    <xf numFmtId="0" fontId="22" fillId="0" borderId="10" xfId="8" applyFont="1" applyBorder="1" applyAlignment="1" applyProtection="1">
      <alignment horizontal="left" vertical="center"/>
    </xf>
    <xf numFmtId="0" fontId="22" fillId="0" borderId="51" xfId="8" applyFont="1" applyBorder="1" applyAlignment="1" applyProtection="1">
      <alignment horizontal="left" vertical="center"/>
    </xf>
    <xf numFmtId="0" fontId="22" fillId="0" borderId="52" xfId="8" applyFont="1" applyBorder="1" applyAlignment="1" applyProtection="1">
      <alignment horizontal="left" vertical="center"/>
    </xf>
    <xf numFmtId="0" fontId="22" fillId="0" borderId="51" xfId="8" applyFont="1" applyBorder="1" applyAlignment="1" applyProtection="1">
      <alignment horizontal="left" vertical="center" wrapText="1"/>
    </xf>
    <xf numFmtId="0" fontId="22" fillId="0" borderId="52" xfId="8" applyFont="1" applyBorder="1" applyAlignment="1" applyProtection="1">
      <alignment horizontal="left" vertical="center" wrapText="1"/>
    </xf>
    <xf numFmtId="0" fontId="25" fillId="9" borderId="702" xfId="7" applyFont="1" applyFill="1" applyBorder="1" applyAlignment="1" applyProtection="1">
      <alignment horizontal="left" vertical="center" wrapText="1"/>
    </xf>
    <xf numFmtId="0" fontId="25" fillId="9" borderId="703" xfId="7" applyFont="1" applyFill="1" applyBorder="1" applyAlignment="1" applyProtection="1">
      <alignment horizontal="left" vertical="center" wrapText="1"/>
    </xf>
    <xf numFmtId="0" fontId="25" fillId="9" borderId="704" xfId="7" applyFont="1" applyFill="1" applyBorder="1" applyAlignment="1" applyProtection="1">
      <alignment horizontal="left" vertical="center" wrapText="1"/>
    </xf>
    <xf numFmtId="0" fontId="1" fillId="9" borderId="57" xfId="0" applyFont="1" applyFill="1" applyBorder="1" applyAlignment="1" applyProtection="1">
      <alignment horizontal="center" vertical="center"/>
    </xf>
    <xf numFmtId="0" fontId="5" fillId="0" borderId="707" xfId="1" applyFont="1" applyBorder="1" applyAlignment="1" applyProtection="1">
      <alignment horizontal="left" vertical="center"/>
    </xf>
    <xf numFmtId="0" fontId="22" fillId="0" borderId="706" xfId="1" applyFont="1" applyBorder="1" applyAlignment="1" applyProtection="1">
      <alignment horizontal="left" vertical="center"/>
    </xf>
    <xf numFmtId="0" fontId="32" fillId="23" borderId="874" xfId="10" applyFont="1" applyFill="1" applyBorder="1" applyAlignment="1">
      <alignment horizontal="center" vertical="center"/>
    </xf>
    <xf numFmtId="0" fontId="32" fillId="23" borderId="875" xfId="10" applyFont="1" applyFill="1" applyBorder="1" applyAlignment="1">
      <alignment horizontal="center" vertical="center"/>
    </xf>
    <xf numFmtId="0" fontId="32" fillId="23" borderId="905" xfId="10" applyFont="1" applyFill="1" applyBorder="1" applyAlignment="1">
      <alignment horizontal="center" vertical="center"/>
    </xf>
    <xf numFmtId="0" fontId="32" fillId="23" borderId="879" xfId="10" applyFont="1" applyFill="1" applyBorder="1" applyAlignment="1">
      <alignment horizontal="center" vertical="center"/>
    </xf>
    <xf numFmtId="0" fontId="32" fillId="23" borderId="880" xfId="10" applyFont="1" applyFill="1" applyBorder="1" applyAlignment="1">
      <alignment horizontal="center" vertical="center"/>
    </xf>
    <xf numFmtId="0" fontId="32" fillId="23" borderId="906" xfId="10" applyFont="1" applyFill="1" applyBorder="1" applyAlignment="1">
      <alignment horizontal="center" vertical="center"/>
    </xf>
    <xf numFmtId="0" fontId="133" fillId="0" borderId="233" xfId="104" applyFont="1" applyBorder="1" applyAlignment="1">
      <alignment horizontal="center" wrapText="1"/>
    </xf>
    <xf numFmtId="0" fontId="133" fillId="0" borderId="234" xfId="104" applyFont="1" applyBorder="1" applyAlignment="1">
      <alignment horizontal="center" wrapText="1"/>
    </xf>
    <xf numFmtId="0" fontId="133" fillId="0" borderId="236" xfId="104" applyFont="1" applyBorder="1" applyAlignment="1">
      <alignment horizontal="center" wrapText="1"/>
    </xf>
    <xf numFmtId="0" fontId="43" fillId="22" borderId="234" xfId="0" applyFont="1" applyFill="1" applyBorder="1" applyAlignment="1" applyProtection="1">
      <alignment horizontal="center" vertical="center"/>
    </xf>
    <xf numFmtId="0" fontId="43" fillId="22" borderId="236" xfId="0" applyFont="1" applyFill="1" applyBorder="1" applyAlignment="1" applyProtection="1">
      <alignment horizontal="center" vertical="center"/>
    </xf>
    <xf numFmtId="0" fontId="21" fillId="0" borderId="0" xfId="0" applyFont="1" applyAlignment="1" applyProtection="1">
      <alignment horizontal="left" vertical="center"/>
    </xf>
    <xf numFmtId="0" fontId="6" fillId="0" borderId="978" xfId="2" applyFont="1" applyBorder="1" applyAlignment="1">
      <alignment horizontal="left"/>
    </xf>
    <xf numFmtId="0" fontId="6" fillId="0" borderId="1003" xfId="2" applyFont="1" applyBorder="1" applyAlignment="1">
      <alignment horizontal="left"/>
    </xf>
    <xf numFmtId="0" fontId="128" fillId="0" borderId="782" xfId="2" applyFont="1" applyBorder="1" applyAlignment="1">
      <alignment horizontal="center" vertical="center"/>
    </xf>
    <xf numFmtId="0" fontId="128" fillId="0" borderId="785" xfId="2" applyFont="1" applyBorder="1" applyAlignment="1">
      <alignment horizontal="center" vertical="center"/>
    </xf>
    <xf numFmtId="0" fontId="128" fillId="0" borderId="1012" xfId="2" applyFont="1" applyBorder="1" applyAlignment="1">
      <alignment horizontal="center" vertical="center"/>
    </xf>
    <xf numFmtId="0" fontId="6" fillId="0" borderId="970" xfId="2" applyFont="1" applyBorder="1" applyAlignment="1">
      <alignment horizontal="left" wrapText="1"/>
    </xf>
    <xf numFmtId="0" fontId="6" fillId="0" borderId="1004" xfId="2" applyFont="1" applyBorder="1" applyAlignment="1">
      <alignment horizontal="left" wrapText="1"/>
    </xf>
    <xf numFmtId="0" fontId="6" fillId="0" borderId="1019" xfId="2" applyFont="1" applyBorder="1" applyAlignment="1">
      <alignment horizontal="left" wrapText="1"/>
    </xf>
    <xf numFmtId="0" fontId="6" fillId="0" borderId="1020" xfId="2" applyFont="1" applyBorder="1" applyAlignment="1">
      <alignment horizontal="left"/>
    </xf>
    <xf numFmtId="0" fontId="6" fillId="0" borderId="1021" xfId="2" applyFont="1" applyBorder="1" applyAlignment="1">
      <alignment horizontal="left"/>
    </xf>
    <xf numFmtId="0" fontId="6" fillId="0" borderId="970" xfId="2" applyFont="1" applyBorder="1" applyAlignment="1">
      <alignment horizontal="left" vertical="center" wrapText="1"/>
    </xf>
    <xf numFmtId="0" fontId="6" fillId="0" borderId="1004" xfId="2" applyFont="1" applyBorder="1" applyAlignment="1">
      <alignment horizontal="left" vertical="center" wrapText="1"/>
    </xf>
    <xf numFmtId="0" fontId="115" fillId="0" borderId="1013" xfId="2" applyFont="1" applyBorder="1" applyAlignment="1">
      <alignment horizontal="left"/>
    </xf>
    <xf numFmtId="0" fontId="115" fillId="0" borderId="873" xfId="2" applyFont="1" applyBorder="1" applyAlignment="1">
      <alignment horizontal="left"/>
    </xf>
    <xf numFmtId="0" fontId="115" fillId="0" borderId="1013" xfId="2" applyFont="1" applyBorder="1" applyAlignment="1">
      <alignment horizontal="left" wrapText="1"/>
    </xf>
    <xf numFmtId="0" fontId="115" fillId="0" borderId="873" xfId="2" applyFont="1" applyBorder="1" applyAlignment="1">
      <alignment horizontal="left" wrapText="1"/>
    </xf>
    <xf numFmtId="0" fontId="115" fillId="0" borderId="1013" xfId="2" applyFont="1" applyBorder="1" applyAlignment="1">
      <alignment horizontal="left" vertical="center" wrapText="1"/>
    </xf>
    <xf numFmtId="0" fontId="115" fillId="0" borderId="873" xfId="2" applyFont="1" applyBorder="1" applyAlignment="1">
      <alignment horizontal="left" vertical="center" wrapText="1"/>
    </xf>
    <xf numFmtId="0" fontId="115" fillId="0" borderId="1013" xfId="2" applyFont="1" applyBorder="1" applyAlignment="1">
      <alignment horizontal="left" vertical="center"/>
    </xf>
    <xf numFmtId="0" fontId="115" fillId="0" borderId="873" xfId="2" applyFont="1" applyBorder="1" applyAlignment="1">
      <alignment horizontal="left" vertical="center"/>
    </xf>
    <xf numFmtId="0" fontId="69" fillId="34" borderId="128" xfId="0" applyFont="1" applyFill="1" applyBorder="1" applyAlignment="1" applyProtection="1">
      <alignment horizontal="left" vertical="top" wrapText="1"/>
      <protection locked="0"/>
    </xf>
    <xf numFmtId="0" fontId="69" fillId="34" borderId="253" xfId="0" applyFont="1" applyFill="1" applyBorder="1" applyAlignment="1" applyProtection="1">
      <alignment horizontal="left" vertical="top" wrapText="1"/>
      <protection locked="0"/>
    </xf>
    <xf numFmtId="0" fontId="69" fillId="34" borderId="258" xfId="0" applyFont="1" applyFill="1" applyBorder="1" applyAlignment="1" applyProtection="1">
      <alignment horizontal="left" vertical="top" wrapText="1"/>
      <protection locked="0"/>
    </xf>
    <xf numFmtId="0" fontId="69" fillId="34" borderId="62" xfId="0" applyFont="1" applyFill="1" applyBorder="1" applyAlignment="1" applyProtection="1">
      <alignment horizontal="left" vertical="top" wrapText="1"/>
      <protection locked="0"/>
    </xf>
    <xf numFmtId="0" fontId="69" fillId="34" borderId="0" xfId="0" applyFont="1" applyFill="1" applyBorder="1" applyAlignment="1" applyProtection="1">
      <alignment horizontal="left" vertical="top" wrapText="1"/>
      <protection locked="0"/>
    </xf>
    <xf numFmtId="0" fontId="69" fillId="34" borderId="63" xfId="0" applyFont="1" applyFill="1" applyBorder="1" applyAlignment="1" applyProtection="1">
      <alignment horizontal="left" vertical="top" wrapText="1"/>
      <protection locked="0"/>
    </xf>
    <xf numFmtId="0" fontId="69" fillId="34" borderId="64" xfId="0" applyFont="1" applyFill="1" applyBorder="1" applyAlignment="1" applyProtection="1">
      <alignment horizontal="left" vertical="top" wrapText="1"/>
      <protection locked="0"/>
    </xf>
    <xf numFmtId="0" fontId="69" fillId="34" borderId="65" xfId="0" applyFont="1" applyFill="1" applyBorder="1" applyAlignment="1" applyProtection="1">
      <alignment horizontal="left" vertical="top" wrapText="1"/>
      <protection locked="0"/>
    </xf>
    <xf numFmtId="0" fontId="69" fillId="34" borderId="66" xfId="0" applyFont="1" applyFill="1" applyBorder="1" applyAlignment="1" applyProtection="1">
      <alignment horizontal="left" vertical="top" wrapText="1"/>
      <protection locked="0"/>
    </xf>
    <xf numFmtId="0" fontId="68" fillId="8" borderId="237" xfId="0" applyFont="1" applyFill="1" applyBorder="1" applyAlignment="1" applyProtection="1">
      <alignment horizontal="center" vertical="center" wrapText="1"/>
      <protection locked="0"/>
    </xf>
    <xf numFmtId="0" fontId="68" fillId="8" borderId="239" xfId="0" applyFont="1" applyFill="1" applyBorder="1" applyAlignment="1" applyProtection="1">
      <alignment horizontal="center" vertical="center" wrapText="1"/>
      <protection locked="0"/>
    </xf>
    <xf numFmtId="0" fontId="17" fillId="12" borderId="29" xfId="4" applyFont="1" applyFill="1" applyBorder="1" applyAlignment="1" applyProtection="1">
      <alignment horizontal="center" vertical="top" wrapText="1" readingOrder="1"/>
    </xf>
    <xf numFmtId="0" fontId="17" fillId="12" borderId="30" xfId="4" applyFont="1" applyFill="1" applyBorder="1" applyAlignment="1" applyProtection="1">
      <alignment horizontal="center" vertical="top" wrapText="1" readingOrder="1"/>
    </xf>
    <xf numFmtId="0" fontId="17" fillId="12" borderId="31" xfId="4" applyFont="1" applyFill="1" applyBorder="1" applyAlignment="1" applyProtection="1">
      <alignment horizontal="center" vertical="top" wrapText="1" readingOrder="1"/>
    </xf>
    <xf numFmtId="0" fontId="40" fillId="32" borderId="35" xfId="0" applyFont="1" applyFill="1" applyBorder="1" applyAlignment="1" applyProtection="1">
      <alignment horizontal="left" vertical="center"/>
    </xf>
    <xf numFmtId="0" fontId="40" fillId="32" borderId="36" xfId="0" applyFont="1" applyFill="1" applyBorder="1" applyAlignment="1" applyProtection="1">
      <alignment horizontal="left" vertical="center"/>
    </xf>
    <xf numFmtId="0" fontId="69" fillId="34" borderId="59" xfId="0" applyFont="1" applyFill="1" applyBorder="1" applyAlignment="1" applyProtection="1">
      <alignment horizontal="left" vertical="top" wrapText="1"/>
      <protection locked="0"/>
    </xf>
    <xf numFmtId="0" fontId="69" fillId="34" borderId="60" xfId="0" applyFont="1" applyFill="1" applyBorder="1" applyAlignment="1" applyProtection="1">
      <alignment horizontal="left" vertical="top" wrapText="1"/>
      <protection locked="0"/>
    </xf>
    <xf numFmtId="0" fontId="69" fillId="34" borderId="61" xfId="0" applyFont="1" applyFill="1" applyBorder="1" applyAlignment="1" applyProtection="1">
      <alignment horizontal="left" vertical="top" wrapText="1"/>
      <protection locked="0"/>
    </xf>
    <xf numFmtId="0" fontId="40" fillId="32" borderId="128" xfId="0" applyFont="1" applyFill="1" applyBorder="1" applyAlignment="1" applyProtection="1">
      <alignment horizontal="left" vertical="center"/>
    </xf>
    <xf numFmtId="0" fontId="2" fillId="32" borderId="253" xfId="0" applyFont="1" applyFill="1" applyBorder="1" applyAlignment="1" applyProtection="1">
      <alignment horizontal="left" vertical="center"/>
    </xf>
    <xf numFmtId="0" fontId="113" fillId="23" borderId="26" xfId="4" applyFont="1" applyFill="1" applyBorder="1" applyAlignment="1" applyProtection="1">
      <alignment horizontal="left" vertical="center" wrapText="1" readingOrder="1"/>
      <protection locked="0"/>
    </xf>
    <xf numFmtId="0" fontId="113" fillId="23" borderId="27" xfId="4" applyFont="1" applyFill="1" applyBorder="1" applyAlignment="1" applyProtection="1">
      <alignment horizontal="left" vertical="center" wrapText="1" readingOrder="1"/>
      <protection locked="0"/>
    </xf>
    <xf numFmtId="169" fontId="17" fillId="0" borderId="27" xfId="4" applyNumberFormat="1" applyFont="1" applyFill="1" applyBorder="1" applyAlignment="1" applyProtection="1">
      <alignment horizontal="center" vertical="center" readingOrder="1"/>
      <protection locked="0"/>
    </xf>
    <xf numFmtId="9" fontId="17" fillId="0" borderId="27" xfId="3" applyFont="1" applyFill="1" applyBorder="1" applyAlignment="1" applyProtection="1">
      <alignment horizontal="center" vertical="center" readingOrder="1"/>
      <protection locked="0"/>
    </xf>
    <xf numFmtId="169" fontId="17" fillId="0" borderId="27" xfId="4" applyNumberFormat="1" applyFont="1" applyFill="1" applyBorder="1" applyAlignment="1" applyProtection="1">
      <alignment horizontal="center" vertical="center" wrapText="1" readingOrder="1"/>
      <protection locked="0"/>
    </xf>
    <xf numFmtId="0" fontId="0" fillId="0" borderId="27" xfId="0" applyFont="1" applyFill="1" applyBorder="1" applyAlignment="1" applyProtection="1">
      <alignment horizontal="left"/>
      <protection locked="0"/>
    </xf>
    <xf numFmtId="0" fontId="0" fillId="0" borderId="28" xfId="0" applyFont="1" applyFill="1" applyBorder="1" applyAlignment="1" applyProtection="1">
      <alignment horizontal="left"/>
      <protection locked="0"/>
    </xf>
    <xf numFmtId="0" fontId="16" fillId="33" borderId="26" xfId="4" applyFont="1" applyFill="1" applyBorder="1" applyAlignment="1" applyProtection="1">
      <alignment horizontal="left" vertical="center" wrapText="1" readingOrder="1"/>
    </xf>
    <xf numFmtId="0" fontId="16" fillId="33" borderId="27" xfId="4" applyFont="1" applyFill="1" applyBorder="1" applyAlignment="1" applyProtection="1">
      <alignment horizontal="left" vertical="center" wrapText="1" readingOrder="1"/>
    </xf>
    <xf numFmtId="0" fontId="16" fillId="33" borderId="28" xfId="4" applyFont="1" applyFill="1" applyBorder="1" applyAlignment="1" applyProtection="1">
      <alignment horizontal="left" vertical="center" wrapText="1" readingOrder="1"/>
    </xf>
    <xf numFmtId="168" fontId="17" fillId="0" borderId="27" xfId="4" applyNumberFormat="1" applyFont="1" applyFill="1" applyBorder="1" applyAlignment="1" applyProtection="1">
      <alignment horizontal="center" vertical="center" wrapText="1" readingOrder="1"/>
      <protection locked="0"/>
    </xf>
    <xf numFmtId="9" fontId="17" fillId="0" borderId="27" xfId="3" applyFont="1" applyFill="1" applyBorder="1" applyAlignment="1" applyProtection="1">
      <alignment horizontal="center" vertical="center" wrapText="1" readingOrder="1"/>
      <protection locked="0"/>
    </xf>
    <xf numFmtId="9" fontId="17" fillId="0" borderId="27" xfId="4" applyNumberFormat="1" applyFont="1" applyFill="1" applyBorder="1" applyAlignment="1" applyProtection="1">
      <alignment horizontal="center" vertical="center" wrapText="1" readingOrder="1"/>
      <protection locked="0"/>
    </xf>
    <xf numFmtId="0" fontId="17" fillId="12" borderId="26" xfId="4" applyFont="1" applyFill="1" applyBorder="1" applyAlignment="1" applyProtection="1">
      <alignment horizontal="center" vertical="top" wrapText="1" readingOrder="1"/>
    </xf>
    <xf numFmtId="0" fontId="17" fillId="12" borderId="27" xfId="4" applyFont="1" applyFill="1" applyBorder="1" applyAlignment="1" applyProtection="1">
      <alignment horizontal="center" vertical="top" wrapText="1" readingOrder="1"/>
    </xf>
    <xf numFmtId="0" fontId="17" fillId="12" borderId="28" xfId="4" applyFont="1" applyFill="1" applyBorder="1" applyAlignment="1" applyProtection="1">
      <alignment horizontal="center" vertical="top" wrapText="1" readingOrder="1"/>
    </xf>
    <xf numFmtId="0" fontId="113" fillId="23" borderId="38" xfId="4" applyFont="1" applyFill="1" applyBorder="1" applyAlignment="1" applyProtection="1">
      <alignment horizontal="left" vertical="center" wrapText="1" readingOrder="1"/>
      <protection locked="0"/>
    </xf>
    <xf numFmtId="0" fontId="113" fillId="23" borderId="39" xfId="4" applyFont="1" applyFill="1" applyBorder="1" applyAlignment="1" applyProtection="1">
      <alignment horizontal="left" vertical="center" wrapText="1" readingOrder="1"/>
      <protection locked="0"/>
    </xf>
    <xf numFmtId="0" fontId="113" fillId="23" borderId="281" xfId="4" applyFont="1" applyFill="1" applyBorder="1" applyAlignment="1" applyProtection="1">
      <alignment horizontal="left" vertical="center" wrapText="1" readingOrder="1"/>
      <protection locked="0"/>
    </xf>
    <xf numFmtId="0" fontId="24" fillId="12" borderId="26" xfId="4" applyFont="1" applyFill="1" applyBorder="1" applyAlignment="1" applyProtection="1">
      <alignment horizontal="center" vertical="center" wrapText="1"/>
    </xf>
    <xf numFmtId="0" fontId="24" fillId="12" borderId="27" xfId="4" applyFont="1" applyFill="1" applyBorder="1" applyAlignment="1" applyProtection="1">
      <alignment horizontal="center" vertical="center" wrapText="1"/>
    </xf>
    <xf numFmtId="0" fontId="24" fillId="12" borderId="28" xfId="4" applyFont="1" applyFill="1" applyBorder="1" applyAlignment="1" applyProtection="1">
      <alignment horizontal="center" vertical="center" wrapText="1"/>
    </xf>
    <xf numFmtId="0" fontId="0" fillId="0" borderId="0" xfId="0" applyFont="1" applyBorder="1" applyAlignment="1" applyProtection="1">
      <alignment horizontal="center"/>
    </xf>
    <xf numFmtId="0" fontId="24" fillId="33" borderId="23" xfId="4" applyFont="1" applyFill="1" applyBorder="1" applyAlignment="1" applyProtection="1">
      <alignment horizontal="center" vertical="center" wrapText="1"/>
    </xf>
    <xf numFmtId="0" fontId="24" fillId="33" borderId="24" xfId="4" applyFont="1" applyFill="1" applyBorder="1" applyAlignment="1" applyProtection="1">
      <alignment horizontal="center" vertical="center" wrapText="1"/>
    </xf>
    <xf numFmtId="0" fontId="24" fillId="33" borderId="24" xfId="5" applyFont="1" applyFill="1" applyBorder="1" applyAlignment="1" applyProtection="1">
      <alignment horizontal="center" vertical="center" wrapText="1" readingOrder="1"/>
    </xf>
    <xf numFmtId="0" fontId="24" fillId="32" borderId="24" xfId="4" applyFont="1" applyFill="1" applyBorder="1" applyAlignment="1" applyProtection="1">
      <alignment horizontal="center" vertical="center" wrapText="1" readingOrder="1"/>
    </xf>
    <xf numFmtId="0" fontId="24" fillId="32" borderId="25" xfId="4" applyFont="1" applyFill="1" applyBorder="1" applyAlignment="1" applyProtection="1">
      <alignment horizontal="center" vertical="center" wrapText="1" readingOrder="1"/>
    </xf>
    <xf numFmtId="0" fontId="49" fillId="34" borderId="38" xfId="4" applyFont="1" applyFill="1" applyBorder="1" applyAlignment="1" applyProtection="1">
      <alignment horizontal="center" vertical="top" wrapText="1" readingOrder="1"/>
      <protection locked="0"/>
    </xf>
    <xf numFmtId="0" fontId="49" fillId="34" borderId="39" xfId="4" applyFont="1" applyFill="1" applyBorder="1" applyAlignment="1" applyProtection="1">
      <alignment horizontal="center" vertical="top" wrapText="1" readingOrder="1"/>
      <protection locked="0"/>
    </xf>
    <xf numFmtId="0" fontId="49" fillId="34" borderId="281" xfId="4" applyFont="1" applyFill="1" applyBorder="1" applyAlignment="1" applyProtection="1">
      <alignment horizontal="center" vertical="top" wrapText="1" readingOrder="1"/>
      <protection locked="0"/>
    </xf>
    <xf numFmtId="9" fontId="113" fillId="23" borderId="27" xfId="3" applyFont="1" applyFill="1" applyBorder="1" applyAlignment="1" applyProtection="1">
      <alignment horizontal="center" vertical="center" readingOrder="1"/>
      <protection locked="0"/>
    </xf>
    <xf numFmtId="0" fontId="0" fillId="0" borderId="27" xfId="0" applyFont="1" applyFill="1" applyBorder="1" applyAlignment="1" applyProtection="1">
      <alignment horizontal="center"/>
      <protection locked="0"/>
    </xf>
    <xf numFmtId="0" fontId="0" fillId="0" borderId="28" xfId="0" applyFont="1" applyFill="1" applyBorder="1" applyAlignment="1" applyProtection="1">
      <alignment horizontal="center"/>
      <protection locked="0"/>
    </xf>
    <xf numFmtId="0" fontId="49" fillId="0" borderId="256" xfId="4" applyFont="1" applyFill="1" applyBorder="1" applyAlignment="1" applyProtection="1">
      <alignment horizontal="left" vertical="center" wrapText="1"/>
    </xf>
    <xf numFmtId="0" fontId="49" fillId="0" borderId="246" xfId="4" applyFont="1" applyFill="1" applyBorder="1" applyAlignment="1" applyProtection="1">
      <alignment horizontal="left" vertical="center" wrapText="1"/>
    </xf>
    <xf numFmtId="0" fontId="49" fillId="0" borderId="247" xfId="4" applyFont="1" applyFill="1" applyBorder="1" applyAlignment="1" applyProtection="1">
      <alignment horizontal="left" vertical="center" wrapText="1"/>
    </xf>
    <xf numFmtId="9" fontId="69" fillId="23" borderId="30" xfId="3" applyFont="1" applyFill="1" applyBorder="1" applyAlignment="1" applyProtection="1">
      <alignment horizontal="center" vertical="center"/>
    </xf>
    <xf numFmtId="9" fontId="69" fillId="23" borderId="30" xfId="4" applyNumberFormat="1" applyFont="1" applyFill="1" applyBorder="1" applyAlignment="1" applyProtection="1">
      <alignment horizontal="center" vertical="center" wrapText="1"/>
    </xf>
    <xf numFmtId="0" fontId="0" fillId="0" borderId="30" xfId="0" applyFont="1" applyFill="1" applyBorder="1" applyAlignment="1" applyProtection="1">
      <alignment horizontal="center"/>
    </xf>
    <xf numFmtId="0" fontId="0" fillId="0" borderId="31" xfId="0" applyFont="1" applyFill="1" applyBorder="1" applyAlignment="1" applyProtection="1">
      <alignment horizontal="center"/>
    </xf>
    <xf numFmtId="0" fontId="49" fillId="34" borderId="26" xfId="4" applyFont="1" applyFill="1" applyBorder="1" applyAlignment="1" applyProtection="1">
      <alignment horizontal="left" vertical="top" wrapText="1" readingOrder="1"/>
      <protection locked="0"/>
    </xf>
    <xf numFmtId="0" fontId="49" fillId="34" borderId="27" xfId="4" applyFont="1" applyFill="1" applyBorder="1" applyAlignment="1" applyProtection="1">
      <alignment horizontal="left" vertical="top" wrapText="1" readingOrder="1"/>
      <protection locked="0"/>
    </xf>
    <xf numFmtId="0" fontId="49" fillId="34" borderId="38" xfId="4" applyFont="1" applyFill="1" applyBorder="1" applyAlignment="1" applyProtection="1">
      <alignment horizontal="left" vertical="top" wrapText="1" readingOrder="1"/>
      <protection locked="0"/>
    </xf>
    <xf numFmtId="0" fontId="49" fillId="34" borderId="39" xfId="4" applyFont="1" applyFill="1" applyBorder="1" applyAlignment="1" applyProtection="1">
      <alignment horizontal="left" vertical="top" wrapText="1" readingOrder="1"/>
      <protection locked="0"/>
    </xf>
    <xf numFmtId="0" fontId="49" fillId="34" borderId="281" xfId="4" applyFont="1" applyFill="1" applyBorder="1" applyAlignment="1" applyProtection="1">
      <alignment horizontal="left" vertical="top" wrapText="1" readingOrder="1"/>
      <protection locked="0"/>
    </xf>
    <xf numFmtId="9" fontId="113" fillId="23" borderId="27" xfId="3" applyFont="1" applyFill="1" applyBorder="1" applyAlignment="1" applyProtection="1">
      <alignment horizontal="center" vertical="center"/>
      <protection locked="0"/>
    </xf>
    <xf numFmtId="0" fontId="49" fillId="34" borderId="38" xfId="4" applyFont="1" applyFill="1" applyBorder="1" applyAlignment="1" applyProtection="1">
      <alignment horizontal="left" vertical="center" wrapText="1" readingOrder="1"/>
      <protection locked="0"/>
    </xf>
    <xf numFmtId="0" fontId="49" fillId="34" borderId="39" xfId="4" applyFont="1" applyFill="1" applyBorder="1" applyAlignment="1" applyProtection="1">
      <alignment horizontal="left" vertical="center" wrapText="1" readingOrder="1"/>
      <protection locked="0"/>
    </xf>
    <xf numFmtId="0" fontId="49" fillId="34" borderId="281" xfId="4" applyFont="1" applyFill="1" applyBorder="1" applyAlignment="1" applyProtection="1">
      <alignment horizontal="left" vertical="center" wrapText="1" readingOrder="1"/>
      <protection locked="0"/>
    </xf>
    <xf numFmtId="0" fontId="0" fillId="0" borderId="117" xfId="0" applyFont="1" applyFill="1" applyBorder="1" applyAlignment="1" applyProtection="1">
      <alignment horizontal="center" wrapText="1"/>
      <protection locked="0"/>
    </xf>
    <xf numFmtId="0" fontId="0" fillId="0" borderId="39" xfId="0" applyFont="1" applyFill="1" applyBorder="1" applyAlignment="1" applyProtection="1">
      <alignment horizontal="center" wrapText="1"/>
      <protection locked="0"/>
    </xf>
    <xf numFmtId="0" fontId="0" fillId="0" borderId="40" xfId="0" applyFont="1" applyFill="1" applyBorder="1" applyAlignment="1" applyProtection="1">
      <alignment horizontal="center" wrapText="1"/>
      <protection locked="0"/>
    </xf>
    <xf numFmtId="169" fontId="113" fillId="23" borderId="27" xfId="4" applyNumberFormat="1" applyFont="1" applyFill="1" applyBorder="1" applyAlignment="1" applyProtection="1">
      <alignment horizontal="center" vertical="center" wrapText="1" readingOrder="1"/>
      <protection locked="0"/>
    </xf>
    <xf numFmtId="9" fontId="113" fillId="23" borderId="27" xfId="3" applyNumberFormat="1" applyFont="1" applyFill="1" applyBorder="1" applyAlignment="1" applyProtection="1">
      <alignment horizontal="center" vertical="center" readingOrder="1"/>
      <protection locked="0"/>
    </xf>
    <xf numFmtId="0" fontId="49" fillId="34" borderId="26" xfId="4" applyFont="1" applyFill="1" applyBorder="1" applyAlignment="1" applyProtection="1">
      <alignment horizontal="left" vertical="center" wrapText="1"/>
      <protection locked="0"/>
    </xf>
    <xf numFmtId="0" fontId="49" fillId="34" borderId="27" xfId="4" applyFont="1" applyFill="1" applyBorder="1" applyAlignment="1" applyProtection="1">
      <alignment horizontal="left" vertical="center" wrapText="1"/>
      <protection locked="0"/>
    </xf>
    <xf numFmtId="9" fontId="113" fillId="23" borderId="27" xfId="3" applyFont="1" applyFill="1" applyBorder="1" applyAlignment="1" applyProtection="1">
      <alignment horizontal="center" vertical="center" wrapText="1" readingOrder="1"/>
      <protection locked="0"/>
    </xf>
    <xf numFmtId="168" fontId="113" fillId="23" borderId="27" xfId="4" applyNumberFormat="1" applyFont="1" applyFill="1" applyBorder="1" applyAlignment="1" applyProtection="1">
      <alignment horizontal="center" vertical="center" wrapText="1" readingOrder="1"/>
      <protection locked="0"/>
    </xf>
    <xf numFmtId="0" fontId="0" fillId="0" borderId="117" xfId="0" applyFont="1" applyFill="1" applyBorder="1" applyAlignment="1" applyProtection="1">
      <alignment horizontal="left"/>
      <protection locked="0"/>
    </xf>
    <xf numFmtId="0" fontId="0" fillId="0" borderId="39" xfId="0" applyFont="1" applyFill="1" applyBorder="1" applyAlignment="1" applyProtection="1">
      <alignment horizontal="left"/>
      <protection locked="0"/>
    </xf>
    <xf numFmtId="0" fontId="0" fillId="0" borderId="40" xfId="0" applyFont="1" applyFill="1" applyBorder="1" applyAlignment="1" applyProtection="1">
      <alignment horizontal="left"/>
      <protection locked="0"/>
    </xf>
    <xf numFmtId="0" fontId="41" fillId="33" borderId="23" xfId="4" applyFont="1" applyFill="1" applyBorder="1" applyAlignment="1" applyProtection="1">
      <alignment horizontal="center" vertical="center" wrapText="1"/>
    </xf>
    <xf numFmtId="0" fontId="41" fillId="33" borderId="24" xfId="4" applyFont="1" applyFill="1" applyBorder="1" applyAlignment="1" applyProtection="1">
      <alignment horizontal="center" vertical="center" wrapText="1"/>
    </xf>
    <xf numFmtId="0" fontId="24" fillId="33" borderId="24" xfId="4" applyFont="1" applyFill="1" applyBorder="1" applyAlignment="1" applyProtection="1">
      <alignment horizontal="center" vertical="center" wrapText="1" readingOrder="1"/>
    </xf>
    <xf numFmtId="166" fontId="113" fillId="23" borderId="27" xfId="3" applyNumberFormat="1" applyFont="1" applyFill="1" applyBorder="1" applyAlignment="1" applyProtection="1">
      <alignment horizontal="center" vertical="center"/>
      <protection locked="0"/>
    </xf>
    <xf numFmtId="180" fontId="113" fillId="23" borderId="27" xfId="3" applyNumberFormat="1" applyFont="1" applyFill="1" applyBorder="1" applyAlignment="1" applyProtection="1">
      <alignment horizontal="center" vertical="center"/>
      <protection locked="0"/>
    </xf>
    <xf numFmtId="0" fontId="47" fillId="0" borderId="282" xfId="4" applyFont="1" applyFill="1" applyBorder="1" applyAlignment="1" applyProtection="1">
      <alignment horizontal="center" vertical="center" wrapText="1" readingOrder="1"/>
    </xf>
    <xf numFmtId="0" fontId="47" fillId="0" borderId="283" xfId="4" applyFont="1" applyFill="1" applyBorder="1" applyAlignment="1" applyProtection="1">
      <alignment horizontal="center" vertical="center" wrapText="1" readingOrder="1"/>
    </xf>
    <xf numFmtId="0" fontId="47" fillId="0" borderId="284" xfId="4" applyFont="1" applyFill="1" applyBorder="1" applyAlignment="1" applyProtection="1">
      <alignment horizontal="center" vertical="center" wrapText="1" readingOrder="1"/>
    </xf>
    <xf numFmtId="167" fontId="47" fillId="0" borderId="496" xfId="4" applyNumberFormat="1" applyFont="1" applyFill="1" applyBorder="1" applyAlignment="1" applyProtection="1">
      <alignment horizontal="center" vertical="center" wrapText="1" readingOrder="1"/>
    </xf>
    <xf numFmtId="167" fontId="47" fillId="0" borderId="284" xfId="4" applyNumberFormat="1" applyFont="1" applyFill="1" applyBorder="1" applyAlignment="1" applyProtection="1">
      <alignment horizontal="center" vertical="center" wrapText="1" readingOrder="1"/>
    </xf>
    <xf numFmtId="167" fontId="47" fillId="0" borderId="41" xfId="4" applyNumberFormat="1" applyFont="1" applyFill="1" applyBorder="1" applyAlignment="1" applyProtection="1">
      <alignment horizontal="center" vertical="center" wrapText="1" readingOrder="1"/>
    </xf>
    <xf numFmtId="167" fontId="1" fillId="0" borderId="41" xfId="0" applyNumberFormat="1" applyFont="1" applyFill="1" applyBorder="1" applyAlignment="1" applyProtection="1">
      <alignment horizontal="center" vertical="center"/>
    </xf>
    <xf numFmtId="0" fontId="1" fillId="0" borderId="41" xfId="0" applyFont="1" applyFill="1" applyBorder="1" applyAlignment="1" applyProtection="1">
      <alignment horizontal="center" vertical="center"/>
    </xf>
    <xf numFmtId="0" fontId="1" fillId="0" borderId="42" xfId="0" applyFont="1" applyFill="1" applyBorder="1" applyAlignment="1" applyProtection="1">
      <alignment horizontal="center" vertical="center"/>
    </xf>
    <xf numFmtId="0" fontId="0" fillId="0" borderId="0" xfId="4" applyFont="1" applyAlignment="1" applyProtection="1">
      <alignment horizontal="center"/>
    </xf>
    <xf numFmtId="9" fontId="21" fillId="0" borderId="0" xfId="3" applyFont="1" applyAlignment="1" applyProtection="1">
      <alignment horizontal="center" vertical="center"/>
    </xf>
    <xf numFmtId="0" fontId="1" fillId="0" borderId="253" xfId="0" quotePrefix="1" applyFont="1" applyBorder="1" applyAlignment="1" applyProtection="1">
      <alignment horizontal="left" vertical="center"/>
    </xf>
    <xf numFmtId="0" fontId="1" fillId="0" borderId="253" xfId="0" applyFont="1" applyBorder="1" applyAlignment="1" applyProtection="1">
      <alignment horizontal="left" vertical="center"/>
    </xf>
    <xf numFmtId="0" fontId="48" fillId="34" borderId="26" xfId="4" applyFont="1" applyFill="1" applyBorder="1" applyAlignment="1" applyProtection="1">
      <alignment horizontal="left" vertical="center" wrapText="1" readingOrder="1"/>
      <protection locked="0"/>
    </xf>
    <xf numFmtId="0" fontId="48" fillId="34" borderId="27" xfId="4" applyFont="1" applyFill="1" applyBorder="1" applyAlignment="1" applyProtection="1">
      <alignment horizontal="left" vertical="center" wrapText="1" readingOrder="1"/>
      <protection locked="0"/>
    </xf>
    <xf numFmtId="167" fontId="19" fillId="23" borderId="27" xfId="4" applyNumberFormat="1" applyFont="1" applyFill="1" applyBorder="1" applyAlignment="1" applyProtection="1">
      <alignment horizontal="center" vertical="center" wrapText="1" readingOrder="1"/>
      <protection locked="0"/>
    </xf>
    <xf numFmtId="167" fontId="22" fillId="0" borderId="117" xfId="4" applyNumberFormat="1" applyFont="1" applyFill="1" applyBorder="1" applyAlignment="1" applyProtection="1">
      <alignment horizontal="center" vertical="center" wrapText="1" readingOrder="1"/>
    </xf>
    <xf numFmtId="167" fontId="22" fillId="0" borderId="281" xfId="4" applyNumberFormat="1" applyFont="1" applyFill="1" applyBorder="1" applyAlignment="1" applyProtection="1">
      <alignment horizontal="center" vertical="center" wrapText="1" readingOrder="1"/>
    </xf>
    <xf numFmtId="167" fontId="19" fillId="0" borderId="117" xfId="4" applyNumberFormat="1" applyFont="1" applyFill="1" applyBorder="1" applyAlignment="1" applyProtection="1">
      <alignment horizontal="center" vertical="center" wrapText="1" readingOrder="1"/>
    </xf>
    <xf numFmtId="167" fontId="19" fillId="0" borderId="281" xfId="4" applyNumberFormat="1" applyFont="1" applyFill="1" applyBorder="1" applyAlignment="1" applyProtection="1">
      <alignment horizontal="center" vertical="center" wrapText="1" readingOrder="1"/>
    </xf>
    <xf numFmtId="0" fontId="0" fillId="0" borderId="27" xfId="0" applyFont="1" applyFill="1" applyBorder="1" applyAlignment="1" applyProtection="1">
      <alignment horizontal="center" vertical="center"/>
    </xf>
    <xf numFmtId="0" fontId="0" fillId="0" borderId="28" xfId="0" applyFont="1" applyFill="1" applyBorder="1" applyAlignment="1" applyProtection="1">
      <alignment horizontal="center" vertical="center"/>
    </xf>
    <xf numFmtId="0" fontId="18" fillId="0" borderId="249" xfId="4" applyFont="1" applyFill="1" applyBorder="1" applyAlignment="1" applyProtection="1">
      <alignment horizontal="center" vertical="center" wrapText="1" readingOrder="1"/>
    </xf>
    <xf numFmtId="0" fontId="18" fillId="0" borderId="126" xfId="4" applyFont="1" applyFill="1" applyBorder="1" applyAlignment="1" applyProtection="1">
      <alignment horizontal="center" vertical="center" wrapText="1" readingOrder="1"/>
    </xf>
    <xf numFmtId="0" fontId="18" fillId="0" borderId="250" xfId="4" applyFont="1" applyFill="1" applyBorder="1" applyAlignment="1" applyProtection="1">
      <alignment horizontal="center" vertical="center" wrapText="1" readingOrder="1"/>
    </xf>
    <xf numFmtId="167" fontId="11" fillId="0" borderId="117" xfId="4" applyNumberFormat="1" applyFont="1" applyFill="1" applyBorder="1" applyAlignment="1" applyProtection="1">
      <alignment horizontal="center" vertical="center" wrapText="1" readingOrder="1"/>
    </xf>
    <xf numFmtId="167" fontId="11" fillId="0" borderId="281" xfId="4" applyNumberFormat="1" applyFont="1" applyFill="1" applyBorder="1" applyAlignment="1" applyProtection="1">
      <alignment horizontal="center" vertical="center" wrapText="1" readingOrder="1"/>
    </xf>
    <xf numFmtId="167" fontId="0" fillId="0" borderId="27" xfId="0" applyNumberFormat="1" applyFont="1" applyFill="1" applyBorder="1" applyAlignment="1" applyProtection="1">
      <alignment horizontal="center" vertical="center"/>
    </xf>
    <xf numFmtId="0" fontId="0" fillId="0" borderId="117" xfId="0" applyFont="1" applyFill="1" applyBorder="1" applyAlignment="1" applyProtection="1">
      <alignment horizontal="left" vertical="center"/>
    </xf>
    <xf numFmtId="0" fontId="0" fillId="0" borderId="39" xfId="0" applyFont="1" applyFill="1" applyBorder="1" applyAlignment="1" applyProtection="1">
      <alignment horizontal="left" vertical="center"/>
    </xf>
    <xf numFmtId="0" fontId="0" fillId="0" borderId="40" xfId="0" applyFont="1" applyFill="1" applyBorder="1" applyAlignment="1" applyProtection="1">
      <alignment horizontal="left" vertical="center"/>
    </xf>
    <xf numFmtId="0" fontId="70" fillId="32" borderId="538" xfId="4" applyFont="1" applyFill="1" applyBorder="1" applyAlignment="1" applyProtection="1">
      <alignment horizontal="center" vertical="center" wrapText="1" readingOrder="1"/>
    </xf>
    <xf numFmtId="0" fontId="70" fillId="32" borderId="39" xfId="4" applyFont="1" applyFill="1" applyBorder="1" applyAlignment="1" applyProtection="1">
      <alignment horizontal="center" vertical="center" wrapText="1" readingOrder="1"/>
    </xf>
    <xf numFmtId="0" fontId="70" fillId="32" borderId="40" xfId="4" applyFont="1" applyFill="1" applyBorder="1" applyAlignment="1" applyProtection="1">
      <alignment horizontal="center" vertical="center" wrapText="1" readingOrder="1"/>
    </xf>
    <xf numFmtId="167" fontId="22" fillId="0" borderId="474" xfId="0" applyNumberFormat="1" applyFont="1" applyBorder="1" applyAlignment="1" applyProtection="1">
      <alignment horizontal="center" vertical="center"/>
    </xf>
    <xf numFmtId="0" fontId="22" fillId="0" borderId="475" xfId="0" applyFont="1" applyBorder="1" applyAlignment="1" applyProtection="1">
      <alignment horizontal="center" vertical="center"/>
    </xf>
    <xf numFmtId="167" fontId="11" fillId="0" borderId="137" xfId="4" applyNumberFormat="1" applyFont="1" applyFill="1" applyBorder="1" applyAlignment="1" applyProtection="1">
      <alignment horizontal="center" vertical="center" wrapText="1" readingOrder="1"/>
    </xf>
    <xf numFmtId="167" fontId="11" fillId="0" borderId="371" xfId="4" applyNumberFormat="1" applyFont="1" applyFill="1" applyBorder="1" applyAlignment="1" applyProtection="1">
      <alignment horizontal="center" vertical="center" wrapText="1" readingOrder="1"/>
    </xf>
    <xf numFmtId="0" fontId="1" fillId="0" borderId="544" xfId="4" applyFont="1" applyBorder="1" applyAlignment="1" applyProtection="1">
      <alignment horizontal="center"/>
    </xf>
    <xf numFmtId="0" fontId="1" fillId="0" borderId="545" xfId="4" applyFont="1" applyBorder="1" applyAlignment="1" applyProtection="1">
      <alignment horizontal="center"/>
    </xf>
    <xf numFmtId="0" fontId="47" fillId="32" borderId="38" xfId="4" applyFont="1" applyFill="1" applyBorder="1" applyAlignment="1" applyProtection="1">
      <alignment horizontal="left" vertical="center" wrapText="1" readingOrder="1"/>
    </xf>
    <xf numFmtId="0" fontId="47" fillId="32" borderId="39" xfId="4" applyFont="1" applyFill="1" applyBorder="1" applyAlignment="1" applyProtection="1">
      <alignment horizontal="left" vertical="center" wrapText="1" readingOrder="1"/>
    </xf>
    <xf numFmtId="0" fontId="70" fillId="32" borderId="233" xfId="4" applyFont="1" applyFill="1" applyBorder="1" applyAlignment="1" applyProtection="1">
      <alignment horizontal="center" vertical="center" wrapText="1" readingOrder="1"/>
    </xf>
    <xf numFmtId="0" fontId="70" fillId="32" borderId="236" xfId="4" applyFont="1" applyFill="1" applyBorder="1" applyAlignment="1" applyProtection="1">
      <alignment horizontal="center" vertical="center" wrapText="1" readingOrder="1"/>
    </xf>
    <xf numFmtId="0" fontId="0" fillId="0" borderId="540" xfId="4" applyFont="1" applyBorder="1" applyAlignment="1" applyProtection="1">
      <alignment horizontal="center" vertical="top"/>
    </xf>
    <xf numFmtId="0" fontId="0" fillId="0" borderId="283" xfId="4" applyFont="1" applyBorder="1" applyAlignment="1" applyProtection="1">
      <alignment horizontal="center" vertical="top"/>
    </xf>
    <xf numFmtId="9" fontId="21" fillId="0" borderId="283" xfId="3" applyFont="1" applyBorder="1" applyAlignment="1" applyProtection="1">
      <alignment horizontal="center" vertical="top"/>
    </xf>
    <xf numFmtId="0" fontId="1" fillId="0" borderId="283" xfId="0" quotePrefix="1" applyFont="1" applyBorder="1" applyAlignment="1" applyProtection="1">
      <alignment horizontal="left" vertical="top"/>
    </xf>
    <xf numFmtId="0" fontId="1" fillId="0" borderId="283" xfId="0" applyFont="1" applyBorder="1" applyAlignment="1" applyProtection="1">
      <alignment horizontal="left" vertical="top"/>
    </xf>
    <xf numFmtId="0" fontId="1" fillId="0" borderId="541" xfId="0" applyFont="1" applyBorder="1" applyAlignment="1" applyProtection="1">
      <alignment horizontal="left" vertical="top"/>
    </xf>
    <xf numFmtId="0" fontId="100" fillId="0" borderId="62" xfId="4" applyFont="1" applyFill="1" applyBorder="1" applyAlignment="1" applyProtection="1">
      <alignment horizontal="right" vertical="center" wrapText="1" readingOrder="1"/>
    </xf>
    <xf numFmtId="0" fontId="100" fillId="0" borderId="0" xfId="4" applyFont="1" applyFill="1" applyBorder="1" applyAlignment="1" applyProtection="1">
      <alignment horizontal="right" vertical="center" wrapText="1" readingOrder="1"/>
    </xf>
    <xf numFmtId="0" fontId="100" fillId="0" borderId="539" xfId="4" applyFont="1" applyFill="1" applyBorder="1" applyAlignment="1" applyProtection="1">
      <alignment horizontal="right" vertical="center" wrapText="1" readingOrder="1"/>
    </xf>
    <xf numFmtId="0" fontId="24" fillId="32" borderId="41" xfId="4" applyFont="1" applyFill="1" applyBorder="1" applyAlignment="1" applyProtection="1">
      <alignment horizontal="center" vertical="center" wrapText="1" readingOrder="1"/>
    </xf>
    <xf numFmtId="0" fontId="18" fillId="0" borderId="496" xfId="4" applyFont="1" applyFill="1" applyBorder="1" applyAlignment="1" applyProtection="1">
      <alignment horizontal="center" vertical="center" wrapText="1" readingOrder="1"/>
    </xf>
    <xf numFmtId="0" fontId="18" fillId="0" borderId="283" xfId="4" applyFont="1" applyFill="1" applyBorder="1" applyAlignment="1" applyProtection="1">
      <alignment horizontal="center" vertical="center" wrapText="1" readingOrder="1"/>
    </xf>
    <xf numFmtId="0" fontId="18" fillId="0" borderId="541" xfId="4" applyFont="1" applyFill="1" applyBorder="1" applyAlignment="1" applyProtection="1">
      <alignment horizontal="center" vertical="center" wrapText="1" readingOrder="1"/>
    </xf>
    <xf numFmtId="167" fontId="19" fillId="23" borderId="117" xfId="4" applyNumberFormat="1" applyFont="1" applyFill="1" applyBorder="1" applyAlignment="1" applyProtection="1">
      <alignment horizontal="center" vertical="center" wrapText="1" readingOrder="1"/>
      <protection locked="0"/>
    </xf>
    <xf numFmtId="167" fontId="19" fillId="23" borderId="281" xfId="4" applyNumberFormat="1" applyFont="1" applyFill="1" applyBorder="1" applyAlignment="1" applyProtection="1">
      <alignment horizontal="center" vertical="center" wrapText="1" readingOrder="1"/>
      <protection locked="0"/>
    </xf>
    <xf numFmtId="169" fontId="19" fillId="23" borderId="27" xfId="4" applyNumberFormat="1" applyFont="1" applyFill="1" applyBorder="1" applyAlignment="1" applyProtection="1">
      <alignment horizontal="center" vertical="center" wrapText="1" readingOrder="1"/>
      <protection locked="0"/>
    </xf>
    <xf numFmtId="0" fontId="0" fillId="0" borderId="27"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48" fillId="0" borderId="38" xfId="4" applyFont="1" applyFill="1" applyBorder="1" applyAlignment="1" applyProtection="1">
      <alignment horizontal="right" vertical="center" wrapText="1" readingOrder="1"/>
    </xf>
    <xf numFmtId="0" fontId="48" fillId="0" borderId="39" xfId="4" applyFont="1" applyFill="1" applyBorder="1" applyAlignment="1" applyProtection="1">
      <alignment horizontal="right" vertical="center" wrapText="1" readingOrder="1"/>
    </xf>
    <xf numFmtId="0" fontId="48" fillId="0" borderId="281" xfId="4" applyFont="1" applyFill="1" applyBorder="1" applyAlignment="1" applyProtection="1">
      <alignment horizontal="right" vertical="center" wrapText="1" readingOrder="1"/>
    </xf>
    <xf numFmtId="167" fontId="50" fillId="0" borderId="27" xfId="4" applyNumberFormat="1" applyFont="1" applyFill="1" applyBorder="1" applyAlignment="1" applyProtection="1">
      <alignment horizontal="center" vertical="center" wrapText="1" readingOrder="1"/>
    </xf>
    <xf numFmtId="169" fontId="17" fillId="0" borderId="27" xfId="4" applyNumberFormat="1" applyFont="1" applyFill="1" applyBorder="1" applyAlignment="1" applyProtection="1">
      <alignment horizontal="center" vertical="center" wrapText="1" readingOrder="1"/>
    </xf>
    <xf numFmtId="167" fontId="105" fillId="0" borderId="27" xfId="4" applyNumberFormat="1" applyFont="1" applyFill="1" applyBorder="1" applyAlignment="1" applyProtection="1">
      <alignment horizontal="center" vertical="center" wrapText="1" readingOrder="1"/>
    </xf>
    <xf numFmtId="0" fontId="0" fillId="0" borderId="117" xfId="0" applyFont="1" applyFill="1" applyBorder="1" applyAlignment="1" applyProtection="1">
      <alignment horizontal="left" vertical="center"/>
      <protection locked="0"/>
    </xf>
    <xf numFmtId="0" fontId="0" fillId="0" borderId="39" xfId="0" applyFont="1" applyFill="1" applyBorder="1" applyAlignment="1" applyProtection="1">
      <alignment horizontal="left" vertical="center"/>
      <protection locked="0"/>
    </xf>
    <xf numFmtId="0" fontId="0" fillId="0" borderId="40" xfId="0" applyFont="1" applyFill="1" applyBorder="1" applyAlignment="1" applyProtection="1">
      <alignment horizontal="left" vertical="center"/>
      <protection locked="0"/>
    </xf>
    <xf numFmtId="0" fontId="18" fillId="0" borderId="26" xfId="4" applyFont="1" applyFill="1" applyBorder="1" applyAlignment="1" applyProtection="1">
      <alignment horizontal="center" vertical="center" wrapText="1" readingOrder="1"/>
    </xf>
    <xf numFmtId="0" fontId="18" fillId="0" borderId="27" xfId="4" applyFont="1" applyFill="1" applyBorder="1" applyAlignment="1" applyProtection="1">
      <alignment horizontal="center" vertical="center" wrapText="1" readingOrder="1"/>
    </xf>
    <xf numFmtId="0" fontId="18" fillId="0" borderId="28" xfId="4" applyFont="1" applyFill="1" applyBorder="1" applyAlignment="1" applyProtection="1">
      <alignment horizontal="center" vertical="center" wrapText="1" readingOrder="1"/>
    </xf>
    <xf numFmtId="167" fontId="122" fillId="0" borderId="27" xfId="4" applyNumberFormat="1" applyFont="1" applyFill="1" applyBorder="1" applyAlignment="1" applyProtection="1">
      <alignment horizontal="center" vertical="center" wrapText="1" readingOrder="1"/>
    </xf>
    <xf numFmtId="167" fontId="120" fillId="0" borderId="27" xfId="4" applyNumberFormat="1" applyFont="1" applyFill="1" applyBorder="1" applyAlignment="1" applyProtection="1">
      <alignment horizontal="center" vertical="center" wrapText="1" readingOrder="1"/>
    </xf>
    <xf numFmtId="167" fontId="123" fillId="0" borderId="27" xfId="4" applyNumberFormat="1" applyFont="1" applyFill="1" applyBorder="1" applyAlignment="1" applyProtection="1">
      <alignment horizontal="center" vertical="center" wrapText="1" readingOrder="1"/>
    </xf>
    <xf numFmtId="5" fontId="17" fillId="0" borderId="115" xfId="4" applyNumberFormat="1" applyFont="1" applyFill="1" applyBorder="1" applyAlignment="1" applyProtection="1">
      <alignment horizontal="center" vertical="center" wrapText="1" readingOrder="1"/>
    </xf>
    <xf numFmtId="5" fontId="69" fillId="0" borderId="27" xfId="4" applyNumberFormat="1" applyFont="1" applyFill="1" applyBorder="1" applyAlignment="1" applyProtection="1">
      <alignment horizontal="center" vertical="center" wrapText="1" readingOrder="1"/>
    </xf>
    <xf numFmtId="0" fontId="1" fillId="0" borderId="0" xfId="0" applyFont="1" applyBorder="1" applyAlignment="1" applyProtection="1">
      <alignment horizontal="right" vertical="center"/>
    </xf>
    <xf numFmtId="0" fontId="48" fillId="34" borderId="38" xfId="4" applyFont="1" applyFill="1" applyBorder="1" applyAlignment="1" applyProtection="1">
      <alignment horizontal="left" vertical="center" readingOrder="1"/>
      <protection locked="0"/>
    </xf>
    <xf numFmtId="0" fontId="48" fillId="34" borderId="39" xfId="4" applyFont="1" applyFill="1" applyBorder="1" applyAlignment="1" applyProtection="1">
      <alignment horizontal="left" vertical="center" readingOrder="1"/>
      <protection locked="0"/>
    </xf>
    <xf numFmtId="0" fontId="48" fillId="34" borderId="281" xfId="4" applyFont="1" applyFill="1" applyBorder="1" applyAlignment="1" applyProtection="1">
      <alignment horizontal="left" vertical="center" readingOrder="1"/>
      <protection locked="0"/>
    </xf>
    <xf numFmtId="0" fontId="24" fillId="32" borderId="23" xfId="4" applyFont="1" applyFill="1" applyBorder="1" applyAlignment="1" applyProtection="1">
      <alignment horizontal="center" vertical="center" wrapText="1"/>
    </xf>
    <xf numFmtId="0" fontId="24" fillId="32" borderId="24" xfId="4" applyFont="1" applyFill="1" applyBorder="1" applyAlignment="1" applyProtection="1">
      <alignment horizontal="center" vertical="center" wrapText="1"/>
    </xf>
    <xf numFmtId="0" fontId="45" fillId="0" borderId="38" xfId="4" applyFont="1" applyFill="1" applyBorder="1" applyAlignment="1" applyProtection="1">
      <alignment horizontal="center" vertical="top" wrapText="1" readingOrder="1"/>
    </xf>
    <xf numFmtId="0" fontId="45" fillId="0" borderId="39" xfId="4" applyFont="1" applyFill="1" applyBorder="1" applyAlignment="1" applyProtection="1">
      <alignment horizontal="center" vertical="top" wrapText="1" readingOrder="1"/>
    </xf>
    <xf numFmtId="0" fontId="45" fillId="0" borderId="60" xfId="4" applyFont="1" applyFill="1" applyBorder="1" applyAlignment="1" applyProtection="1">
      <alignment horizontal="center" vertical="top" wrapText="1" readingOrder="1"/>
    </xf>
    <xf numFmtId="0" fontId="45" fillId="0" borderId="40" xfId="4" applyFont="1" applyFill="1" applyBorder="1" applyAlignment="1" applyProtection="1">
      <alignment horizontal="center" vertical="top" wrapText="1" readingOrder="1"/>
    </xf>
    <xf numFmtId="0" fontId="0" fillId="0" borderId="117" xfId="0" applyFont="1" applyFill="1" applyBorder="1" applyAlignment="1" applyProtection="1">
      <alignment horizontal="center" vertical="center"/>
      <protection locked="0"/>
    </xf>
    <xf numFmtId="0" fontId="0" fillId="0" borderId="39" xfId="0" applyFont="1" applyFill="1" applyBorder="1" applyAlignment="1" applyProtection="1">
      <alignment horizontal="center" vertical="center"/>
      <protection locked="0"/>
    </xf>
    <xf numFmtId="0" fontId="0" fillId="0" borderId="40" xfId="0" applyFont="1" applyFill="1" applyBorder="1" applyAlignment="1" applyProtection="1">
      <alignment horizontal="center" vertical="center"/>
      <protection locked="0"/>
    </xf>
    <xf numFmtId="0" fontId="111" fillId="32" borderId="234" xfId="0" applyFont="1" applyFill="1" applyBorder="1" applyAlignment="1" applyProtection="1">
      <alignment horizontal="right" vertical="center"/>
    </xf>
    <xf numFmtId="0" fontId="42" fillId="32" borderId="234" xfId="0" applyFont="1" applyFill="1" applyBorder="1" applyAlignment="1" applyProtection="1">
      <alignment horizontal="left" vertical="center"/>
    </xf>
    <xf numFmtId="0" fontId="42" fillId="32" borderId="236" xfId="0" applyFont="1" applyFill="1" applyBorder="1" applyAlignment="1" applyProtection="1">
      <alignment horizontal="left" vertical="center"/>
    </xf>
    <xf numFmtId="0" fontId="1" fillId="7" borderId="512" xfId="0" applyFont="1" applyFill="1" applyBorder="1" applyAlignment="1" applyProtection="1">
      <alignment horizontal="left" vertical="center"/>
    </xf>
    <xf numFmtId="0" fontId="1" fillId="7" borderId="513" xfId="0" applyFont="1" applyFill="1" applyBorder="1" applyAlignment="1" applyProtection="1">
      <alignment horizontal="left" vertical="center"/>
    </xf>
    <xf numFmtId="0" fontId="35" fillId="0" borderId="27" xfId="2" applyFont="1" applyBorder="1" applyAlignment="1" applyProtection="1">
      <alignment horizontal="left" vertical="center"/>
    </xf>
    <xf numFmtId="0" fontId="35" fillId="0" borderId="27" xfId="0" applyFont="1" applyBorder="1" applyAlignment="1" applyProtection="1">
      <alignment horizontal="left" vertical="center"/>
    </xf>
    <xf numFmtId="0" fontId="0" fillId="23" borderId="117" xfId="0" applyFont="1" applyFill="1" applyBorder="1" applyAlignment="1">
      <alignment horizontal="center" vertical="center"/>
    </xf>
    <xf numFmtId="0" fontId="0" fillId="23" borderId="281" xfId="0" applyFont="1" applyFill="1" applyBorder="1" applyAlignment="1">
      <alignment horizontal="center" vertical="center"/>
    </xf>
    <xf numFmtId="0" fontId="0" fillId="23" borderId="117" xfId="0" applyFont="1" applyFill="1" applyBorder="1" applyAlignment="1" applyProtection="1">
      <alignment horizontal="center" vertical="center"/>
      <protection locked="0"/>
    </xf>
    <xf numFmtId="0" fontId="0" fillId="23" borderId="281" xfId="0" applyFont="1" applyFill="1" applyBorder="1" applyAlignment="1" applyProtection="1">
      <alignment horizontal="center" vertical="center"/>
      <protection locked="0"/>
    </xf>
    <xf numFmtId="0" fontId="0" fillId="0" borderId="117" xfId="0" applyFont="1" applyBorder="1" applyAlignment="1" applyProtection="1">
      <alignment horizontal="center" vertical="center"/>
      <protection locked="0"/>
    </xf>
    <xf numFmtId="0" fontId="0" fillId="0" borderId="39" xfId="0" applyFont="1" applyBorder="1" applyAlignment="1" applyProtection="1">
      <alignment horizontal="center" vertical="center"/>
      <protection locked="0"/>
    </xf>
    <xf numFmtId="0" fontId="0" fillId="0" borderId="40" xfId="0" applyFont="1" applyBorder="1" applyAlignment="1" applyProtection="1">
      <alignment horizontal="center" vertical="center"/>
      <protection locked="0"/>
    </xf>
    <xf numFmtId="0" fontId="0" fillId="34" borderId="59" xfId="0" applyFont="1" applyFill="1" applyBorder="1" applyAlignment="1" applyProtection="1">
      <alignment horizontal="left" vertical="top" wrapText="1"/>
      <protection locked="0"/>
    </xf>
    <xf numFmtId="0" fontId="0" fillId="34" borderId="60" xfId="0" applyFont="1" applyFill="1" applyBorder="1" applyAlignment="1" applyProtection="1">
      <alignment horizontal="left" vertical="top" wrapText="1"/>
      <protection locked="0"/>
    </xf>
    <xf numFmtId="0" fontId="0" fillId="34" borderId="61" xfId="0" applyFont="1" applyFill="1" applyBorder="1" applyAlignment="1" applyProtection="1">
      <alignment horizontal="left" vertical="top" wrapText="1"/>
      <protection locked="0"/>
    </xf>
    <xf numFmtId="0" fontId="0" fillId="34" borderId="62" xfId="0" applyFont="1" applyFill="1" applyBorder="1" applyAlignment="1" applyProtection="1">
      <alignment horizontal="left" vertical="top" wrapText="1"/>
      <protection locked="0"/>
    </xf>
    <xf numFmtId="0" fontId="0" fillId="34" borderId="0" xfId="0" applyFont="1" applyFill="1" applyBorder="1" applyAlignment="1" applyProtection="1">
      <alignment horizontal="left" vertical="top" wrapText="1"/>
      <protection locked="0"/>
    </xf>
    <xf numFmtId="0" fontId="0" fillId="34" borderId="63" xfId="0" applyFont="1" applyFill="1" applyBorder="1" applyAlignment="1" applyProtection="1">
      <alignment horizontal="left" vertical="top" wrapText="1"/>
      <protection locked="0"/>
    </xf>
    <xf numFmtId="0" fontId="0" fillId="34" borderId="64" xfId="0" applyFont="1" applyFill="1" applyBorder="1" applyAlignment="1" applyProtection="1">
      <alignment horizontal="left" vertical="top" wrapText="1"/>
      <protection locked="0"/>
    </xf>
    <xf numFmtId="0" fontId="0" fillId="34" borderId="65" xfId="0" applyFont="1" applyFill="1" applyBorder="1" applyAlignment="1" applyProtection="1">
      <alignment horizontal="left" vertical="top" wrapText="1"/>
      <protection locked="0"/>
    </xf>
    <xf numFmtId="0" fontId="0" fillId="34" borderId="66" xfId="0" applyFont="1" applyFill="1" applyBorder="1" applyAlignment="1" applyProtection="1">
      <alignment horizontal="left" vertical="top" wrapText="1"/>
      <protection locked="0"/>
    </xf>
    <xf numFmtId="0" fontId="2" fillId="32" borderId="36" xfId="0" applyFont="1" applyFill="1" applyBorder="1" applyAlignment="1" applyProtection="1">
      <alignment horizontal="left" vertical="center"/>
    </xf>
    <xf numFmtId="0" fontId="2" fillId="32" borderId="37" xfId="0" applyFont="1" applyFill="1" applyBorder="1" applyAlignment="1" applyProtection="1">
      <alignment horizontal="left" vertical="center"/>
    </xf>
    <xf numFmtId="0" fontId="26" fillId="0" borderId="35" xfId="0" applyFont="1" applyBorder="1" applyAlignment="1" applyProtection="1">
      <alignment horizontal="right" vertical="center"/>
    </xf>
    <xf numFmtId="0" fontId="26" fillId="0" borderId="36" xfId="0" applyFont="1" applyBorder="1" applyAlignment="1" applyProtection="1">
      <alignment horizontal="right" vertical="center"/>
    </xf>
    <xf numFmtId="0" fontId="26" fillId="0" borderId="248" xfId="0" applyFont="1" applyBorder="1" applyAlignment="1" applyProtection="1">
      <alignment horizontal="right" vertical="center"/>
    </xf>
    <xf numFmtId="0" fontId="21" fillId="0" borderId="285" xfId="0" applyFont="1" applyBorder="1" applyAlignment="1" applyProtection="1">
      <alignment horizontal="center" vertical="center"/>
    </xf>
    <xf numFmtId="0" fontId="21" fillId="0" borderId="36" xfId="0" applyFont="1" applyBorder="1" applyAlignment="1" applyProtection="1">
      <alignment horizontal="center" vertical="center"/>
    </xf>
    <xf numFmtId="0" fontId="26" fillId="0" borderId="256" xfId="0" applyFont="1" applyBorder="1" applyAlignment="1" applyProtection="1">
      <alignment horizontal="right" vertical="center"/>
    </xf>
    <xf numFmtId="0" fontId="26" fillId="0" borderId="246" xfId="0" applyFont="1" applyBorder="1" applyAlignment="1" applyProtection="1">
      <alignment horizontal="right" vertical="center"/>
    </xf>
    <xf numFmtId="0" fontId="26" fillId="0" borderId="247" xfId="0" applyFont="1" applyBorder="1" applyAlignment="1" applyProtection="1">
      <alignment horizontal="right" vertical="center"/>
    </xf>
    <xf numFmtId="9" fontId="21" fillId="0" borderId="286" xfId="3" applyFont="1" applyBorder="1" applyAlignment="1" applyProtection="1">
      <alignment horizontal="center" vertical="center"/>
    </xf>
    <xf numFmtId="9" fontId="21" fillId="0" borderId="246" xfId="3" applyFont="1" applyBorder="1" applyAlignment="1" applyProtection="1">
      <alignment horizontal="center" vertical="center"/>
    </xf>
    <xf numFmtId="0" fontId="40" fillId="7" borderId="369" xfId="0" applyFont="1" applyFill="1" applyBorder="1" applyAlignment="1" applyProtection="1">
      <alignment horizontal="center" vertical="center" textRotation="90" wrapText="1"/>
    </xf>
    <xf numFmtId="0" fontId="40" fillId="7" borderId="103" xfId="0" applyFont="1" applyFill="1" applyBorder="1" applyAlignment="1" applyProtection="1">
      <alignment horizontal="center" vertical="center" textRotation="90" wrapText="1"/>
    </xf>
    <xf numFmtId="0" fontId="40" fillId="7" borderId="370" xfId="0" applyFont="1" applyFill="1" applyBorder="1" applyAlignment="1" applyProtection="1">
      <alignment horizontal="center" vertical="center" textRotation="90" wrapText="1"/>
    </xf>
    <xf numFmtId="0" fontId="1" fillId="25" borderId="512" xfId="0" applyFont="1" applyFill="1" applyBorder="1" applyAlignment="1" applyProtection="1">
      <alignment horizontal="left" vertical="center"/>
    </xf>
    <xf numFmtId="0" fontId="1" fillId="25" borderId="513" xfId="0" applyFont="1" applyFill="1" applyBorder="1" applyAlignment="1" applyProtection="1">
      <alignment horizontal="left" vertical="center"/>
    </xf>
    <xf numFmtId="0" fontId="35" fillId="0" borderId="281" xfId="2" applyFont="1" applyBorder="1" applyAlignment="1" applyProtection="1">
      <alignment horizontal="left" vertical="center"/>
    </xf>
    <xf numFmtId="0" fontId="40" fillId="8" borderId="244" xfId="0" applyFont="1" applyFill="1" applyBorder="1" applyAlignment="1" applyProtection="1">
      <alignment horizontal="center" vertical="center" textRotation="90"/>
    </xf>
    <xf numFmtId="0" fontId="1" fillId="7" borderId="590" xfId="0" applyFont="1" applyFill="1" applyBorder="1" applyAlignment="1" applyProtection="1">
      <alignment horizontal="left" vertical="center"/>
    </xf>
    <xf numFmtId="0" fontId="1" fillId="7" borderId="591" xfId="0" applyFont="1" applyFill="1" applyBorder="1" applyAlignment="1" applyProtection="1">
      <alignment horizontal="left" vertical="center"/>
    </xf>
    <xf numFmtId="0" fontId="0" fillId="23" borderId="127" xfId="0" applyFont="1" applyFill="1" applyBorder="1" applyAlignment="1" applyProtection="1">
      <alignment horizontal="center" vertical="center"/>
      <protection locked="0"/>
    </xf>
    <xf numFmtId="0" fontId="0" fillId="23" borderId="288" xfId="0" applyFont="1" applyFill="1" applyBorder="1" applyAlignment="1" applyProtection="1">
      <alignment horizontal="center" vertical="center"/>
      <protection locked="0"/>
    </xf>
    <xf numFmtId="0" fontId="1" fillId="24" borderId="117" xfId="0" applyFont="1" applyFill="1" applyBorder="1" applyAlignment="1" applyProtection="1">
      <alignment horizontal="left" vertical="center"/>
    </xf>
    <xf numFmtId="0" fontId="1" fillId="24" borderId="281" xfId="0" applyFont="1" applyFill="1" applyBorder="1" applyAlignment="1" applyProtection="1">
      <alignment horizontal="left" vertical="center"/>
    </xf>
    <xf numFmtId="0" fontId="35" fillId="0" borderId="27" xfId="10" applyFont="1" applyBorder="1" applyAlignment="1" applyProtection="1">
      <alignment horizontal="left" vertical="center"/>
    </xf>
    <xf numFmtId="0" fontId="1" fillId="22" borderId="117" xfId="0" applyFont="1" applyFill="1" applyBorder="1" applyAlignment="1" applyProtection="1">
      <alignment horizontal="left" vertical="center"/>
    </xf>
    <xf numFmtId="0" fontId="1" fillId="22" borderId="281" xfId="0" applyFont="1" applyFill="1" applyBorder="1" applyAlignment="1" applyProtection="1">
      <alignment horizontal="left" vertical="center"/>
    </xf>
    <xf numFmtId="0" fontId="35" fillId="0" borderId="27" xfId="10" applyFont="1" applyBorder="1" applyAlignment="1" applyProtection="1">
      <alignment horizontal="left" vertical="center" wrapText="1"/>
    </xf>
    <xf numFmtId="0" fontId="35" fillId="0" borderId="27" xfId="0" applyFont="1" applyBorder="1" applyAlignment="1" applyProtection="1">
      <alignment horizontal="left" vertical="center" wrapText="1"/>
    </xf>
    <xf numFmtId="0" fontId="0" fillId="0" borderId="117" xfId="0" applyFont="1" applyBorder="1" applyAlignment="1">
      <alignment horizontal="center" vertical="center"/>
    </xf>
    <xf numFmtId="0" fontId="0" fillId="0" borderId="39" xfId="0" applyFont="1" applyBorder="1" applyAlignment="1">
      <alignment horizontal="center" vertical="center"/>
    </xf>
    <xf numFmtId="0" fontId="0" fillId="0" borderId="40" xfId="0" applyFont="1" applyBorder="1" applyAlignment="1">
      <alignment horizontal="center" vertical="center"/>
    </xf>
    <xf numFmtId="0" fontId="1" fillId="27" borderId="117" xfId="0" applyFont="1" applyFill="1" applyBorder="1" applyAlignment="1">
      <alignment horizontal="left" vertical="center" wrapText="1"/>
    </xf>
    <xf numFmtId="0" fontId="1" fillId="27" borderId="281" xfId="0" applyFont="1" applyFill="1" applyBorder="1" applyAlignment="1">
      <alignment horizontal="left" vertical="center" wrapText="1"/>
    </xf>
    <xf numFmtId="0" fontId="35" fillId="0" borderId="27" xfId="10" applyFont="1" applyBorder="1" applyAlignment="1">
      <alignment horizontal="left" vertical="center" wrapText="1"/>
    </xf>
    <xf numFmtId="0" fontId="35" fillId="0" borderId="27" xfId="0" applyFont="1" applyBorder="1" applyAlignment="1">
      <alignment horizontal="left" vertical="center" wrapText="1"/>
    </xf>
    <xf numFmtId="0" fontId="39" fillId="32" borderId="234" xfId="0" applyFont="1" applyFill="1" applyBorder="1" applyAlignment="1" applyProtection="1">
      <alignment horizontal="right" vertical="center"/>
    </xf>
    <xf numFmtId="0" fontId="41" fillId="32" borderId="234" xfId="0" applyFont="1" applyFill="1" applyBorder="1" applyAlignment="1" applyProtection="1">
      <alignment horizontal="left" vertical="center"/>
    </xf>
    <xf numFmtId="0" fontId="41" fillId="32" borderId="236" xfId="0" applyFont="1" applyFill="1" applyBorder="1" applyAlignment="1" applyProtection="1">
      <alignment horizontal="left" vertical="center"/>
    </xf>
    <xf numFmtId="0" fontId="26" fillId="0" borderId="241" xfId="0" applyFont="1" applyBorder="1" applyAlignment="1" applyProtection="1">
      <alignment horizontal="center" vertical="center"/>
    </xf>
    <xf numFmtId="0" fontId="26" fillId="0" borderId="592" xfId="0" applyFont="1" applyBorder="1" applyAlignment="1" applyProtection="1">
      <alignment horizontal="left" vertical="center" wrapText="1"/>
    </xf>
    <xf numFmtId="0" fontId="26" fillId="32" borderId="128" xfId="0" applyFont="1" applyFill="1" applyBorder="1" applyAlignment="1" applyProtection="1">
      <alignment horizontal="center" vertical="center" wrapText="1"/>
    </xf>
    <xf numFmtId="0" fontId="26" fillId="32" borderId="253" xfId="0" applyFont="1" applyFill="1" applyBorder="1" applyAlignment="1" applyProtection="1">
      <alignment horizontal="center" vertical="center" wrapText="1"/>
    </xf>
    <xf numFmtId="0" fontId="26" fillId="32" borderId="254" xfId="0" applyFont="1" applyFill="1" applyBorder="1" applyAlignment="1" applyProtection="1">
      <alignment horizontal="center" vertical="center" wrapText="1"/>
    </xf>
    <xf numFmtId="0" fontId="26" fillId="32" borderId="64" xfId="0" applyFont="1" applyFill="1" applyBorder="1" applyAlignment="1" applyProtection="1">
      <alignment horizontal="center" vertical="center" wrapText="1"/>
    </xf>
    <xf numFmtId="0" fontId="26" fillId="32" borderId="65" xfId="0" applyFont="1" applyFill="1" applyBorder="1" applyAlignment="1" applyProtection="1">
      <alignment horizontal="center" vertical="center" wrapText="1"/>
    </xf>
    <xf numFmtId="0" fontId="26" fillId="32" borderId="255" xfId="0" applyFont="1" applyFill="1" applyBorder="1" applyAlignment="1" applyProtection="1">
      <alignment horizontal="center" vertical="center" wrapText="1"/>
    </xf>
    <xf numFmtId="0" fontId="26" fillId="31" borderId="101" xfId="0" applyFont="1" applyFill="1" applyBorder="1" applyAlignment="1" applyProtection="1">
      <alignment horizontal="center" vertical="center"/>
    </xf>
    <xf numFmtId="0" fontId="26" fillId="32" borderId="101" xfId="0" applyFont="1" applyFill="1" applyBorder="1" applyAlignment="1" applyProtection="1">
      <alignment horizontal="center" vertical="center"/>
    </xf>
    <xf numFmtId="0" fontId="26" fillId="32" borderId="251" xfId="0" applyFont="1" applyFill="1" applyBorder="1" applyAlignment="1" applyProtection="1">
      <alignment horizontal="center" vertical="center"/>
    </xf>
    <xf numFmtId="0" fontId="26" fillId="32" borderId="101" xfId="0" applyFont="1" applyFill="1" applyBorder="1" applyAlignment="1" applyProtection="1">
      <alignment horizontal="center" vertical="center" wrapText="1"/>
    </xf>
    <xf numFmtId="0" fontId="26" fillId="32" borderId="257" xfId="0" applyFont="1" applyFill="1" applyBorder="1" applyAlignment="1" applyProtection="1">
      <alignment horizontal="center" vertical="center"/>
    </xf>
    <xf numFmtId="0" fontId="26" fillId="32" borderId="253" xfId="0" applyFont="1" applyFill="1" applyBorder="1" applyAlignment="1" applyProtection="1">
      <alignment horizontal="center" vertical="center"/>
    </xf>
    <xf numFmtId="0" fontId="26" fillId="32" borderId="258" xfId="0" applyFont="1" applyFill="1" applyBorder="1" applyAlignment="1" applyProtection="1">
      <alignment horizontal="center" vertical="center"/>
    </xf>
    <xf numFmtId="0" fontId="26" fillId="32" borderId="252" xfId="0" applyFont="1" applyFill="1" applyBorder="1" applyAlignment="1" applyProtection="1">
      <alignment horizontal="center" vertical="center"/>
    </xf>
    <xf numFmtId="0" fontId="26" fillId="32" borderId="65" xfId="0" applyFont="1" applyFill="1" applyBorder="1" applyAlignment="1" applyProtection="1">
      <alignment horizontal="center" vertical="center"/>
    </xf>
    <xf numFmtId="0" fontId="26" fillId="32" borderId="66" xfId="0" applyFont="1" applyFill="1" applyBorder="1" applyAlignment="1" applyProtection="1">
      <alignment horizontal="center" vertical="center"/>
    </xf>
    <xf numFmtId="0" fontId="26" fillId="31" borderId="104" xfId="0" applyFont="1" applyFill="1" applyBorder="1" applyAlignment="1" applyProtection="1">
      <alignment horizontal="center" vertical="center"/>
    </xf>
    <xf numFmtId="0" fontId="40" fillId="0" borderId="285" xfId="0" applyFont="1" applyFill="1" applyBorder="1" applyAlignment="1">
      <alignment horizontal="center" vertical="center" textRotation="90"/>
    </xf>
    <xf numFmtId="0" fontId="40" fillId="0" borderId="36" xfId="0" applyFont="1" applyFill="1" applyBorder="1" applyAlignment="1">
      <alignment horizontal="center" vertical="center" textRotation="90"/>
    </xf>
    <xf numFmtId="0" fontId="40" fillId="0" borderId="37" xfId="0" applyFont="1" applyFill="1" applyBorder="1" applyAlignment="1">
      <alignment horizontal="center" vertical="center" textRotation="90"/>
    </xf>
    <xf numFmtId="0" fontId="1" fillId="27" borderId="117" xfId="0" applyFont="1" applyFill="1" applyBorder="1" applyAlignment="1">
      <alignment horizontal="left" vertical="center"/>
    </xf>
    <xf numFmtId="0" fontId="1" fillId="27" borderId="281" xfId="0" applyFont="1" applyFill="1" applyBorder="1" applyAlignment="1">
      <alignment horizontal="left" vertical="center"/>
    </xf>
    <xf numFmtId="0" fontId="35" fillId="0" borderId="117" xfId="10" applyFont="1" applyBorder="1" applyAlignment="1">
      <alignment horizontal="left" vertical="center"/>
    </xf>
    <xf numFmtId="0" fontId="35" fillId="0" borderId="39" xfId="0" applyFont="1" applyBorder="1" applyAlignment="1">
      <alignment horizontal="left" vertical="center"/>
    </xf>
    <xf numFmtId="0" fontId="35" fillId="0" borderId="281" xfId="0" applyFont="1" applyBorder="1" applyAlignment="1">
      <alignment horizontal="left" vertical="center"/>
    </xf>
    <xf numFmtId="0" fontId="40" fillId="8" borderId="586" xfId="0" applyFont="1" applyFill="1" applyBorder="1" applyAlignment="1" applyProtection="1">
      <alignment horizontal="center" vertical="center" textRotation="90" wrapText="1"/>
    </xf>
    <xf numFmtId="0" fontId="40" fillId="8" borderId="0" xfId="0" applyFont="1" applyFill="1" applyBorder="1" applyAlignment="1" applyProtection="1">
      <alignment horizontal="center" vertical="center" textRotation="90" wrapText="1"/>
    </xf>
    <xf numFmtId="0" fontId="40" fillId="8" borderId="63" xfId="0" applyFont="1" applyFill="1" applyBorder="1" applyAlignment="1" applyProtection="1">
      <alignment horizontal="center" vertical="center" textRotation="90" wrapText="1"/>
    </xf>
    <xf numFmtId="0" fontId="40" fillId="27" borderId="23" xfId="0" applyFont="1" applyFill="1" applyBorder="1" applyAlignment="1">
      <alignment horizontal="center" vertical="center" textRotation="90"/>
    </xf>
    <xf numFmtId="0" fontId="40" fillId="27" borderId="26" xfId="0" applyFont="1" applyFill="1" applyBorder="1" applyAlignment="1">
      <alignment horizontal="center" vertical="center" textRotation="90"/>
    </xf>
    <xf numFmtId="0" fontId="40" fillId="27" borderId="29" xfId="0" applyFont="1" applyFill="1" applyBorder="1" applyAlignment="1">
      <alignment horizontal="center" vertical="center" textRotation="90"/>
    </xf>
    <xf numFmtId="0" fontId="40" fillId="22" borderId="100" xfId="0" applyFont="1" applyFill="1" applyBorder="1" applyAlignment="1" applyProtection="1">
      <alignment horizontal="center" vertical="center" textRotation="90"/>
    </xf>
    <xf numFmtId="0" fontId="40" fillId="22" borderId="103" xfId="0" applyFont="1" applyFill="1" applyBorder="1" applyAlignment="1" applyProtection="1">
      <alignment horizontal="center" vertical="center" textRotation="90"/>
    </xf>
    <xf numFmtId="0" fontId="40" fillId="22" borderId="370" xfId="0" applyFont="1" applyFill="1" applyBorder="1" applyAlignment="1" applyProtection="1">
      <alignment horizontal="center" vertical="center" textRotation="90"/>
    </xf>
    <xf numFmtId="0" fontId="40" fillId="8" borderId="285" xfId="0" applyFont="1" applyFill="1" applyBorder="1" applyAlignment="1" applyProtection="1">
      <alignment horizontal="center" vertical="center" textRotation="90"/>
    </xf>
    <xf numFmtId="0" fontId="40" fillId="8" borderId="36" xfId="0" applyFont="1" applyFill="1" applyBorder="1" applyAlignment="1" applyProtection="1">
      <alignment horizontal="center" vertical="center" textRotation="90"/>
    </xf>
    <xf numFmtId="0" fontId="40" fillId="8" borderId="37" xfId="0" applyFont="1" applyFill="1" applyBorder="1" applyAlignment="1" applyProtection="1">
      <alignment horizontal="center" vertical="center" textRotation="90"/>
    </xf>
    <xf numFmtId="0" fontId="40" fillId="24" borderId="114" xfId="0" applyFont="1" applyFill="1" applyBorder="1" applyAlignment="1" applyProtection="1">
      <alignment horizontal="center" vertical="center" textRotation="90"/>
    </xf>
    <xf numFmtId="0" fontId="40" fillId="24" borderId="26" xfId="0" applyFont="1" applyFill="1" applyBorder="1" applyAlignment="1" applyProtection="1">
      <alignment horizontal="center" vertical="center" textRotation="90"/>
    </xf>
    <xf numFmtId="0" fontId="40" fillId="24" borderId="107" xfId="0" applyFont="1" applyFill="1" applyBorder="1" applyAlignment="1" applyProtection="1">
      <alignment horizontal="center" vertical="center" textRotation="90"/>
    </xf>
    <xf numFmtId="0" fontId="40" fillId="8" borderId="137" xfId="0" applyFont="1" applyFill="1" applyBorder="1" applyAlignment="1" applyProtection="1">
      <alignment horizontal="center" vertical="center" textRotation="90"/>
    </xf>
    <xf numFmtId="0" fontId="40" fillId="8" borderId="372" xfId="0" applyFont="1" applyFill="1" applyBorder="1" applyAlignment="1" applyProtection="1">
      <alignment horizontal="center" vertical="center" textRotation="90"/>
    </xf>
    <xf numFmtId="0" fontId="40" fillId="8" borderId="373" xfId="0" applyFont="1" applyFill="1" applyBorder="1" applyAlignment="1" applyProtection="1">
      <alignment horizontal="center" vertical="center" textRotation="90"/>
    </xf>
    <xf numFmtId="0" fontId="40" fillId="25" borderId="106" xfId="0" applyFont="1" applyFill="1" applyBorder="1" applyAlignment="1" applyProtection="1">
      <alignment horizontal="center" vertical="center" textRotation="90"/>
    </xf>
    <xf numFmtId="0" fontId="40" fillId="25" borderId="38" xfId="0" applyFont="1" applyFill="1" applyBorder="1" applyAlignment="1" applyProtection="1">
      <alignment horizontal="center" vertical="center" textRotation="90"/>
    </xf>
    <xf numFmtId="0" fontId="40" fillId="25" borderId="107" xfId="0" applyFont="1" applyFill="1" applyBorder="1" applyAlignment="1" applyProtection="1">
      <alignment horizontal="center" vertical="center" textRotation="90"/>
    </xf>
    <xf numFmtId="0" fontId="1" fillId="8" borderId="586" xfId="0" applyFont="1" applyFill="1" applyBorder="1" applyAlignment="1" applyProtection="1">
      <alignment horizontal="center" vertical="center"/>
    </xf>
    <xf numFmtId="0" fontId="1" fillId="8" borderId="0" xfId="0" applyFont="1" applyFill="1" applyBorder="1" applyAlignment="1" applyProtection="1">
      <alignment horizontal="center" vertical="center"/>
    </xf>
    <xf numFmtId="0" fontId="1" fillId="8" borderId="63" xfId="0" applyFont="1" applyFill="1" applyBorder="1" applyAlignment="1" applyProtection="1">
      <alignment horizontal="center" vertical="center"/>
    </xf>
    <xf numFmtId="0" fontId="40" fillId="8" borderId="246" xfId="0" applyFont="1" applyFill="1" applyBorder="1" applyAlignment="1" applyProtection="1">
      <alignment horizontal="center" vertical="center" textRotation="90" wrapText="1"/>
    </xf>
    <xf numFmtId="0" fontId="35" fillId="0" borderId="256" xfId="10" applyFont="1" applyFill="1" applyBorder="1" applyAlignment="1" applyProtection="1">
      <alignment horizontal="center" vertical="center"/>
    </xf>
    <xf numFmtId="0" fontId="35" fillId="0" borderId="246" xfId="10" applyFont="1" applyFill="1" applyBorder="1" applyAlignment="1" applyProtection="1">
      <alignment horizontal="center" vertical="center"/>
    </xf>
    <xf numFmtId="0" fontId="35" fillId="0" borderId="287" xfId="10" applyFont="1" applyFill="1" applyBorder="1" applyAlignment="1" applyProtection="1">
      <alignment horizontal="center" vertical="center"/>
    </xf>
    <xf numFmtId="0" fontId="1" fillId="32" borderId="26" xfId="0" applyFont="1" applyFill="1" applyBorder="1" applyAlignment="1" applyProtection="1">
      <alignment horizontal="center" vertical="center"/>
    </xf>
    <xf numFmtId="0" fontId="1" fillId="32" borderId="27" xfId="0" applyFont="1" applyFill="1" applyBorder="1" applyAlignment="1" applyProtection="1">
      <alignment horizontal="center" vertical="center"/>
    </xf>
    <xf numFmtId="0" fontId="1" fillId="32" borderId="27" xfId="0" applyFont="1" applyFill="1" applyBorder="1" applyAlignment="1" applyProtection="1">
      <alignment horizontal="center" wrapText="1"/>
    </xf>
    <xf numFmtId="0" fontId="1" fillId="32" borderId="27" xfId="0" applyFont="1" applyFill="1" applyBorder="1" applyAlignment="1" applyProtection="1">
      <alignment horizontal="center"/>
    </xf>
    <xf numFmtId="0" fontId="1" fillId="22" borderId="27" xfId="0" applyFont="1" applyFill="1" applyBorder="1" applyAlignment="1" applyProtection="1">
      <alignment horizontal="center" vertical="center" wrapText="1"/>
    </xf>
    <xf numFmtId="0" fontId="1" fillId="23" borderId="27" xfId="0" applyFont="1" applyFill="1" applyBorder="1" applyAlignment="1" applyProtection="1">
      <alignment horizontal="center" vertical="center" wrapText="1"/>
      <protection locked="0"/>
    </xf>
    <xf numFmtId="0" fontId="1" fillId="23" borderId="28" xfId="0" applyFont="1" applyFill="1" applyBorder="1" applyAlignment="1" applyProtection="1">
      <alignment horizontal="center" vertical="center" wrapText="1"/>
      <protection locked="0"/>
    </xf>
    <xf numFmtId="0" fontId="21" fillId="0" borderId="38" xfId="0" applyFont="1" applyFill="1" applyBorder="1" applyAlignment="1" applyProtection="1">
      <alignment horizontal="center" vertical="center"/>
    </xf>
    <xf numFmtId="0" fontId="21" fillId="0" borderId="39" xfId="0" applyFont="1" applyFill="1" applyBorder="1" applyAlignment="1" applyProtection="1">
      <alignment horizontal="center" vertical="center"/>
    </xf>
    <xf numFmtId="0" fontId="21" fillId="0" borderId="40" xfId="0" applyFont="1" applyFill="1" applyBorder="1" applyAlignment="1" applyProtection="1">
      <alignment horizontal="center" vertical="center"/>
    </xf>
    <xf numFmtId="0" fontId="105" fillId="32" borderId="27" xfId="0" applyFont="1" applyFill="1" applyBorder="1" applyAlignment="1" applyProtection="1">
      <alignment horizontal="center" vertical="center" wrapText="1"/>
    </xf>
    <xf numFmtId="0" fontId="1" fillId="32" borderId="27" xfId="0" applyFont="1" applyFill="1" applyBorder="1" applyAlignment="1" applyProtection="1">
      <alignment horizontal="center" vertical="center" wrapText="1"/>
    </xf>
    <xf numFmtId="0" fontId="35" fillId="0" borderId="38" xfId="10" applyFont="1" applyFill="1" applyBorder="1" applyAlignment="1" applyProtection="1">
      <alignment horizontal="center" vertical="center"/>
    </xf>
    <xf numFmtId="0" fontId="35" fillId="0" borderId="39" xfId="10" applyFont="1" applyFill="1" applyBorder="1" applyAlignment="1" applyProtection="1">
      <alignment horizontal="center" vertical="center"/>
    </xf>
    <xf numFmtId="0" fontId="35" fillId="0" borderId="40" xfId="10" applyFont="1" applyFill="1" applyBorder="1" applyAlignment="1" applyProtection="1">
      <alignment horizontal="center" vertical="center"/>
    </xf>
    <xf numFmtId="0" fontId="1" fillId="23" borderId="24" xfId="0" applyFont="1" applyFill="1" applyBorder="1" applyAlignment="1" applyProtection="1">
      <alignment horizontal="center" vertical="center" wrapText="1"/>
    </xf>
    <xf numFmtId="0" fontId="1" fillId="23" borderId="25" xfId="0" applyFont="1" applyFill="1" applyBorder="1" applyAlignment="1" applyProtection="1">
      <alignment horizontal="center" vertical="center" wrapText="1"/>
    </xf>
    <xf numFmtId="0" fontId="26" fillId="0" borderId="38" xfId="0" applyFont="1" applyFill="1" applyBorder="1" applyAlignment="1" applyProtection="1">
      <alignment horizontal="center" vertical="center"/>
    </xf>
    <xf numFmtId="0" fontId="26" fillId="0" borderId="39" xfId="0" applyFont="1" applyFill="1" applyBorder="1" applyAlignment="1" applyProtection="1">
      <alignment horizontal="center" vertical="center"/>
    </xf>
    <xf numFmtId="0" fontId="26" fillId="0" borderId="40" xfId="0" applyFont="1" applyFill="1" applyBorder="1" applyAlignment="1" applyProtection="1">
      <alignment horizontal="center" vertical="center"/>
    </xf>
    <xf numFmtId="0" fontId="39" fillId="31" borderId="234" xfId="0" applyFont="1" applyFill="1" applyBorder="1" applyAlignment="1" applyProtection="1">
      <alignment horizontal="right" vertical="center"/>
    </xf>
    <xf numFmtId="0" fontId="1" fillId="32" borderId="23" xfId="0" applyFont="1" applyFill="1" applyBorder="1" applyAlignment="1" applyProtection="1">
      <alignment horizontal="center" vertical="center"/>
    </xf>
    <xf numFmtId="0" fontId="1" fillId="32" borderId="24" xfId="0" applyFont="1" applyFill="1" applyBorder="1" applyAlignment="1" applyProtection="1">
      <alignment horizontal="center" vertical="center"/>
    </xf>
    <xf numFmtId="0" fontId="1" fillId="22" borderId="24" xfId="0" applyFont="1" applyFill="1" applyBorder="1" applyAlignment="1" applyProtection="1">
      <alignment horizontal="center" vertical="center" wrapText="1"/>
    </xf>
    <xf numFmtId="0" fontId="41" fillId="31" borderId="234" xfId="0" applyFont="1" applyFill="1" applyBorder="1" applyAlignment="1" applyProtection="1">
      <alignment horizontal="left" vertical="center"/>
    </xf>
    <xf numFmtId="0" fontId="41" fillId="31" borderId="236" xfId="0" applyFont="1" applyFill="1" applyBorder="1" applyAlignment="1" applyProtection="1">
      <alignment horizontal="left" vertical="center"/>
    </xf>
    <xf numFmtId="0" fontId="26" fillId="0" borderId="256" xfId="0" applyFont="1" applyFill="1" applyBorder="1" applyAlignment="1" applyProtection="1">
      <alignment horizontal="center" vertical="center"/>
    </xf>
    <xf numFmtId="0" fontId="26" fillId="0" borderId="247" xfId="0" applyFont="1" applyFill="1" applyBorder="1" applyAlignment="1" applyProtection="1">
      <alignment horizontal="center" vertical="center"/>
    </xf>
    <xf numFmtId="0" fontId="26" fillId="0" borderId="286" xfId="0" applyFont="1" applyFill="1" applyBorder="1" applyAlignment="1" applyProtection="1">
      <alignment horizontal="center" vertical="center"/>
    </xf>
    <xf numFmtId="0" fontId="26" fillId="0" borderId="246" xfId="0" applyFont="1" applyFill="1" applyBorder="1" applyAlignment="1" applyProtection="1">
      <alignment horizontal="center" vertical="center"/>
    </xf>
    <xf numFmtId="0" fontId="0" fillId="35" borderId="30" xfId="0" applyFont="1" applyFill="1" applyBorder="1" applyAlignment="1" applyProtection="1">
      <alignment horizontal="center" vertical="top" wrapText="1"/>
    </xf>
    <xf numFmtId="0" fontId="0" fillId="35" borderId="121" xfId="0" applyFont="1" applyFill="1" applyBorder="1" applyAlignment="1" applyProtection="1">
      <alignment horizontal="center" vertical="top" wrapText="1"/>
    </xf>
    <xf numFmtId="0" fontId="0" fillId="0" borderId="120" xfId="0" applyFont="1" applyFill="1" applyBorder="1" applyAlignment="1" applyProtection="1">
      <alignment horizontal="left" vertical="top" wrapText="1"/>
    </xf>
    <xf numFmtId="0" fontId="0" fillId="0" borderId="30" xfId="0" applyFont="1" applyFill="1" applyBorder="1" applyAlignment="1" applyProtection="1">
      <alignment horizontal="left" vertical="top" wrapText="1"/>
    </xf>
    <xf numFmtId="0" fontId="0" fillId="0" borderId="286" xfId="0" applyFont="1" applyFill="1" applyBorder="1" applyAlignment="1" applyProtection="1">
      <alignment horizontal="left" vertical="top" wrapText="1"/>
    </xf>
    <xf numFmtId="0" fontId="0" fillId="0" borderId="31" xfId="0" applyFont="1" applyFill="1" applyBorder="1" applyAlignment="1" applyProtection="1">
      <alignment horizontal="left" vertical="top" wrapText="1"/>
    </xf>
    <xf numFmtId="0" fontId="35" fillId="0" borderId="38" xfId="10" applyFont="1" applyFill="1" applyBorder="1" applyAlignment="1" applyProtection="1">
      <alignment horizontal="center" vertical="center"/>
      <protection locked="0"/>
    </xf>
    <xf numFmtId="0" fontId="35" fillId="0" borderId="39" xfId="10" applyFont="1" applyFill="1" applyBorder="1" applyAlignment="1" applyProtection="1">
      <alignment horizontal="center" vertical="center"/>
      <protection locked="0"/>
    </xf>
    <xf numFmtId="0" fontId="0" fillId="0" borderId="117" xfId="0" applyFont="1" applyFill="1" applyBorder="1" applyAlignment="1" applyProtection="1">
      <alignment horizontal="center" vertical="center" wrapText="1"/>
      <protection locked="0"/>
    </xf>
    <xf numFmtId="0" fontId="0" fillId="0" borderId="39" xfId="0" applyFont="1" applyFill="1" applyBorder="1" applyAlignment="1" applyProtection="1">
      <alignment horizontal="center" vertical="center" wrapText="1"/>
      <protection locked="0"/>
    </xf>
    <xf numFmtId="0" fontId="0" fillId="0" borderId="281" xfId="0" applyFont="1" applyFill="1" applyBorder="1" applyAlignment="1" applyProtection="1">
      <alignment horizontal="center" vertical="center" wrapText="1"/>
      <protection locked="0"/>
    </xf>
    <xf numFmtId="0" fontId="0" fillId="35" borderId="117" xfId="0" applyFont="1" applyFill="1" applyBorder="1" applyAlignment="1" applyProtection="1">
      <alignment horizontal="left" vertical="center" wrapText="1"/>
      <protection locked="0"/>
    </xf>
    <xf numFmtId="0" fontId="0" fillId="35" borderId="39" xfId="0" applyFont="1" applyFill="1" applyBorder="1" applyAlignment="1" applyProtection="1">
      <alignment horizontal="left" vertical="center" wrapText="1"/>
      <protection locked="0"/>
    </xf>
    <xf numFmtId="0" fontId="0" fillId="35" borderId="596" xfId="0" applyFont="1" applyFill="1" applyBorder="1" applyAlignment="1" applyProtection="1">
      <alignment horizontal="left" vertical="center" wrapText="1"/>
      <protection locked="0"/>
    </xf>
    <xf numFmtId="0" fontId="0" fillId="0" borderId="118" xfId="0"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0" fillId="0" borderId="117" xfId="0" applyFont="1" applyFill="1" applyBorder="1" applyAlignment="1" applyProtection="1">
      <alignment horizontal="left" vertical="top" wrapText="1"/>
      <protection locked="0"/>
    </xf>
    <xf numFmtId="0" fontId="0" fillId="0" borderId="28" xfId="0" applyFont="1" applyFill="1" applyBorder="1" applyAlignment="1" applyProtection="1">
      <alignment horizontal="left" vertical="top" wrapText="1"/>
      <protection locked="0"/>
    </xf>
    <xf numFmtId="0" fontId="0" fillId="0" borderId="118" xfId="0" applyFont="1" applyFill="1" applyBorder="1" applyAlignment="1" applyProtection="1">
      <alignment horizontal="left" vertical="center" wrapText="1"/>
      <protection locked="0"/>
    </xf>
    <xf numFmtId="0" fontId="0" fillId="0" borderId="27" xfId="0" applyFont="1" applyFill="1" applyBorder="1" applyAlignment="1" applyProtection="1">
      <alignment horizontal="left" vertical="center" wrapText="1"/>
      <protection locked="0"/>
    </xf>
    <xf numFmtId="0" fontId="0" fillId="0" borderId="117" xfId="0" applyFont="1" applyFill="1" applyBorder="1" applyAlignment="1" applyProtection="1">
      <alignment horizontal="left" vertical="center" wrapText="1"/>
      <protection locked="0"/>
    </xf>
    <xf numFmtId="0" fontId="0" fillId="0" borderId="28" xfId="0" applyFont="1" applyFill="1" applyBorder="1" applyAlignment="1" applyProtection="1">
      <alignment horizontal="left" vertical="center" wrapText="1"/>
      <protection locked="0"/>
    </xf>
    <xf numFmtId="0" fontId="0" fillId="0" borderId="594" xfId="0" applyFont="1" applyFill="1" applyBorder="1" applyAlignment="1" applyProtection="1">
      <alignment horizontal="center" vertical="top" wrapText="1"/>
      <protection locked="0"/>
    </xf>
    <xf numFmtId="0" fontId="0" fillId="0" borderId="39" xfId="0" applyFont="1" applyFill="1" applyBorder="1" applyAlignment="1" applyProtection="1">
      <alignment horizontal="center" vertical="top" wrapText="1"/>
      <protection locked="0"/>
    </xf>
    <xf numFmtId="0" fontId="0" fillId="0" borderId="40" xfId="0" applyFont="1" applyFill="1" applyBorder="1" applyAlignment="1" applyProtection="1">
      <alignment horizontal="center" vertical="top" wrapText="1"/>
      <protection locked="0"/>
    </xf>
    <xf numFmtId="0" fontId="0" fillId="32" borderId="593" xfId="0" applyFont="1" applyFill="1" applyBorder="1" applyAlignment="1" applyProtection="1">
      <alignment horizontal="center" vertical="center" wrapText="1"/>
    </xf>
    <xf numFmtId="0" fontId="0" fillId="32" borderId="36" xfId="0" applyFont="1" applyFill="1" applyBorder="1" applyAlignment="1" applyProtection="1">
      <alignment horizontal="center" vertical="center" wrapText="1"/>
    </xf>
    <xf numFmtId="0" fontId="0" fillId="32" borderId="37" xfId="0" applyFont="1" applyFill="1" applyBorder="1" applyAlignment="1" applyProtection="1">
      <alignment horizontal="center" vertical="center" wrapText="1"/>
    </xf>
    <xf numFmtId="0" fontId="0" fillId="0" borderId="118" xfId="0" quotePrefix="1" applyFont="1" applyFill="1" applyBorder="1" applyAlignment="1" applyProtection="1">
      <alignment horizontal="left" vertical="top" wrapText="1"/>
      <protection locked="0"/>
    </xf>
    <xf numFmtId="0" fontId="0" fillId="32" borderId="35" xfId="0" applyFont="1" applyFill="1" applyBorder="1" applyAlignment="1" applyProtection="1">
      <alignment horizontal="center" vertical="center"/>
    </xf>
    <xf numFmtId="0" fontId="0" fillId="32" borderId="36" xfId="0" applyFont="1" applyFill="1" applyBorder="1" applyAlignment="1" applyProtection="1">
      <alignment horizontal="center" vertical="center"/>
    </xf>
    <xf numFmtId="0" fontId="0" fillId="32" borderId="285" xfId="0" applyFont="1" applyFill="1" applyBorder="1" applyAlignment="1" applyProtection="1">
      <alignment horizontal="center" vertical="center"/>
    </xf>
    <xf numFmtId="0" fontId="0" fillId="32" borderId="248" xfId="0" applyFont="1" applyFill="1" applyBorder="1" applyAlignment="1" applyProtection="1">
      <alignment horizontal="center" vertical="center"/>
    </xf>
    <xf numFmtId="0" fontId="0" fillId="32" borderId="285" xfId="0" applyFont="1" applyFill="1" applyBorder="1" applyAlignment="1" applyProtection="1">
      <alignment horizontal="center" vertical="center" wrapText="1"/>
    </xf>
    <xf numFmtId="0" fontId="0" fillId="32" borderId="595" xfId="0" applyFont="1" applyFill="1" applyBorder="1" applyAlignment="1" applyProtection="1">
      <alignment horizontal="center" vertical="center" wrapText="1"/>
    </xf>
    <xf numFmtId="0" fontId="40" fillId="31" borderId="35" xfId="0" applyFont="1" applyFill="1" applyBorder="1" applyAlignment="1" applyProtection="1">
      <alignment horizontal="left" vertical="center"/>
    </xf>
    <xf numFmtId="0" fontId="40" fillId="31" borderId="36" xfId="0" applyFont="1" applyFill="1" applyBorder="1" applyAlignment="1" applyProtection="1">
      <alignment horizontal="left" vertical="center"/>
    </xf>
    <xf numFmtId="10" fontId="0" fillId="0" borderId="30" xfId="0" quotePrefix="1" applyNumberFormat="1" applyFont="1" applyFill="1" applyBorder="1" applyAlignment="1" applyProtection="1">
      <alignment horizontal="center" vertical="center"/>
      <protection locked="0"/>
    </xf>
    <xf numFmtId="10" fontId="0" fillId="0" borderId="31" xfId="0" quotePrefix="1" applyNumberFormat="1" applyFont="1" applyFill="1" applyBorder="1" applyAlignment="1" applyProtection="1">
      <alignment horizontal="center" vertical="center"/>
      <protection locked="0"/>
    </xf>
    <xf numFmtId="10" fontId="0" fillId="0" borderId="0" xfId="0" quotePrefix="1" applyNumberFormat="1" applyFont="1" applyAlignment="1">
      <alignment horizontal="center"/>
    </xf>
    <xf numFmtId="0" fontId="21" fillId="0" borderId="128" xfId="0" quotePrefix="1" applyFont="1" applyBorder="1" applyAlignment="1" applyProtection="1">
      <alignment horizontal="center" vertical="center"/>
    </xf>
    <xf numFmtId="0" fontId="21" fillId="0" borderId="129" xfId="0" quotePrefix="1" applyFont="1" applyBorder="1" applyAlignment="1" applyProtection="1">
      <alignment horizontal="center" vertical="center"/>
    </xf>
    <xf numFmtId="0" fontId="21" fillId="0" borderId="64" xfId="0" quotePrefix="1" applyFont="1" applyBorder="1" applyAlignment="1" applyProtection="1">
      <alignment horizontal="center" vertical="center"/>
    </xf>
    <xf numFmtId="0" fontId="21" fillId="0" borderId="125" xfId="0" quotePrefix="1" applyFont="1" applyBorder="1" applyAlignment="1" applyProtection="1">
      <alignment horizontal="center" vertical="center"/>
    </xf>
    <xf numFmtId="9" fontId="21" fillId="0" borderId="0" xfId="3" quotePrefix="1" applyFont="1" applyBorder="1" applyAlignment="1" applyProtection="1">
      <alignment horizontal="center" vertical="center"/>
    </xf>
    <xf numFmtId="9" fontId="21" fillId="0" borderId="0" xfId="3" applyFont="1" applyBorder="1" applyAlignment="1" applyProtection="1">
      <alignment horizontal="center" vertical="center"/>
    </xf>
    <xf numFmtId="9" fontId="21" fillId="0" borderId="65" xfId="3" applyFont="1" applyBorder="1" applyAlignment="1" applyProtection="1">
      <alignment horizontal="center" vertical="center"/>
    </xf>
    <xf numFmtId="3" fontId="21" fillId="0" borderId="0" xfId="0" quotePrefix="1" applyNumberFormat="1" applyFont="1" applyBorder="1" applyAlignment="1" applyProtection="1">
      <alignment horizontal="right" vertical="center"/>
    </xf>
    <xf numFmtId="3" fontId="21" fillId="0" borderId="0" xfId="0" applyNumberFormat="1" applyFont="1" applyBorder="1" applyAlignment="1" applyProtection="1">
      <alignment horizontal="right" vertical="center"/>
    </xf>
    <xf numFmtId="3" fontId="21" fillId="0" borderId="65" xfId="0" applyNumberFormat="1" applyFont="1" applyBorder="1" applyAlignment="1" applyProtection="1">
      <alignment horizontal="right" vertical="center"/>
    </xf>
    <xf numFmtId="9" fontId="21" fillId="0" borderId="123" xfId="3" applyFont="1" applyBorder="1" applyAlignment="1" applyProtection="1">
      <alignment horizontal="center" vertical="center"/>
    </xf>
    <xf numFmtId="9" fontId="21" fillId="0" borderId="125" xfId="3" applyFont="1" applyBorder="1" applyAlignment="1" applyProtection="1">
      <alignment horizontal="center" vertical="center"/>
    </xf>
    <xf numFmtId="9" fontId="21" fillId="0" borderId="122" xfId="3" quotePrefix="1" applyFont="1" applyBorder="1" applyAlignment="1" applyProtection="1">
      <alignment horizontal="center" vertical="center"/>
    </xf>
    <xf numFmtId="9" fontId="21" fillId="0" borderId="124" xfId="3" applyFont="1" applyBorder="1" applyAlignment="1" applyProtection="1">
      <alignment horizontal="center" vertical="center"/>
    </xf>
    <xf numFmtId="9" fontId="21" fillId="0" borderId="63" xfId="3" applyFont="1" applyBorder="1" applyAlignment="1" applyProtection="1">
      <alignment horizontal="center" vertical="center"/>
    </xf>
    <xf numFmtId="9" fontId="21" fillId="0" borderId="66" xfId="3" applyFont="1" applyBorder="1" applyAlignment="1" applyProtection="1">
      <alignment horizontal="center" vertical="center"/>
    </xf>
    <xf numFmtId="0" fontId="26" fillId="0" borderId="29" xfId="0" quotePrefix="1" applyFont="1" applyFill="1" applyBorder="1" applyAlignment="1" applyProtection="1">
      <alignment horizontal="left" vertical="center"/>
      <protection locked="0"/>
    </xf>
    <xf numFmtId="0" fontId="26" fillId="0" borderId="30" xfId="0" quotePrefix="1" applyFont="1" applyFill="1" applyBorder="1" applyAlignment="1" applyProtection="1">
      <alignment horizontal="left" vertical="center"/>
      <protection locked="0"/>
    </xf>
    <xf numFmtId="0" fontId="26" fillId="0" borderId="126" xfId="0" quotePrefix="1" applyFont="1" applyFill="1" applyBorder="1" applyAlignment="1" applyProtection="1">
      <alignment horizontal="left" vertical="center"/>
      <protection locked="0"/>
    </xf>
    <xf numFmtId="0" fontId="26" fillId="0" borderId="127" xfId="0" quotePrefix="1" applyFont="1" applyFill="1" applyBorder="1" applyAlignment="1" applyProtection="1">
      <alignment horizontal="left" vertical="center"/>
      <protection locked="0"/>
    </xf>
    <xf numFmtId="10" fontId="0" fillId="0" borderId="120" xfId="0" quotePrefix="1" applyNumberFormat="1" applyFont="1" applyFill="1" applyBorder="1" applyAlignment="1" applyProtection="1">
      <alignment horizontal="center" vertical="center"/>
      <protection locked="0"/>
    </xf>
    <xf numFmtId="3" fontId="0" fillId="0" borderId="30" xfId="0" quotePrefix="1" applyNumberFormat="1" applyFont="1" applyFill="1" applyBorder="1" applyAlignment="1" applyProtection="1">
      <alignment horizontal="right" vertical="center"/>
      <protection locked="0"/>
    </xf>
    <xf numFmtId="10" fontId="0" fillId="0" borderId="121" xfId="0" quotePrefix="1" applyNumberFormat="1" applyFont="1" applyFill="1" applyBorder="1" applyAlignment="1" applyProtection="1">
      <alignment horizontal="center" vertical="center"/>
      <protection locked="0"/>
    </xf>
    <xf numFmtId="10" fontId="0" fillId="0" borderId="27" xfId="0" quotePrefix="1" applyNumberFormat="1" applyFont="1" applyFill="1" applyBorder="1" applyAlignment="1" applyProtection="1">
      <alignment horizontal="center" vertical="center"/>
      <protection locked="0"/>
    </xf>
    <xf numFmtId="10" fontId="0" fillId="0" borderId="28" xfId="0" quotePrefix="1" applyNumberFormat="1" applyFont="1" applyFill="1" applyBorder="1" applyAlignment="1" applyProtection="1">
      <alignment horizontal="center" vertical="center"/>
      <protection locked="0"/>
    </xf>
    <xf numFmtId="0" fontId="26" fillId="0" borderId="26" xfId="0" quotePrefix="1" applyFont="1" applyFill="1" applyBorder="1" applyAlignment="1" applyProtection="1">
      <alignment horizontal="left" vertical="center"/>
      <protection locked="0"/>
    </xf>
    <xf numFmtId="0" fontId="26" fillId="0" borderId="27" xfId="0" quotePrefix="1" applyFont="1" applyFill="1" applyBorder="1" applyAlignment="1" applyProtection="1">
      <alignment horizontal="left" vertical="center"/>
      <protection locked="0"/>
    </xf>
    <xf numFmtId="0" fontId="26" fillId="0" borderId="117" xfId="0" quotePrefix="1" applyFont="1" applyFill="1" applyBorder="1" applyAlignment="1" applyProtection="1">
      <alignment horizontal="left" vertical="center"/>
      <protection locked="0"/>
    </xf>
    <xf numFmtId="10" fontId="0" fillId="0" borderId="118" xfId="0" quotePrefix="1" applyNumberFormat="1" applyFont="1" applyFill="1" applyBorder="1" applyAlignment="1" applyProtection="1">
      <alignment horizontal="center" vertical="center"/>
      <protection locked="0"/>
    </xf>
    <xf numFmtId="3" fontId="0" fillId="0" borderId="27" xfId="0" quotePrefix="1" applyNumberFormat="1" applyFont="1" applyFill="1" applyBorder="1" applyAlignment="1" applyProtection="1">
      <alignment horizontal="right" vertical="center"/>
      <protection locked="0"/>
    </xf>
    <xf numFmtId="10" fontId="0" fillId="0" borderId="119" xfId="0" quotePrefix="1" applyNumberFormat="1" applyFont="1" applyFill="1" applyBorder="1" applyAlignment="1" applyProtection="1">
      <alignment horizontal="center" vertical="center"/>
      <protection locked="0"/>
    </xf>
    <xf numFmtId="10" fontId="0" fillId="0" borderId="115" xfId="0" quotePrefix="1" applyNumberFormat="1" applyFont="1" applyFill="1" applyBorder="1" applyAlignment="1" applyProtection="1">
      <alignment horizontal="center" vertical="center"/>
      <protection locked="0"/>
    </xf>
    <xf numFmtId="10" fontId="0" fillId="0" borderId="116" xfId="0" quotePrefix="1" applyNumberFormat="1" applyFont="1" applyFill="1" applyBorder="1" applyAlignment="1" applyProtection="1">
      <alignment horizontal="center" vertical="center"/>
      <protection locked="0"/>
    </xf>
    <xf numFmtId="49" fontId="26" fillId="0" borderId="114" xfId="0" quotePrefix="1" applyNumberFormat="1" applyFont="1" applyFill="1" applyBorder="1" applyAlignment="1" applyProtection="1">
      <alignment horizontal="left" vertical="center"/>
      <protection locked="0"/>
    </xf>
    <xf numFmtId="49" fontId="26" fillId="0" borderId="115" xfId="0" quotePrefix="1" applyNumberFormat="1" applyFont="1" applyFill="1" applyBorder="1" applyAlignment="1" applyProtection="1">
      <alignment horizontal="left" vertical="center"/>
      <protection locked="0"/>
    </xf>
    <xf numFmtId="49" fontId="26" fillId="0" borderId="137" xfId="0" quotePrefix="1" applyNumberFormat="1" applyFont="1" applyFill="1" applyBorder="1" applyAlignment="1" applyProtection="1">
      <alignment horizontal="left" vertical="center"/>
      <protection locked="0"/>
    </xf>
    <xf numFmtId="10" fontId="0" fillId="0" borderId="130" xfId="0" quotePrefix="1" applyNumberFormat="1" applyFont="1" applyFill="1" applyBorder="1" applyAlignment="1" applyProtection="1">
      <alignment horizontal="center" vertical="center"/>
      <protection locked="0"/>
    </xf>
    <xf numFmtId="3" fontId="0" fillId="0" borderId="115" xfId="0" quotePrefix="1" applyNumberFormat="1" applyFont="1" applyFill="1" applyBorder="1" applyAlignment="1" applyProtection="1">
      <alignment horizontal="right" vertical="center"/>
      <protection locked="0"/>
    </xf>
    <xf numFmtId="10" fontId="0" fillId="0" borderId="131" xfId="0" quotePrefix="1" applyNumberFormat="1" applyFont="1" applyFill="1" applyBorder="1" applyAlignment="1" applyProtection="1">
      <alignment horizontal="center" vertical="center"/>
      <protection locked="0"/>
    </xf>
    <xf numFmtId="0" fontId="21" fillId="0" borderId="0" xfId="0" quotePrefix="1" applyFont="1" applyAlignment="1" applyProtection="1">
      <alignment horizontal="center" vertical="center"/>
    </xf>
    <xf numFmtId="0" fontId="21" fillId="32" borderId="132" xfId="0" quotePrefix="1" applyFont="1" applyFill="1" applyBorder="1" applyAlignment="1" applyProtection="1">
      <alignment horizontal="center" vertical="center"/>
    </xf>
    <xf numFmtId="0" fontId="21" fillId="32" borderId="133" xfId="0" quotePrefix="1" applyFont="1" applyFill="1" applyBorder="1" applyAlignment="1" applyProtection="1">
      <alignment horizontal="center" vertical="center"/>
    </xf>
    <xf numFmtId="0" fontId="21" fillId="32" borderId="136" xfId="0" quotePrefix="1" applyFont="1" applyFill="1" applyBorder="1" applyAlignment="1" applyProtection="1">
      <alignment horizontal="center" vertical="center"/>
    </xf>
    <xf numFmtId="0" fontId="26" fillId="32" borderId="138" xfId="0" quotePrefix="1" applyFont="1" applyFill="1" applyBorder="1" applyAlignment="1" applyProtection="1">
      <alignment horizontal="center" vertical="center" wrapText="1"/>
    </xf>
    <xf numFmtId="0" fontId="26" fillId="32" borderId="139" xfId="0" quotePrefix="1" applyFont="1" applyFill="1" applyBorder="1" applyAlignment="1" applyProtection="1">
      <alignment horizontal="center" vertical="center" wrapText="1"/>
    </xf>
    <xf numFmtId="0" fontId="26" fillId="32" borderId="140" xfId="0" quotePrefix="1" applyFont="1" applyFill="1" applyBorder="1" applyAlignment="1" applyProtection="1">
      <alignment horizontal="center" vertical="center" wrapText="1"/>
    </xf>
    <xf numFmtId="0" fontId="26" fillId="32" borderId="134" xfId="0" quotePrefix="1" applyFont="1" applyFill="1" applyBorder="1" applyAlignment="1" applyProtection="1">
      <alignment horizontal="center" vertical="center" wrapText="1"/>
    </xf>
    <xf numFmtId="0" fontId="26" fillId="32" borderId="108" xfId="0" quotePrefix="1" applyFont="1" applyFill="1" applyBorder="1" applyAlignment="1" applyProtection="1">
      <alignment horizontal="center" vertical="center" wrapText="1"/>
    </xf>
    <xf numFmtId="0" fontId="26" fillId="32" borderId="135" xfId="0" quotePrefix="1" applyFont="1" applyFill="1" applyBorder="1" applyAlignment="1" applyProtection="1">
      <alignment horizontal="center" vertical="center" wrapText="1"/>
    </xf>
    <xf numFmtId="0" fontId="26" fillId="32" borderId="109" xfId="0" quotePrefix="1" applyFont="1" applyFill="1" applyBorder="1" applyAlignment="1" applyProtection="1">
      <alignment horizontal="center" vertical="center" wrapText="1"/>
    </xf>
    <xf numFmtId="0" fontId="0" fillId="0" borderId="26" xfId="0" quotePrefix="1" applyFont="1" applyFill="1" applyBorder="1" applyAlignment="1" applyProtection="1">
      <alignment horizontal="center" vertical="center" wrapText="1"/>
    </xf>
    <xf numFmtId="0" fontId="0" fillId="0" borderId="27" xfId="0" quotePrefix="1" applyFont="1" applyFill="1" applyBorder="1" applyAlignment="1" applyProtection="1">
      <alignment horizontal="center" vertical="center" wrapText="1"/>
    </xf>
    <xf numFmtId="0" fontId="0" fillId="0" borderId="28" xfId="0" quotePrefix="1" applyFont="1" applyFill="1" applyBorder="1" applyAlignment="1" applyProtection="1">
      <alignment horizontal="center" vertical="center" wrapText="1"/>
    </xf>
    <xf numFmtId="0" fontId="0" fillId="0" borderId="26" xfId="0" quotePrefix="1" applyFont="1" applyFill="1" applyBorder="1" applyAlignment="1" applyProtection="1">
      <alignment horizontal="left" vertical="center" wrapText="1"/>
      <protection locked="0"/>
    </xf>
    <xf numFmtId="0" fontId="0" fillId="0" borderId="27" xfId="0" quotePrefix="1"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8" xfId="0" applyFont="1" applyFill="1" applyBorder="1" applyAlignment="1" applyProtection="1">
      <alignment horizontal="center" vertical="center" wrapText="1"/>
      <protection locked="0"/>
    </xf>
    <xf numFmtId="0" fontId="0" fillId="0" borderId="29" xfId="0" quotePrefix="1" applyFont="1" applyFill="1" applyBorder="1" applyAlignment="1" applyProtection="1">
      <alignment horizontal="center" vertical="center" wrapText="1"/>
    </xf>
    <xf numFmtId="0" fontId="0" fillId="0" borderId="30" xfId="0" quotePrefix="1" applyFont="1" applyFill="1" applyBorder="1" applyAlignment="1" applyProtection="1">
      <alignment horizontal="center" vertical="center" wrapText="1"/>
    </xf>
    <xf numFmtId="0" fontId="0" fillId="0" borderId="31" xfId="0" quotePrefix="1" applyFont="1" applyFill="1" applyBorder="1" applyAlignment="1" applyProtection="1">
      <alignment horizontal="center" vertical="center" wrapText="1"/>
    </xf>
    <xf numFmtId="0" fontId="21" fillId="31" borderId="23" xfId="0" quotePrefix="1" applyFont="1" applyFill="1" applyBorder="1" applyAlignment="1" applyProtection="1">
      <alignment horizontal="center" vertical="center"/>
    </xf>
    <xf numFmtId="0" fontId="21" fillId="31" borderId="24" xfId="0" quotePrefix="1" applyFont="1" applyFill="1" applyBorder="1" applyAlignment="1" applyProtection="1">
      <alignment horizontal="center" vertical="center"/>
    </xf>
    <xf numFmtId="0" fontId="21" fillId="31" borderId="24" xfId="0" applyFont="1" applyFill="1" applyBorder="1" applyAlignment="1" applyProtection="1">
      <alignment horizontal="center" vertical="center" wrapText="1"/>
    </xf>
    <xf numFmtId="0" fontId="21" fillId="31" borderId="25" xfId="0"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40" fillId="32" borderId="37" xfId="0" applyFont="1" applyFill="1" applyBorder="1" applyAlignment="1" applyProtection="1">
      <alignment horizontal="left" vertical="center"/>
    </xf>
    <xf numFmtId="0" fontId="6" fillId="34" borderId="59" xfId="2" applyFill="1" applyBorder="1" applyAlignment="1" applyProtection="1">
      <alignment horizontal="left" vertical="top" wrapText="1"/>
      <protection locked="0"/>
    </xf>
    <xf numFmtId="0" fontId="6" fillId="34" borderId="60" xfId="2" applyFill="1" applyBorder="1" applyAlignment="1" applyProtection="1">
      <alignment horizontal="left" vertical="top"/>
      <protection locked="0"/>
    </xf>
    <xf numFmtId="0" fontId="6" fillId="34" borderId="61" xfId="2" applyFill="1" applyBorder="1" applyAlignment="1" applyProtection="1">
      <alignment horizontal="left" vertical="top"/>
      <protection locked="0"/>
    </xf>
    <xf numFmtId="0" fontId="6" fillId="34" borderId="62" xfId="2" applyFill="1" applyBorder="1" applyAlignment="1" applyProtection="1">
      <alignment horizontal="left" vertical="top"/>
      <protection locked="0"/>
    </xf>
    <xf numFmtId="0" fontId="6" fillId="34" borderId="0" xfId="2" applyFill="1" applyBorder="1" applyAlignment="1" applyProtection="1">
      <alignment horizontal="left" vertical="top"/>
      <protection locked="0"/>
    </xf>
    <xf numFmtId="0" fontId="6" fillId="34" borderId="63" xfId="2" applyFill="1" applyBorder="1" applyAlignment="1" applyProtection="1">
      <alignment horizontal="left" vertical="top"/>
      <protection locked="0"/>
    </xf>
    <xf numFmtId="0" fontId="6" fillId="34" borderId="64" xfId="2" applyFill="1" applyBorder="1" applyAlignment="1" applyProtection="1">
      <alignment horizontal="left" vertical="top"/>
      <protection locked="0"/>
    </xf>
    <xf numFmtId="0" fontId="6" fillId="34" borderId="65" xfId="2" applyFill="1" applyBorder="1" applyAlignment="1" applyProtection="1">
      <alignment horizontal="left" vertical="top"/>
      <protection locked="0"/>
    </xf>
    <xf numFmtId="0" fontId="6" fillId="34" borderId="66" xfId="2" applyFill="1" applyBorder="1" applyAlignment="1" applyProtection="1">
      <alignment horizontal="left" vertical="top"/>
      <protection locked="0"/>
    </xf>
    <xf numFmtId="0" fontId="26" fillId="0" borderId="23" xfId="0" applyFont="1" applyBorder="1" applyAlignment="1" applyProtection="1">
      <alignment horizontal="right" vertical="center"/>
    </xf>
    <xf numFmtId="0" fontId="26" fillId="0" borderId="24" xfId="0" applyFont="1" applyBorder="1" applyAlignment="1" applyProtection="1">
      <alignment horizontal="right" vertical="center"/>
    </xf>
    <xf numFmtId="0" fontId="21" fillId="0" borderId="24" xfId="0" applyFont="1" applyBorder="1" applyAlignment="1" applyProtection="1">
      <alignment horizontal="center" vertical="center"/>
    </xf>
    <xf numFmtId="0" fontId="21" fillId="0" borderId="25" xfId="0" applyFont="1" applyBorder="1" applyAlignment="1" applyProtection="1">
      <alignment horizontal="center" vertical="center"/>
    </xf>
    <xf numFmtId="0" fontId="21" fillId="0" borderId="31" xfId="0" applyFont="1" applyBorder="1" applyAlignment="1" applyProtection="1">
      <alignment horizontal="center" vertical="center"/>
    </xf>
    <xf numFmtId="0" fontId="26" fillId="0" borderId="29" xfId="0" applyFont="1" applyBorder="1" applyAlignment="1" applyProtection="1">
      <alignment horizontal="right" vertical="center"/>
    </xf>
    <xf numFmtId="0" fontId="26" fillId="0" borderId="30" xfId="0" applyFont="1" applyBorder="1" applyAlignment="1" applyProtection="1">
      <alignment horizontal="right" vertical="center"/>
    </xf>
    <xf numFmtId="9" fontId="21" fillId="0" borderId="30" xfId="3" applyFont="1" applyBorder="1" applyAlignment="1" applyProtection="1">
      <alignment horizontal="center" vertical="center"/>
    </xf>
    <xf numFmtId="0" fontId="0" fillId="23" borderId="27" xfId="0" applyFont="1" applyFill="1" applyBorder="1" applyAlignment="1" applyProtection="1">
      <alignment horizontal="center" vertical="center"/>
      <protection locked="0"/>
    </xf>
    <xf numFmtId="0" fontId="0" fillId="0" borderId="27" xfId="0" applyFont="1" applyBorder="1" applyAlignment="1" applyProtection="1">
      <alignment horizontal="center" vertical="center"/>
    </xf>
    <xf numFmtId="0" fontId="0" fillId="0" borderId="27" xfId="0" applyFont="1" applyBorder="1" applyAlignment="1" applyProtection="1">
      <alignment horizontal="left" vertical="top" wrapText="1"/>
      <protection locked="0"/>
    </xf>
    <xf numFmtId="0" fontId="0" fillId="0" borderId="28" xfId="0" applyFont="1" applyBorder="1" applyAlignment="1" applyProtection="1">
      <alignment horizontal="left" vertical="top" wrapText="1"/>
      <protection locked="0"/>
    </xf>
    <xf numFmtId="0" fontId="35" fillId="0" borderId="243" xfId="10" applyFont="1" applyBorder="1" applyAlignment="1" applyProtection="1">
      <alignment horizontal="left" vertical="center" wrapText="1"/>
    </xf>
    <xf numFmtId="0" fontId="35" fillId="0" borderId="244" xfId="0" applyFont="1" applyBorder="1" applyAlignment="1" applyProtection="1">
      <alignment horizontal="left" vertical="center" wrapText="1"/>
    </xf>
    <xf numFmtId="0" fontId="30" fillId="0" borderId="244" xfId="0" applyFont="1" applyFill="1" applyBorder="1" applyAlignment="1" applyProtection="1">
      <alignment horizontal="center" vertical="center"/>
    </xf>
    <xf numFmtId="0" fontId="30" fillId="0" borderId="244" xfId="0" applyFont="1" applyBorder="1" applyAlignment="1" applyProtection="1">
      <alignment horizontal="center" vertical="center"/>
    </xf>
    <xf numFmtId="0" fontId="0" fillId="0" borderId="244" xfId="0" applyFont="1" applyBorder="1" applyAlignment="1" applyProtection="1">
      <alignment horizontal="left" vertical="top" wrapText="1"/>
    </xf>
    <xf numFmtId="0" fontId="0" fillId="0" borderId="245" xfId="0" applyFont="1" applyBorder="1" applyAlignment="1" applyProtection="1">
      <alignment horizontal="left" vertical="top" wrapText="1"/>
    </xf>
    <xf numFmtId="0" fontId="0" fillId="0" borderId="252" xfId="0" applyFont="1" applyFill="1" applyBorder="1" applyAlignment="1" applyProtection="1">
      <alignment horizontal="center" vertical="center"/>
    </xf>
    <xf numFmtId="0" fontId="0" fillId="0" borderId="65" xfId="0" applyFont="1" applyFill="1" applyBorder="1" applyAlignment="1" applyProtection="1">
      <alignment horizontal="center" vertical="center"/>
    </xf>
    <xf numFmtId="0" fontId="0" fillId="0" borderId="66" xfId="0" applyFont="1" applyFill="1" applyBorder="1" applyAlignment="1" applyProtection="1">
      <alignment horizontal="center" vertical="center"/>
    </xf>
    <xf numFmtId="0" fontId="35" fillId="0" borderId="27" xfId="2" applyFont="1" applyBorder="1" applyAlignment="1" applyProtection="1">
      <alignment horizontal="left" vertical="center" wrapText="1"/>
    </xf>
    <xf numFmtId="0" fontId="40" fillId="22" borderId="369" xfId="0" applyFont="1" applyFill="1" applyBorder="1" applyAlignment="1" applyProtection="1">
      <alignment horizontal="center" vertical="center" textRotation="90"/>
    </xf>
    <xf numFmtId="0" fontId="0" fillId="0" borderId="368" xfId="0" applyFont="1" applyBorder="1" applyAlignment="1" applyProtection="1">
      <alignment horizontal="center" vertical="center"/>
    </xf>
    <xf numFmtId="0" fontId="0" fillId="0" borderId="141" xfId="0" applyFont="1" applyBorder="1" applyAlignment="1" applyProtection="1">
      <alignment horizontal="center" vertical="center"/>
    </xf>
    <xf numFmtId="0" fontId="0" fillId="0" borderId="142" xfId="0" applyFont="1" applyBorder="1" applyAlignment="1" applyProtection="1">
      <alignment horizontal="center" vertical="center"/>
    </xf>
    <xf numFmtId="0" fontId="35" fillId="0" borderId="243" xfId="2" applyFont="1" applyBorder="1" applyAlignment="1" applyProtection="1">
      <alignment horizontal="left" vertical="center" wrapText="1"/>
    </xf>
    <xf numFmtId="0" fontId="40" fillId="24" borderId="369" xfId="0" applyFont="1" applyFill="1" applyBorder="1" applyAlignment="1" applyProtection="1">
      <alignment horizontal="center" vertical="center" textRotation="90"/>
    </xf>
    <xf numFmtId="0" fontId="40" fillId="24" borderId="103" xfId="0" applyFont="1" applyFill="1" applyBorder="1" applyAlignment="1" applyProtection="1">
      <alignment horizontal="center" vertical="center" textRotation="90"/>
    </xf>
    <xf numFmtId="0" fontId="40" fillId="23" borderId="369" xfId="0" applyFont="1" applyFill="1" applyBorder="1" applyAlignment="1" applyProtection="1">
      <alignment horizontal="center" vertical="center" textRotation="90"/>
    </xf>
    <xf numFmtId="0" fontId="40" fillId="23" borderId="103" xfId="0" applyFont="1" applyFill="1" applyBorder="1" applyAlignment="1" applyProtection="1">
      <alignment horizontal="center" vertical="center" textRotation="90"/>
    </xf>
    <xf numFmtId="0" fontId="40" fillId="18" borderId="23" xfId="0" applyFont="1" applyFill="1" applyBorder="1" applyAlignment="1" applyProtection="1">
      <alignment horizontal="center" vertical="center" textRotation="90"/>
    </xf>
    <xf numFmtId="0" fontId="40" fillId="18" borderId="26" xfId="0" applyFont="1" applyFill="1" applyBorder="1" applyAlignment="1" applyProtection="1">
      <alignment horizontal="center" vertical="center" textRotation="90"/>
    </xf>
    <xf numFmtId="0" fontId="21" fillId="31" borderId="100" xfId="0" applyFont="1" applyFill="1" applyBorder="1" applyAlignment="1" applyProtection="1">
      <alignment horizontal="center" vertical="center" wrapText="1"/>
    </xf>
    <xf numFmtId="0" fontId="21" fillId="31" borderId="101" xfId="0" applyFont="1" applyFill="1" applyBorder="1" applyAlignment="1" applyProtection="1">
      <alignment horizontal="center" vertical="center"/>
    </xf>
    <xf numFmtId="0" fontId="21" fillId="31" borderId="103" xfId="0" applyFont="1" applyFill="1" applyBorder="1" applyAlignment="1" applyProtection="1">
      <alignment horizontal="center" vertical="center"/>
    </xf>
    <xf numFmtId="0" fontId="21" fillId="31" borderId="104" xfId="0" applyFont="1" applyFill="1" applyBorder="1" applyAlignment="1" applyProtection="1">
      <alignment horizontal="center" vertical="center"/>
    </xf>
    <xf numFmtId="0" fontId="26" fillId="31" borderId="101" xfId="0" applyFont="1" applyFill="1" applyBorder="1" applyAlignment="1" applyProtection="1">
      <alignment horizontal="center" vertical="center" wrapText="1"/>
    </xf>
    <xf numFmtId="0" fontId="26" fillId="31" borderId="104" xfId="0" applyFont="1" applyFill="1" applyBorder="1" applyAlignment="1" applyProtection="1">
      <alignment horizontal="center" vertical="center" wrapText="1"/>
    </xf>
    <xf numFmtId="0" fontId="26" fillId="31" borderId="102" xfId="0" applyFont="1" applyFill="1" applyBorder="1" applyAlignment="1" applyProtection="1">
      <alignment horizontal="center" vertical="center"/>
    </xf>
    <xf numFmtId="0" fontId="26" fillId="31" borderId="105" xfId="0" applyFont="1" applyFill="1" applyBorder="1" applyAlignment="1" applyProtection="1">
      <alignment horizontal="center" vertical="center"/>
    </xf>
    <xf numFmtId="0" fontId="0" fillId="31" borderId="104" xfId="0" applyFont="1" applyFill="1" applyBorder="1" applyAlignment="1" applyProtection="1">
      <alignment horizontal="center" vertical="center"/>
    </xf>
    <xf numFmtId="167" fontId="51" fillId="0" borderId="27" xfId="4" applyNumberFormat="1" applyFont="1" applyFill="1" applyBorder="1" applyAlignment="1" applyProtection="1">
      <alignment horizontal="center" vertical="center" wrapText="1" readingOrder="1"/>
    </xf>
    <xf numFmtId="167" fontId="71" fillId="0" borderId="27" xfId="4" applyNumberFormat="1" applyFont="1" applyFill="1" applyBorder="1" applyAlignment="1" applyProtection="1">
      <alignment horizontal="center" vertical="center" wrapText="1" readingOrder="1"/>
    </xf>
    <xf numFmtId="0" fontId="56" fillId="56" borderId="234" xfId="0" applyFont="1" applyFill="1" applyBorder="1" applyAlignment="1" applyProtection="1">
      <alignment horizontal="right" vertical="center"/>
    </xf>
    <xf numFmtId="0" fontId="57" fillId="56" borderId="234" xfId="0" applyFont="1" applyFill="1" applyBorder="1" applyAlignment="1" applyProtection="1">
      <alignment horizontal="left" vertical="center"/>
    </xf>
    <xf numFmtId="0" fontId="57" fillId="56" borderId="236" xfId="0" applyFont="1" applyFill="1" applyBorder="1" applyAlignment="1" applyProtection="1">
      <alignment horizontal="left" vertical="center"/>
    </xf>
    <xf numFmtId="0" fontId="118" fillId="0" borderId="150" xfId="0" quotePrefix="1" applyFont="1" applyBorder="1" applyAlignment="1" applyProtection="1">
      <alignment horizontal="left" vertical="center" wrapText="1"/>
    </xf>
    <xf numFmtId="0" fontId="118" fillId="0" borderId="151" xfId="0" quotePrefix="1" applyFont="1" applyBorder="1" applyAlignment="1" applyProtection="1">
      <alignment horizontal="left" vertical="center"/>
    </xf>
    <xf numFmtId="0" fontId="118" fillId="0" borderId="348" xfId="0" quotePrefix="1" applyFont="1" applyBorder="1" applyAlignment="1" applyProtection="1">
      <alignment horizontal="left" vertical="center"/>
    </xf>
    <xf numFmtId="0" fontId="118" fillId="0" borderId="458" xfId="0" quotePrefix="1" applyFont="1" applyBorder="1" applyAlignment="1" applyProtection="1">
      <alignment horizontal="left" vertical="center"/>
    </xf>
    <xf numFmtId="0" fontId="26" fillId="35" borderId="150" xfId="0" quotePrefix="1" applyFont="1" applyFill="1" applyBorder="1" applyAlignment="1" applyProtection="1">
      <alignment horizontal="left" vertical="center"/>
    </xf>
    <xf numFmtId="0" fontId="26" fillId="35" borderId="151" xfId="0" quotePrefix="1" applyFont="1" applyFill="1" applyBorder="1" applyAlignment="1" applyProtection="1">
      <alignment horizontal="left" vertical="center"/>
    </xf>
    <xf numFmtId="0" fontId="26" fillId="35" borderId="70" xfId="0" quotePrefix="1" applyFont="1" applyFill="1" applyBorder="1" applyAlignment="1" applyProtection="1">
      <alignment horizontal="left" vertical="center"/>
    </xf>
    <xf numFmtId="0" fontId="26" fillId="35" borderId="71" xfId="0" quotePrefix="1" applyFont="1" applyFill="1" applyBorder="1" applyAlignment="1" applyProtection="1">
      <alignment horizontal="left" vertical="center"/>
    </xf>
    <xf numFmtId="0" fontId="26" fillId="35" borderId="75" xfId="0" quotePrefix="1" applyFont="1" applyFill="1" applyBorder="1" applyAlignment="1" applyProtection="1">
      <alignment horizontal="left" vertical="center"/>
    </xf>
    <xf numFmtId="0" fontId="26" fillId="35" borderId="76" xfId="0" quotePrefix="1" applyFont="1" applyFill="1" applyBorder="1" applyAlignment="1" applyProtection="1">
      <alignment horizontal="left" vertical="center"/>
    </xf>
    <xf numFmtId="0" fontId="21" fillId="0" borderId="550" xfId="0" quotePrefix="1" applyFont="1" applyFill="1" applyBorder="1" applyAlignment="1" applyProtection="1">
      <alignment horizontal="left" vertical="center"/>
    </xf>
    <xf numFmtId="0" fontId="21" fillId="0" borderId="551" xfId="0" quotePrefix="1" applyFont="1" applyFill="1" applyBorder="1" applyAlignment="1" applyProtection="1">
      <alignment horizontal="left" vertical="center"/>
    </xf>
    <xf numFmtId="0" fontId="26" fillId="0" borderId="455" xfId="0" quotePrefix="1" applyFont="1" applyBorder="1" applyAlignment="1" applyProtection="1">
      <alignment horizontal="left" vertical="center" wrapText="1"/>
    </xf>
    <xf numFmtId="0" fontId="26" fillId="0" borderId="86" xfId="0" quotePrefix="1" applyFont="1" applyBorder="1" applyAlignment="1" applyProtection="1">
      <alignment horizontal="left" vertical="center" wrapText="1"/>
    </xf>
    <xf numFmtId="0" fontId="26" fillId="0" borderId="460" xfId="0" quotePrefix="1" applyFont="1" applyBorder="1" applyAlignment="1" applyProtection="1">
      <alignment horizontal="left" vertical="center" wrapText="1"/>
    </xf>
    <xf numFmtId="0" fontId="26" fillId="0" borderId="78" xfId="0" quotePrefix="1" applyFont="1" applyBorder="1" applyAlignment="1" applyProtection="1">
      <alignment horizontal="center" vertical="center"/>
    </xf>
    <xf numFmtId="0" fontId="26" fillId="0" borderId="79" xfId="0" quotePrefix="1" applyFont="1" applyBorder="1" applyAlignment="1" applyProtection="1">
      <alignment horizontal="center" vertical="center"/>
    </xf>
    <xf numFmtId="0" fontId="26" fillId="0" borderId="289" xfId="0" quotePrefix="1" applyFont="1" applyBorder="1" applyAlignment="1" applyProtection="1">
      <alignment horizontal="left" vertical="center" wrapText="1"/>
    </xf>
    <xf numFmtId="0" fontId="26" fillId="0" borderId="89" xfId="0" quotePrefix="1" applyFont="1" applyBorder="1" applyAlignment="1" applyProtection="1">
      <alignment horizontal="left" vertical="center" wrapText="1"/>
    </xf>
    <xf numFmtId="0" fontId="26" fillId="0" borderId="290" xfId="0" quotePrefix="1" applyFont="1" applyBorder="1" applyAlignment="1" applyProtection="1">
      <alignment horizontal="left" vertical="center" wrapText="1"/>
    </xf>
    <xf numFmtId="0" fontId="39" fillId="26" borderId="234" xfId="0" applyFont="1" applyFill="1" applyBorder="1" applyAlignment="1" applyProtection="1">
      <alignment horizontal="right" vertical="center"/>
    </xf>
    <xf numFmtId="0" fontId="22" fillId="34" borderId="211" xfId="2" applyFont="1" applyFill="1" applyBorder="1" applyAlignment="1" applyProtection="1">
      <alignment horizontal="left" vertical="top"/>
      <protection locked="0"/>
    </xf>
    <xf numFmtId="0" fontId="24" fillId="0" borderId="205" xfId="2" applyFont="1" applyFill="1" applyBorder="1" applyAlignment="1" applyProtection="1">
      <alignment horizontal="left" vertical="center" wrapText="1"/>
      <protection locked="0"/>
    </xf>
    <xf numFmtId="0" fontId="24" fillId="0" borderId="206" xfId="2" applyFont="1" applyFill="1" applyBorder="1" applyAlignment="1" applyProtection="1">
      <alignment horizontal="left" vertical="center" wrapText="1"/>
      <protection locked="0"/>
    </xf>
    <xf numFmtId="0" fontId="24" fillId="0" borderId="259" xfId="2" applyFont="1" applyFill="1" applyBorder="1" applyAlignment="1" applyProtection="1">
      <alignment horizontal="left" vertical="center" wrapText="1"/>
      <protection locked="0"/>
    </xf>
    <xf numFmtId="0" fontId="59" fillId="35" borderId="205" xfId="2" applyFont="1" applyFill="1" applyBorder="1" applyAlignment="1" applyProtection="1">
      <alignment horizontal="center" vertical="center" wrapText="1"/>
      <protection locked="0"/>
    </xf>
    <xf numFmtId="0" fontId="59" fillId="35" borderId="206" xfId="2" applyFont="1" applyFill="1" applyBorder="1" applyAlignment="1" applyProtection="1">
      <alignment horizontal="center" vertical="center" wrapText="1"/>
      <protection locked="0"/>
    </xf>
    <xf numFmtId="0" fontId="59" fillId="35" borderId="206" xfId="2" applyFont="1" applyFill="1" applyBorder="1" applyAlignment="1" applyProtection="1">
      <alignment horizontal="center" vertical="center"/>
      <protection locked="0"/>
    </xf>
    <xf numFmtId="0" fontId="52" fillId="35" borderId="206" xfId="2" applyFont="1" applyFill="1" applyBorder="1" applyAlignment="1" applyProtection="1">
      <alignment horizontal="center" vertical="center"/>
      <protection locked="0"/>
    </xf>
    <xf numFmtId="0" fontId="52" fillId="35" borderId="207" xfId="2" applyFont="1" applyFill="1" applyBorder="1" applyAlignment="1" applyProtection="1">
      <alignment horizontal="center" vertical="center"/>
      <protection locked="0"/>
    </xf>
    <xf numFmtId="0" fontId="24" fillId="0" borderId="205" xfId="2" applyFont="1" applyFill="1" applyBorder="1" applyAlignment="1" applyProtection="1">
      <alignment horizontal="left" vertical="center"/>
      <protection locked="0"/>
    </xf>
    <xf numFmtId="0" fontId="24" fillId="0" borderId="206" xfId="2" applyFont="1" applyFill="1" applyBorder="1" applyAlignment="1" applyProtection="1">
      <alignment horizontal="left" vertical="center"/>
      <protection locked="0"/>
    </xf>
    <xf numFmtId="0" fontId="24" fillId="0" borderId="259" xfId="2" applyFont="1" applyFill="1" applyBorder="1" applyAlignment="1" applyProtection="1">
      <alignment horizontal="left" vertical="center"/>
      <protection locked="0"/>
    </xf>
    <xf numFmtId="0" fontId="59" fillId="35" borderId="196" xfId="2" applyFont="1" applyFill="1" applyBorder="1" applyAlignment="1" applyProtection="1">
      <alignment horizontal="center" vertical="center"/>
      <protection locked="0"/>
    </xf>
    <xf numFmtId="0" fontId="59" fillId="35" borderId="260" xfId="2" applyFont="1" applyFill="1" applyBorder="1" applyAlignment="1" applyProtection="1">
      <alignment horizontal="center" vertical="center"/>
      <protection locked="0"/>
    </xf>
    <xf numFmtId="0" fontId="41" fillId="26" borderId="234" xfId="0" applyFont="1" applyFill="1" applyBorder="1" applyAlignment="1" applyProtection="1">
      <alignment horizontal="left" vertical="center"/>
    </xf>
    <xf numFmtId="0" fontId="41" fillId="26" borderId="236" xfId="0" applyFont="1" applyFill="1" applyBorder="1" applyAlignment="1" applyProtection="1">
      <alignment horizontal="left" vertical="center"/>
    </xf>
    <xf numFmtId="0" fontId="0" fillId="0" borderId="206" xfId="0" applyFont="1" applyBorder="1" applyAlignment="1" applyProtection="1">
      <alignment horizontal="center"/>
      <protection locked="0"/>
    </xf>
    <xf numFmtId="0" fontId="0" fillId="0" borderId="206" xfId="0" applyFont="1" applyBorder="1" applyAlignment="1" applyProtection="1">
      <alignment horizontal="center"/>
    </xf>
    <xf numFmtId="0" fontId="0" fillId="0" borderId="207" xfId="0" applyFont="1" applyBorder="1" applyAlignment="1" applyProtection="1">
      <alignment horizontal="center"/>
      <protection locked="0"/>
    </xf>
    <xf numFmtId="0" fontId="0" fillId="0" borderId="209" xfId="0" applyFont="1" applyBorder="1" applyAlignment="1" applyProtection="1">
      <alignment horizontal="center"/>
    </xf>
    <xf numFmtId="0" fontId="0" fillId="0" borderId="210" xfId="0" applyFont="1" applyBorder="1" applyAlignment="1" applyProtection="1">
      <alignment horizontal="center"/>
    </xf>
    <xf numFmtId="0" fontId="41" fillId="18" borderId="202" xfId="0" applyFont="1" applyFill="1" applyBorder="1" applyAlignment="1" applyProtection="1">
      <alignment horizontal="center"/>
    </xf>
    <xf numFmtId="0" fontId="41" fillId="18" borderId="203" xfId="0" applyFont="1" applyFill="1" applyBorder="1" applyAlignment="1" applyProtection="1">
      <alignment horizontal="center"/>
    </xf>
    <xf numFmtId="0" fontId="41" fillId="18" borderId="204" xfId="0" applyFont="1" applyFill="1" applyBorder="1" applyAlignment="1" applyProtection="1">
      <alignment horizontal="center"/>
    </xf>
    <xf numFmtId="0" fontId="0" fillId="0" borderId="205" xfId="0" applyFont="1" applyBorder="1" applyAlignment="1" applyProtection="1">
      <alignment horizontal="center" vertical="center"/>
    </xf>
    <xf numFmtId="0" fontId="0" fillId="0" borderId="206" xfId="0" applyFont="1" applyBorder="1" applyAlignment="1" applyProtection="1">
      <alignment horizontal="center" vertical="center"/>
    </xf>
    <xf numFmtId="0" fontId="0" fillId="0" borderId="207" xfId="0" applyFont="1" applyBorder="1" applyAlignment="1" applyProtection="1">
      <alignment horizontal="center" vertical="center"/>
    </xf>
    <xf numFmtId="0" fontId="24" fillId="26" borderId="205" xfId="2" applyFont="1" applyFill="1" applyBorder="1" applyAlignment="1" applyProtection="1">
      <alignment horizontal="left" vertical="center"/>
    </xf>
    <xf numFmtId="0" fontId="24" fillId="26" borderId="206" xfId="2" applyFont="1" applyFill="1" applyBorder="1" applyAlignment="1" applyProtection="1">
      <alignment horizontal="left" vertical="center"/>
    </xf>
    <xf numFmtId="0" fontId="24" fillId="26" borderId="259" xfId="2" applyFont="1" applyFill="1" applyBorder="1" applyAlignment="1" applyProtection="1">
      <alignment horizontal="left" vertical="center"/>
    </xf>
    <xf numFmtId="0" fontId="41" fillId="26" borderId="356" xfId="2" applyFont="1" applyFill="1" applyBorder="1" applyAlignment="1" applyProtection="1">
      <alignment horizontal="center" vertical="center"/>
    </xf>
    <xf numFmtId="0" fontId="41" fillId="26" borderId="357" xfId="2" applyFont="1" applyFill="1" applyBorder="1" applyAlignment="1" applyProtection="1">
      <alignment horizontal="center" vertical="center"/>
    </xf>
    <xf numFmtId="0" fontId="41" fillId="26" borderId="357" xfId="2" applyFont="1" applyFill="1" applyBorder="1" applyAlignment="1" applyProtection="1">
      <alignment horizontal="center" vertical="center" wrapText="1"/>
    </xf>
    <xf numFmtId="0" fontId="41" fillId="26" borderId="358" xfId="2" applyFont="1" applyFill="1" applyBorder="1" applyAlignment="1" applyProtection="1">
      <alignment horizontal="center" vertical="center"/>
    </xf>
    <xf numFmtId="0" fontId="59" fillId="35" borderId="359" xfId="2" applyFont="1" applyFill="1" applyBorder="1" applyAlignment="1" applyProtection="1">
      <alignment horizontal="center" vertical="center" wrapText="1"/>
    </xf>
    <xf numFmtId="0" fontId="59" fillId="35" borderId="360" xfId="2" applyFont="1" applyFill="1" applyBorder="1" applyAlignment="1" applyProtection="1">
      <alignment horizontal="center" vertical="center" wrapText="1"/>
    </xf>
    <xf numFmtId="0" fontId="59" fillId="35" borderId="272" xfId="2" applyFont="1" applyFill="1" applyBorder="1" applyAlignment="1" applyProtection="1">
      <alignment horizontal="center" vertical="center" wrapText="1"/>
    </xf>
    <xf numFmtId="0" fontId="59" fillId="0" borderId="268" xfId="2" applyFont="1" applyFill="1" applyBorder="1" applyAlignment="1" applyProtection="1">
      <alignment horizontal="center" vertical="center"/>
    </xf>
    <xf numFmtId="0" fontId="59" fillId="0" borderId="269" xfId="2" applyFont="1" applyFill="1" applyBorder="1" applyAlignment="1" applyProtection="1">
      <alignment horizontal="center" vertical="center"/>
    </xf>
    <xf numFmtId="0" fontId="59" fillId="0" borderId="270" xfId="2" applyFont="1" applyFill="1" applyBorder="1" applyAlignment="1" applyProtection="1">
      <alignment horizontal="center" vertical="center"/>
    </xf>
    <xf numFmtId="0" fontId="0" fillId="0" borderId="0" xfId="0" applyFont="1" applyAlignment="1" applyProtection="1">
      <alignment horizontal="center"/>
    </xf>
    <xf numFmtId="0" fontId="24" fillId="23" borderId="614" xfId="2" applyFont="1" applyFill="1" applyBorder="1" applyAlignment="1" applyProtection="1">
      <alignment horizontal="center" vertical="center"/>
      <protection locked="0"/>
    </xf>
    <xf numFmtId="0" fontId="35" fillId="0" borderId="614" xfId="2" applyFont="1" applyFill="1" applyBorder="1" applyAlignment="1" applyProtection="1">
      <alignment horizontal="center" vertical="center"/>
    </xf>
    <xf numFmtId="0" fontId="0" fillId="35" borderId="206" xfId="0" applyFont="1" applyFill="1" applyBorder="1" applyAlignment="1" applyProtection="1">
      <alignment horizontal="center"/>
      <protection locked="0"/>
    </xf>
    <xf numFmtId="0" fontId="0" fillId="35" borderId="207" xfId="0" applyFont="1" applyFill="1" applyBorder="1" applyAlignment="1" applyProtection="1">
      <alignment horizontal="center"/>
      <protection locked="0"/>
    </xf>
    <xf numFmtId="0" fontId="1" fillId="35" borderId="196" xfId="0" applyFont="1" applyFill="1" applyBorder="1" applyAlignment="1" applyProtection="1">
      <alignment horizontal="left" vertical="top" wrapText="1"/>
      <protection locked="0"/>
    </xf>
    <xf numFmtId="0" fontId="1" fillId="35" borderId="197" xfId="0" applyFont="1" applyFill="1" applyBorder="1" applyAlignment="1" applyProtection="1">
      <alignment horizontal="left" vertical="top" wrapText="1"/>
      <protection locked="0"/>
    </xf>
    <xf numFmtId="0" fontId="1" fillId="35" borderId="198" xfId="0" applyFont="1" applyFill="1" applyBorder="1" applyAlignment="1" applyProtection="1">
      <alignment horizontal="left" vertical="top" wrapText="1"/>
      <protection locked="0"/>
    </xf>
    <xf numFmtId="0" fontId="1" fillId="35" borderId="199" xfId="0" applyFont="1" applyFill="1" applyBorder="1" applyAlignment="1" applyProtection="1">
      <alignment horizontal="left" vertical="top" wrapText="1"/>
      <protection locked="0"/>
    </xf>
    <xf numFmtId="0" fontId="1" fillId="35" borderId="200" xfId="0" applyFont="1" applyFill="1" applyBorder="1" applyAlignment="1" applyProtection="1">
      <alignment horizontal="left" vertical="top" wrapText="1"/>
      <protection locked="0"/>
    </xf>
    <xf numFmtId="0" fontId="1" fillId="35" borderId="201" xfId="0" applyFont="1" applyFill="1" applyBorder="1" applyAlignment="1" applyProtection="1">
      <alignment horizontal="left" vertical="top" wrapText="1"/>
      <protection locked="0"/>
    </xf>
    <xf numFmtId="0" fontId="0" fillId="35" borderId="197" xfId="0" applyFont="1" applyFill="1" applyBorder="1" applyAlignment="1" applyProtection="1">
      <alignment horizontal="left" vertical="top" wrapText="1"/>
      <protection locked="0"/>
    </xf>
    <xf numFmtId="0" fontId="0" fillId="35" borderId="198" xfId="0" applyFont="1" applyFill="1" applyBorder="1" applyAlignment="1" applyProtection="1">
      <alignment horizontal="left" vertical="top" wrapText="1"/>
      <protection locked="0"/>
    </xf>
    <xf numFmtId="0" fontId="0" fillId="35" borderId="196" xfId="0" applyFont="1" applyFill="1" applyBorder="1" applyAlignment="1" applyProtection="1">
      <alignment horizontal="left" vertical="top" wrapText="1"/>
      <protection locked="0"/>
    </xf>
    <xf numFmtId="0" fontId="0" fillId="35" borderId="199" xfId="0" applyFont="1" applyFill="1" applyBorder="1" applyAlignment="1" applyProtection="1">
      <alignment horizontal="left" vertical="top" wrapText="1"/>
      <protection locked="0"/>
    </xf>
    <xf numFmtId="0" fontId="0" fillId="35" borderId="200" xfId="0" applyFont="1" applyFill="1" applyBorder="1" applyAlignment="1" applyProtection="1">
      <alignment horizontal="left" vertical="top" wrapText="1"/>
      <protection locked="0"/>
    </xf>
    <xf numFmtId="0" fontId="0" fillId="35" borderId="201" xfId="0" applyFont="1" applyFill="1" applyBorder="1" applyAlignment="1" applyProtection="1">
      <alignment horizontal="left" vertical="top" wrapText="1"/>
      <protection locked="0"/>
    </xf>
    <xf numFmtId="0" fontId="1" fillId="0" borderId="375" xfId="6" applyFont="1" applyBorder="1" applyAlignment="1" applyProtection="1">
      <alignment horizontal="center"/>
    </xf>
    <xf numFmtId="0" fontId="1" fillId="0" borderId="376" xfId="6" applyFont="1" applyBorder="1" applyAlignment="1" applyProtection="1">
      <alignment horizontal="center"/>
    </xf>
    <xf numFmtId="0" fontId="11" fillId="0" borderId="381" xfId="6" applyFont="1" applyBorder="1" applyAlignment="1" applyProtection="1">
      <alignment horizontal="center"/>
    </xf>
    <xf numFmtId="0" fontId="11" fillId="0" borderId="382" xfId="6" applyFont="1" applyBorder="1" applyAlignment="1" applyProtection="1">
      <alignment horizontal="center"/>
    </xf>
    <xf numFmtId="0" fontId="11" fillId="34" borderId="378" xfId="6" applyFont="1" applyFill="1" applyBorder="1" applyAlignment="1" applyProtection="1">
      <alignment horizontal="center"/>
    </xf>
    <xf numFmtId="0" fontId="11" fillId="34" borderId="379" xfId="6" applyFont="1" applyFill="1" applyBorder="1" applyAlignment="1" applyProtection="1">
      <alignment horizontal="center"/>
    </xf>
    <xf numFmtId="0" fontId="0" fillId="5" borderId="400" xfId="0" applyFont="1" applyFill="1" applyBorder="1" applyAlignment="1" applyProtection="1">
      <alignment horizontal="left" vertical="top" wrapText="1"/>
      <protection locked="0"/>
    </xf>
    <xf numFmtId="0" fontId="0" fillId="5" borderId="401" xfId="0" applyFont="1" applyFill="1" applyBorder="1" applyAlignment="1" applyProtection="1">
      <alignment horizontal="left" vertical="top" wrapText="1"/>
      <protection locked="0"/>
    </xf>
    <xf numFmtId="0" fontId="0" fillId="5" borderId="402" xfId="0" applyFont="1" applyFill="1" applyBorder="1" applyAlignment="1" applyProtection="1">
      <alignment horizontal="left" vertical="top" wrapText="1"/>
      <protection locked="0"/>
    </xf>
    <xf numFmtId="0" fontId="0" fillId="5" borderId="403" xfId="0" applyFont="1" applyFill="1" applyBorder="1" applyAlignment="1" applyProtection="1">
      <alignment horizontal="left" vertical="top" wrapText="1"/>
      <protection locked="0"/>
    </xf>
    <xf numFmtId="0" fontId="0" fillId="5" borderId="404" xfId="0" applyFont="1" applyFill="1" applyBorder="1" applyAlignment="1" applyProtection="1">
      <alignment horizontal="left" vertical="top" wrapText="1"/>
      <protection locked="0"/>
    </xf>
    <xf numFmtId="0" fontId="0" fillId="5" borderId="405" xfId="0" applyFont="1" applyFill="1" applyBorder="1" applyAlignment="1" applyProtection="1">
      <alignment horizontal="left" vertical="top" wrapText="1"/>
      <protection locked="0"/>
    </xf>
    <xf numFmtId="0" fontId="40" fillId="7" borderId="397" xfId="0" applyFont="1" applyFill="1" applyBorder="1" applyAlignment="1" applyProtection="1">
      <alignment horizontal="left" vertical="center"/>
    </xf>
    <xf numFmtId="0" fontId="2" fillId="7" borderId="398" xfId="0" applyFont="1" applyFill="1" applyBorder="1" applyAlignment="1" applyProtection="1">
      <alignment horizontal="left" vertical="center"/>
    </xf>
    <xf numFmtId="0" fontId="2" fillId="7" borderId="399" xfId="0" applyFont="1" applyFill="1" applyBorder="1" applyAlignment="1" applyProtection="1">
      <alignment horizontal="left" vertical="center"/>
    </xf>
    <xf numFmtId="0" fontId="2" fillId="7" borderId="375" xfId="6" applyFont="1" applyFill="1" applyBorder="1" applyAlignment="1" applyProtection="1">
      <alignment horizontal="center"/>
    </xf>
    <xf numFmtId="0" fontId="2" fillId="7" borderId="376" xfId="6" applyFont="1" applyFill="1" applyBorder="1" applyAlignment="1" applyProtection="1">
      <alignment horizontal="center"/>
    </xf>
    <xf numFmtId="0" fontId="2" fillId="7" borderId="377" xfId="6" applyFont="1" applyFill="1" applyBorder="1" applyAlignment="1" applyProtection="1">
      <alignment horizontal="center"/>
    </xf>
    <xf numFmtId="0" fontId="11" fillId="7" borderId="375" xfId="6" applyFont="1" applyFill="1" applyBorder="1" applyAlignment="1" applyProtection="1">
      <alignment horizontal="center"/>
    </xf>
    <xf numFmtId="0" fontId="11" fillId="7" borderId="376" xfId="6" applyFont="1" applyFill="1" applyBorder="1" applyAlignment="1" applyProtection="1">
      <alignment horizontal="center"/>
    </xf>
    <xf numFmtId="0" fontId="11" fillId="7" borderId="377" xfId="6" applyFont="1" applyFill="1" applyBorder="1" applyAlignment="1" applyProtection="1">
      <alignment horizontal="center"/>
    </xf>
    <xf numFmtId="0" fontId="26" fillId="0" borderId="400" xfId="6" applyFont="1" applyBorder="1" applyAlignment="1" applyProtection="1">
      <alignment horizontal="center" wrapText="1"/>
    </xf>
    <xf numFmtId="0" fontId="26" fillId="0" borderId="401" xfId="6" applyFont="1" applyBorder="1" applyAlignment="1" applyProtection="1">
      <alignment horizontal="center" wrapText="1"/>
    </xf>
    <xf numFmtId="0" fontId="26" fillId="0" borderId="430" xfId="6" applyFont="1" applyBorder="1" applyAlignment="1" applyProtection="1">
      <alignment horizontal="center" wrapText="1"/>
    </xf>
    <xf numFmtId="0" fontId="40" fillId="7" borderId="398" xfId="0" applyFont="1" applyFill="1" applyBorder="1" applyAlignment="1" applyProtection="1">
      <alignment horizontal="left" vertical="center"/>
    </xf>
    <xf numFmtId="0" fontId="40" fillId="7" borderId="399" xfId="0" applyFont="1" applyFill="1" applyBorder="1" applyAlignment="1" applyProtection="1">
      <alignment horizontal="left" vertical="center"/>
    </xf>
    <xf numFmtId="0" fontId="109" fillId="25" borderId="378" xfId="2" applyFont="1" applyFill="1" applyBorder="1" applyAlignment="1" applyProtection="1">
      <alignment horizontal="left" vertical="center"/>
    </xf>
    <xf numFmtId="0" fontId="109" fillId="25" borderId="379" xfId="2" applyFont="1" applyFill="1" applyBorder="1" applyAlignment="1" applyProtection="1">
      <alignment horizontal="left" vertical="center"/>
    </xf>
    <xf numFmtId="0" fontId="11" fillId="0" borderId="400" xfId="6" applyFont="1" applyBorder="1" applyAlignment="1" applyProtection="1">
      <alignment horizontal="center"/>
    </xf>
    <xf numFmtId="0" fontId="11" fillId="0" borderId="401" xfId="6" applyFont="1" applyBorder="1" applyAlignment="1" applyProtection="1">
      <alignment horizontal="center"/>
    </xf>
    <xf numFmtId="0" fontId="11" fillId="0" borderId="402" xfId="6" applyFont="1" applyBorder="1" applyAlignment="1" applyProtection="1">
      <alignment horizontal="center"/>
    </xf>
    <xf numFmtId="9" fontId="11" fillId="0" borderId="400" xfId="6" applyNumberFormat="1" applyFont="1" applyFill="1" applyBorder="1" applyAlignment="1" applyProtection="1">
      <alignment horizontal="center"/>
    </xf>
    <xf numFmtId="9" fontId="11" fillId="0" borderId="401" xfId="6" applyNumberFormat="1" applyFont="1" applyFill="1" applyBorder="1" applyAlignment="1" applyProtection="1">
      <alignment horizontal="center"/>
    </xf>
    <xf numFmtId="9" fontId="11" fillId="0" borderId="402" xfId="6" applyNumberFormat="1" applyFont="1" applyFill="1" applyBorder="1" applyAlignment="1" applyProtection="1">
      <alignment horizontal="center"/>
    </xf>
    <xf numFmtId="0" fontId="97" fillId="0" borderId="378" xfId="6" applyFont="1" applyBorder="1" applyAlignment="1" applyProtection="1">
      <alignment horizontal="right"/>
    </xf>
    <xf numFmtId="0" fontId="97" fillId="0" borderId="379" xfId="6" applyFont="1" applyBorder="1" applyAlignment="1" applyProtection="1">
      <alignment horizontal="right"/>
    </xf>
    <xf numFmtId="0" fontId="95" fillId="0" borderId="381" xfId="6" applyFont="1" applyBorder="1" applyAlignment="1" applyProtection="1">
      <alignment horizontal="right"/>
    </xf>
    <xf numFmtId="0" fontId="95" fillId="0" borderId="382" xfId="6" applyFont="1" applyBorder="1" applyAlignment="1" applyProtection="1">
      <alignment horizontal="right"/>
    </xf>
    <xf numFmtId="0" fontId="94" fillId="0" borderId="400" xfId="2" applyFont="1" applyFill="1" applyBorder="1" applyAlignment="1" applyProtection="1">
      <alignment horizontal="center" vertical="center" wrapText="1"/>
    </xf>
    <xf numFmtId="0" fontId="94" fillId="0" borderId="401" xfId="2" applyFont="1" applyFill="1" applyBorder="1" applyAlignment="1" applyProtection="1">
      <alignment horizontal="center" vertical="center" wrapText="1"/>
    </xf>
    <xf numFmtId="0" fontId="94" fillId="0" borderId="402" xfId="2" applyFont="1" applyFill="1" applyBorder="1" applyAlignment="1" applyProtection="1">
      <alignment horizontal="center" vertical="center" wrapText="1"/>
    </xf>
    <xf numFmtId="9" fontId="17" fillId="0" borderId="400" xfId="14" applyFont="1" applyFill="1" applyBorder="1" applyAlignment="1" applyProtection="1">
      <alignment horizontal="center"/>
    </xf>
    <xf numFmtId="9" fontId="17" fillId="0" borderId="401" xfId="14" applyFont="1" applyFill="1" applyBorder="1" applyAlignment="1" applyProtection="1">
      <alignment horizontal="center"/>
    </xf>
    <xf numFmtId="9" fontId="17" fillId="0" borderId="402" xfId="14" applyFont="1" applyFill="1" applyBorder="1" applyAlignment="1" applyProtection="1">
      <alignment horizontal="center"/>
    </xf>
    <xf numFmtId="0" fontId="96" fillId="25" borderId="378" xfId="2" applyFont="1" applyFill="1" applyBorder="1" applyAlignment="1" applyProtection="1">
      <alignment horizontal="right" vertical="center" wrapText="1"/>
    </xf>
    <xf numFmtId="0" fontId="96" fillId="25" borderId="379" xfId="2" applyFont="1" applyFill="1" applyBorder="1" applyAlignment="1" applyProtection="1">
      <alignment horizontal="right" vertical="center" wrapText="1"/>
    </xf>
    <xf numFmtId="0" fontId="96" fillId="25" borderId="392" xfId="2" applyFont="1" applyFill="1" applyBorder="1" applyAlignment="1" applyProtection="1">
      <alignment horizontal="right" vertical="center" wrapText="1"/>
    </xf>
    <xf numFmtId="0" fontId="96" fillId="25" borderId="393" xfId="2" applyFont="1" applyFill="1" applyBorder="1" applyAlignment="1" applyProtection="1">
      <alignment horizontal="right" vertical="center" wrapText="1"/>
    </xf>
    <xf numFmtId="0" fontId="11" fillId="0" borderId="394" xfId="6" applyFont="1" applyBorder="1" applyAlignment="1" applyProtection="1">
      <alignment horizontal="center"/>
    </xf>
    <xf numFmtId="0" fontId="11" fillId="0" borderId="395" xfId="6" applyFont="1" applyBorder="1" applyAlignment="1" applyProtection="1">
      <alignment horizontal="center"/>
    </xf>
    <xf numFmtId="0" fontId="11" fillId="0" borderId="396" xfId="6" applyFont="1" applyBorder="1" applyAlignment="1" applyProtection="1">
      <alignment horizontal="center"/>
    </xf>
    <xf numFmtId="0" fontId="95" fillId="0" borderId="378" xfId="6" applyFont="1" applyBorder="1" applyAlignment="1" applyProtection="1">
      <alignment horizontal="right"/>
    </xf>
    <xf numFmtId="0" fontId="95" fillId="0" borderId="379" xfId="6" applyFont="1" applyBorder="1" applyAlignment="1" applyProtection="1">
      <alignment horizontal="right"/>
    </xf>
    <xf numFmtId="0" fontId="41" fillId="7" borderId="375" xfId="6" applyFont="1" applyFill="1" applyBorder="1" applyAlignment="1" applyProtection="1">
      <alignment horizontal="center" vertical="center" wrapText="1"/>
    </xf>
    <xf numFmtId="0" fontId="41" fillId="7" borderId="376" xfId="6" applyFont="1" applyFill="1" applyBorder="1" applyAlignment="1" applyProtection="1">
      <alignment horizontal="center" vertical="center" wrapText="1"/>
    </xf>
    <xf numFmtId="0" fontId="96" fillId="25" borderId="381" xfId="2" applyFont="1" applyFill="1" applyBorder="1" applyAlignment="1" applyProtection="1">
      <alignment horizontal="right" vertical="center" wrapText="1"/>
    </xf>
    <xf numFmtId="0" fontId="96" fillId="25" borderId="382" xfId="2" applyFont="1" applyFill="1" applyBorder="1" applyAlignment="1" applyProtection="1">
      <alignment horizontal="right" vertical="center" wrapText="1"/>
    </xf>
    <xf numFmtId="0" fontId="41" fillId="7" borderId="528" xfId="6" applyFont="1" applyFill="1" applyBorder="1" applyAlignment="1" applyProtection="1">
      <alignment horizontal="center" vertical="center" wrapText="1"/>
    </xf>
    <xf numFmtId="0" fontId="41" fillId="7" borderId="441" xfId="6" applyFont="1" applyFill="1" applyBorder="1" applyAlignment="1" applyProtection="1">
      <alignment horizontal="center" vertical="center" wrapText="1"/>
    </xf>
    <xf numFmtId="0" fontId="41" fillId="0" borderId="389" xfId="6" applyFont="1" applyFill="1" applyBorder="1" applyAlignment="1" applyProtection="1">
      <alignment horizontal="center" vertical="center" wrapText="1"/>
    </xf>
    <xf numFmtId="0" fontId="41" fillId="0" borderId="390" xfId="6" applyFont="1" applyFill="1" applyBorder="1" applyAlignment="1" applyProtection="1">
      <alignment horizontal="center" vertical="center" wrapText="1"/>
    </xf>
    <xf numFmtId="0" fontId="47" fillId="0" borderId="390" xfId="6" applyFont="1" applyFill="1" applyBorder="1" applyAlignment="1" applyProtection="1">
      <alignment horizontal="center" vertical="center"/>
    </xf>
    <xf numFmtId="0" fontId="47" fillId="0" borderId="391" xfId="6" applyFont="1" applyFill="1" applyBorder="1" applyAlignment="1" applyProtection="1">
      <alignment horizontal="center" vertical="center"/>
    </xf>
    <xf numFmtId="0" fontId="16" fillId="0" borderId="386" xfId="6" applyFont="1" applyBorder="1" applyAlignment="1" applyProtection="1">
      <alignment horizontal="center" vertical="center"/>
    </xf>
    <xf numFmtId="0" fontId="16" fillId="0" borderId="387" xfId="6" applyFont="1" applyBorder="1" applyAlignment="1" applyProtection="1">
      <alignment horizontal="center" vertical="center"/>
    </xf>
    <xf numFmtId="0" fontId="16" fillId="0" borderId="388" xfId="6" applyFont="1" applyBorder="1" applyAlignment="1" applyProtection="1">
      <alignment horizontal="center" vertical="center"/>
    </xf>
    <xf numFmtId="0" fontId="109" fillId="25" borderId="378" xfId="2" applyFont="1" applyFill="1" applyBorder="1" applyAlignment="1" applyProtection="1">
      <alignment horizontal="left" vertical="center"/>
      <protection locked="0"/>
    </xf>
    <xf numFmtId="0" fontId="109" fillId="25" borderId="379" xfId="2" applyFont="1" applyFill="1" applyBorder="1" applyAlignment="1" applyProtection="1">
      <alignment horizontal="left" vertical="center"/>
      <protection locked="0"/>
    </xf>
    <xf numFmtId="3" fontId="95" fillId="0" borderId="400" xfId="6" applyNumberFormat="1" applyFont="1" applyBorder="1" applyAlignment="1" applyProtection="1">
      <alignment horizontal="center"/>
    </xf>
    <xf numFmtId="3" fontId="95" fillId="0" borderId="401" xfId="6" applyNumberFormat="1" applyFont="1" applyBorder="1" applyAlignment="1" applyProtection="1">
      <alignment horizontal="center"/>
    </xf>
    <xf numFmtId="3" fontId="95" fillId="0" borderId="402" xfId="6" applyNumberFormat="1" applyFont="1" applyBorder="1" applyAlignment="1" applyProtection="1">
      <alignment horizontal="center"/>
    </xf>
    <xf numFmtId="0" fontId="16" fillId="0" borderId="389" xfId="6" applyFont="1" applyBorder="1" applyAlignment="1" applyProtection="1">
      <alignment horizontal="center" vertical="center"/>
    </xf>
    <xf numFmtId="0" fontId="16" fillId="0" borderId="390" xfId="6" applyFont="1" applyBorder="1" applyAlignment="1" applyProtection="1">
      <alignment horizontal="center" vertical="center"/>
    </xf>
    <xf numFmtId="0" fontId="16" fillId="0" borderId="391" xfId="6" applyFont="1" applyBorder="1" applyAlignment="1" applyProtection="1">
      <alignment horizontal="center" vertical="center"/>
    </xf>
    <xf numFmtId="9" fontId="0" fillId="23" borderId="525" xfId="6" applyNumberFormat="1" applyFont="1" applyFill="1" applyBorder="1" applyAlignment="1" applyProtection="1">
      <alignment horizontal="left"/>
    </xf>
    <xf numFmtId="9" fontId="0" fillId="23" borderId="0" xfId="6" applyNumberFormat="1" applyFont="1" applyFill="1" applyBorder="1" applyAlignment="1" applyProtection="1">
      <alignment horizontal="left"/>
    </xf>
    <xf numFmtId="9" fontId="0" fillId="23" borderId="526" xfId="6" applyNumberFormat="1" applyFont="1" applyFill="1" applyBorder="1" applyAlignment="1" applyProtection="1">
      <alignment horizontal="left"/>
    </xf>
    <xf numFmtId="9" fontId="0" fillId="23" borderId="525" xfId="6" applyNumberFormat="1" applyFont="1" applyFill="1" applyBorder="1" applyAlignment="1" applyProtection="1">
      <alignment horizontal="left" vertical="top" wrapText="1"/>
    </xf>
    <xf numFmtId="9" fontId="0" fillId="23" borderId="0" xfId="6" applyNumberFormat="1" applyFont="1" applyFill="1" applyBorder="1" applyAlignment="1" applyProtection="1">
      <alignment horizontal="left" vertical="top" wrapText="1"/>
    </xf>
    <xf numFmtId="9" fontId="0" fillId="23" borderId="526" xfId="6" applyNumberFormat="1" applyFont="1" applyFill="1" applyBorder="1" applyAlignment="1" applyProtection="1">
      <alignment horizontal="left" vertical="top" wrapText="1"/>
    </xf>
    <xf numFmtId="9" fontId="0" fillId="23" borderId="527" xfId="6" applyNumberFormat="1" applyFont="1" applyFill="1" applyBorder="1" applyAlignment="1" applyProtection="1">
      <alignment horizontal="left" vertical="top" wrapText="1"/>
    </xf>
    <xf numFmtId="9" fontId="0" fillId="23" borderId="418" xfId="6" applyNumberFormat="1" applyFont="1" applyFill="1" applyBorder="1" applyAlignment="1" applyProtection="1">
      <alignment horizontal="left" vertical="top" wrapText="1"/>
    </xf>
    <xf numFmtId="9" fontId="0" fillId="23" borderId="439" xfId="6" applyNumberFormat="1" applyFont="1" applyFill="1" applyBorder="1" applyAlignment="1" applyProtection="1">
      <alignment horizontal="left" vertical="top" wrapText="1"/>
    </xf>
    <xf numFmtId="0" fontId="41" fillId="7" borderId="559" xfId="6" applyFont="1" applyFill="1" applyBorder="1" applyAlignment="1" applyProtection="1">
      <alignment horizontal="center" vertical="center" wrapText="1"/>
    </xf>
    <xf numFmtId="0" fontId="41" fillId="7" borderId="560" xfId="6" applyFont="1" applyFill="1" applyBorder="1" applyAlignment="1" applyProtection="1">
      <alignment horizontal="center" vertical="center" wrapText="1"/>
    </xf>
    <xf numFmtId="0" fontId="41" fillId="7" borderId="561" xfId="6" applyFont="1" applyFill="1" applyBorder="1" applyAlignment="1" applyProtection="1">
      <alignment horizontal="center" vertical="center" wrapText="1"/>
    </xf>
    <xf numFmtId="0" fontId="111" fillId="7" borderId="234" xfId="0" applyFont="1" applyFill="1" applyBorder="1" applyAlignment="1" applyProtection="1">
      <alignment horizontal="right" vertical="center"/>
    </xf>
    <xf numFmtId="0" fontId="42" fillId="7" borderId="234" xfId="0" applyFont="1" applyFill="1" applyBorder="1" applyAlignment="1" applyProtection="1">
      <alignment horizontal="left" vertical="center"/>
    </xf>
    <xf numFmtId="0" fontId="42" fillId="7" borderId="236" xfId="0" applyFont="1" applyFill="1" applyBorder="1" applyAlignment="1" applyProtection="1">
      <alignment horizontal="left" vertical="center"/>
    </xf>
    <xf numFmtId="0" fontId="21" fillId="0" borderId="414" xfId="0" applyFont="1" applyBorder="1" applyAlignment="1" applyProtection="1">
      <alignment horizontal="center" vertical="center"/>
    </xf>
    <xf numFmtId="0" fontId="21" fillId="0" borderId="415" xfId="0" applyFont="1" applyBorder="1" applyAlignment="1" applyProtection="1">
      <alignment horizontal="center" vertical="center"/>
    </xf>
    <xf numFmtId="0" fontId="21" fillId="0" borderId="562" xfId="0" applyFont="1" applyBorder="1" applyAlignment="1" applyProtection="1">
      <alignment horizontal="center" vertical="center"/>
    </xf>
    <xf numFmtId="0" fontId="16" fillId="0" borderId="392" xfId="6" applyFont="1" applyBorder="1" applyAlignment="1" applyProtection="1">
      <alignment horizontal="center" vertical="center"/>
    </xf>
    <xf numFmtId="0" fontId="16" fillId="0" borderId="393" xfId="6" applyFont="1" applyBorder="1" applyAlignment="1" applyProtection="1">
      <alignment horizontal="center" vertical="center"/>
    </xf>
    <xf numFmtId="0" fontId="16" fillId="0" borderId="432" xfId="6" applyFont="1" applyBorder="1" applyAlignment="1" applyProtection="1">
      <alignment horizontal="center" vertical="center"/>
    </xf>
    <xf numFmtId="0" fontId="95" fillId="0" borderId="406" xfId="6" applyFont="1" applyBorder="1" applyAlignment="1" applyProtection="1">
      <alignment horizontal="right" vertical="center"/>
    </xf>
    <xf numFmtId="0" fontId="95" fillId="0" borderId="407" xfId="6" applyFont="1" applyBorder="1" applyAlignment="1" applyProtection="1">
      <alignment horizontal="right" vertical="center"/>
    </xf>
    <xf numFmtId="0" fontId="11" fillId="0" borderId="378" xfId="6" applyFont="1" applyFill="1" applyBorder="1" applyAlignment="1" applyProtection="1">
      <alignment horizontal="left" vertical="center"/>
    </xf>
    <xf numFmtId="0" fontId="11" fillId="0" borderId="379" xfId="6" applyFont="1" applyFill="1" applyBorder="1" applyAlignment="1" applyProtection="1">
      <alignment horizontal="left" vertical="center"/>
    </xf>
    <xf numFmtId="9" fontId="22" fillId="23" borderId="417" xfId="14" applyFont="1" applyFill="1" applyBorder="1" applyAlignment="1" applyProtection="1">
      <alignment horizontal="center" vertical="center"/>
      <protection locked="0"/>
    </xf>
    <xf numFmtId="0" fontId="11" fillId="0" borderId="386" xfId="6" applyFont="1" applyFill="1" applyBorder="1" applyAlignment="1" applyProtection="1">
      <alignment horizontal="left" vertical="center"/>
    </xf>
    <xf numFmtId="0" fontId="11" fillId="0" borderId="387" xfId="6" applyFont="1" applyFill="1" applyBorder="1" applyAlignment="1" applyProtection="1">
      <alignment horizontal="left" vertical="center"/>
    </xf>
    <xf numFmtId="0" fontId="24" fillId="7" borderId="384" xfId="6" applyFont="1" applyFill="1" applyBorder="1" applyAlignment="1" applyProtection="1">
      <alignment horizontal="center" vertical="center" wrapText="1"/>
    </xf>
    <xf numFmtId="0" fontId="24" fillId="7" borderId="385" xfId="6" applyFont="1" applyFill="1" applyBorder="1" applyAlignment="1" applyProtection="1">
      <alignment horizontal="center" vertical="center" wrapText="1"/>
    </xf>
    <xf numFmtId="0" fontId="25" fillId="7" borderId="385" xfId="6" applyFont="1" applyFill="1" applyBorder="1" applyAlignment="1" applyProtection="1">
      <alignment horizontal="center" vertical="center" wrapText="1"/>
    </xf>
    <xf numFmtId="0" fontId="11" fillId="0" borderId="389" xfId="6" applyFont="1" applyFill="1" applyBorder="1" applyAlignment="1" applyProtection="1">
      <alignment horizontal="left" vertical="center"/>
    </xf>
    <xf numFmtId="0" fontId="11" fillId="0" borderId="390" xfId="6" applyFont="1" applyFill="1" applyBorder="1" applyAlignment="1" applyProtection="1">
      <alignment horizontal="left" vertical="center"/>
    </xf>
    <xf numFmtId="0" fontId="11" fillId="0" borderId="431" xfId="6" applyFont="1" applyFill="1" applyBorder="1" applyAlignment="1" applyProtection="1">
      <alignment horizontal="left" vertical="center"/>
    </xf>
    <xf numFmtId="0" fontId="11" fillId="0" borderId="417" xfId="6" applyFont="1" applyFill="1" applyBorder="1" applyAlignment="1" applyProtection="1">
      <alignment horizontal="left" vertical="center"/>
    </xf>
    <xf numFmtId="0" fontId="16" fillId="7" borderId="398" xfId="6" applyFont="1" applyFill="1" applyBorder="1" applyAlignment="1" applyProtection="1">
      <alignment horizontal="center" vertical="center" wrapText="1"/>
    </xf>
    <xf numFmtId="0" fontId="16" fillId="7" borderId="399" xfId="6" applyFont="1" applyFill="1" applyBorder="1" applyAlignment="1" applyProtection="1">
      <alignment horizontal="center" vertical="center" wrapText="1"/>
    </xf>
    <xf numFmtId="0" fontId="25" fillId="0" borderId="406" xfId="6" applyFont="1" applyFill="1" applyBorder="1" applyAlignment="1" applyProtection="1">
      <alignment horizontal="right" vertical="center"/>
    </xf>
    <xf numFmtId="0" fontId="25" fillId="0" borderId="407" xfId="6" applyFont="1" applyFill="1" applyBorder="1" applyAlignment="1" applyProtection="1">
      <alignment horizontal="right" vertical="center"/>
    </xf>
    <xf numFmtId="0" fontId="22" fillId="0" borderId="378" xfId="2" applyFont="1" applyFill="1" applyBorder="1" applyAlignment="1" applyProtection="1">
      <alignment horizontal="left" vertical="center"/>
    </xf>
    <xf numFmtId="0" fontId="22" fillId="0" borderId="379" xfId="2" applyFont="1" applyFill="1" applyBorder="1" applyAlignment="1" applyProtection="1">
      <alignment horizontal="left" vertical="center"/>
    </xf>
    <xf numFmtId="9" fontId="17" fillId="0" borderId="0" xfId="14" applyFont="1" applyFill="1" applyBorder="1" applyAlignment="1" applyProtection="1">
      <alignment horizontal="center"/>
    </xf>
    <xf numFmtId="0" fontId="22" fillId="0" borderId="400" xfId="2" applyFont="1" applyFill="1" applyBorder="1" applyAlignment="1" applyProtection="1">
      <alignment horizontal="left" vertical="center" wrapText="1"/>
    </xf>
    <xf numFmtId="0" fontId="22" fillId="0" borderId="401" xfId="2" applyFont="1" applyFill="1" applyBorder="1" applyAlignment="1" applyProtection="1">
      <alignment horizontal="left" vertical="center" wrapText="1"/>
    </xf>
    <xf numFmtId="0" fontId="22" fillId="0" borderId="430" xfId="2" applyFont="1" applyFill="1" applyBorder="1" applyAlignment="1" applyProtection="1">
      <alignment horizontal="left" vertical="center" wrapText="1"/>
    </xf>
    <xf numFmtId="0" fontId="22" fillId="0" borderId="381" xfId="2" applyFont="1" applyFill="1" applyBorder="1" applyAlignment="1" applyProtection="1">
      <alignment horizontal="left" vertical="center"/>
    </xf>
    <xf numFmtId="0" fontId="22" fillId="0" borderId="382" xfId="2" applyFont="1" applyFill="1" applyBorder="1" applyAlignment="1" applyProtection="1">
      <alignment horizontal="left" vertical="center"/>
    </xf>
    <xf numFmtId="0" fontId="94" fillId="0" borderId="527" xfId="2" applyFont="1" applyFill="1" applyBorder="1" applyAlignment="1" applyProtection="1">
      <alignment horizontal="center" vertical="center" wrapText="1"/>
    </xf>
    <xf numFmtId="0" fontId="94" fillId="0" borderId="418" xfId="2" applyFont="1" applyFill="1" applyBorder="1" applyAlignment="1" applyProtection="1">
      <alignment horizontal="center" vertical="center" wrapText="1"/>
    </xf>
    <xf numFmtId="0" fontId="94" fillId="0" borderId="439" xfId="2" applyFont="1" applyFill="1" applyBorder="1" applyAlignment="1" applyProtection="1">
      <alignment horizontal="center" vertical="center" wrapText="1"/>
    </xf>
    <xf numFmtId="0" fontId="95" fillId="0" borderId="409" xfId="6" applyFont="1" applyBorder="1" applyAlignment="1" applyProtection="1">
      <alignment horizontal="right" vertical="center"/>
    </xf>
    <xf numFmtId="0" fontId="95" fillId="0" borderId="410" xfId="6" applyFont="1" applyBorder="1" applyAlignment="1" applyProtection="1">
      <alignment horizontal="right" vertical="center"/>
    </xf>
    <xf numFmtId="0" fontId="41" fillId="7" borderId="384" xfId="6" applyFont="1" applyFill="1" applyBorder="1" applyAlignment="1" applyProtection="1">
      <alignment horizontal="center" vertical="center" wrapText="1"/>
    </xf>
    <xf numFmtId="0" fontId="41" fillId="7" borderId="385" xfId="6" applyFont="1" applyFill="1" applyBorder="1" applyAlignment="1" applyProtection="1">
      <alignment horizontal="center" vertical="center" wrapText="1"/>
    </xf>
    <xf numFmtId="0" fontId="35" fillId="0" borderId="389" xfId="6" applyFont="1" applyFill="1" applyBorder="1" applyAlignment="1" applyProtection="1">
      <alignment horizontal="left" vertical="center" wrapText="1"/>
    </xf>
    <xf numFmtId="0" fontId="35" fillId="0" borderId="390" xfId="6" applyFont="1" applyFill="1" applyBorder="1" applyAlignment="1" applyProtection="1">
      <alignment horizontal="left" vertical="center" wrapText="1"/>
    </xf>
    <xf numFmtId="0" fontId="35" fillId="0" borderId="392" xfId="6" applyFont="1" applyFill="1" applyBorder="1" applyAlignment="1" applyProtection="1">
      <alignment horizontal="left" vertical="center" wrapText="1"/>
    </xf>
    <xf numFmtId="0" fontId="35" fillId="0" borderId="393" xfId="6" applyFont="1" applyFill="1" applyBorder="1" applyAlignment="1" applyProtection="1">
      <alignment horizontal="left" vertical="center" wrapText="1"/>
    </xf>
    <xf numFmtId="0" fontId="26" fillId="0" borderId="378" xfId="6" applyFont="1" applyFill="1" applyBorder="1" applyAlignment="1" applyProtection="1">
      <alignment horizontal="left" vertical="center" wrapText="1"/>
    </xf>
    <xf numFmtId="0" fontId="26" fillId="0" borderId="379" xfId="6" applyFont="1" applyFill="1" applyBorder="1" applyAlignment="1" applyProtection="1">
      <alignment horizontal="left" vertical="center" wrapText="1"/>
    </xf>
    <xf numFmtId="9" fontId="22" fillId="23" borderId="379" xfId="14" applyFont="1" applyFill="1" applyBorder="1" applyAlignment="1" applyProtection="1">
      <alignment horizontal="center" vertical="center" wrapText="1"/>
      <protection locked="0"/>
    </xf>
    <xf numFmtId="0" fontId="41" fillId="0" borderId="378" xfId="6" applyFont="1" applyFill="1" applyBorder="1" applyAlignment="1" applyProtection="1">
      <alignment horizontal="center" vertical="center" wrapText="1"/>
    </xf>
    <xf numFmtId="0" fontId="41" fillId="0" borderId="379" xfId="6" applyFont="1" applyFill="1" applyBorder="1" applyAlignment="1" applyProtection="1">
      <alignment horizontal="center" vertical="center" wrapText="1"/>
    </xf>
    <xf numFmtId="0" fontId="11" fillId="0" borderId="378" xfId="6" applyFont="1" applyFill="1" applyBorder="1" applyAlignment="1" applyProtection="1">
      <alignment horizontal="left" vertical="center" wrapText="1"/>
    </xf>
    <xf numFmtId="0" fontId="11" fillId="0" borderId="379" xfId="6" applyFont="1" applyFill="1" applyBorder="1" applyAlignment="1" applyProtection="1">
      <alignment horizontal="left" vertical="center" wrapText="1"/>
    </xf>
    <xf numFmtId="9" fontId="22" fillId="23" borderId="408" xfId="14" applyFont="1" applyFill="1" applyBorder="1" applyAlignment="1" applyProtection="1">
      <alignment horizontal="center" vertical="center" wrapText="1"/>
      <protection locked="0"/>
    </xf>
    <xf numFmtId="9" fontId="22" fillId="23" borderId="430" xfId="14" applyFont="1" applyFill="1" applyBorder="1" applyAlignment="1" applyProtection="1">
      <alignment horizontal="center" vertical="center" wrapText="1"/>
      <protection locked="0"/>
    </xf>
    <xf numFmtId="0" fontId="16" fillId="0" borderId="400" xfId="6" applyFont="1" applyBorder="1" applyAlignment="1" applyProtection="1">
      <alignment horizontal="center" vertical="center" wrapText="1"/>
    </xf>
    <xf numFmtId="0" fontId="16" fillId="0" borderId="401" xfId="6" applyFont="1" applyBorder="1" applyAlignment="1" applyProtection="1">
      <alignment horizontal="center" vertical="center" wrapText="1"/>
    </xf>
    <xf numFmtId="0" fontId="16" fillId="0" borderId="451" xfId="6" applyFont="1" applyBorder="1" applyAlignment="1" applyProtection="1">
      <alignment horizontal="center" vertical="center" wrapText="1"/>
    </xf>
    <xf numFmtId="0" fontId="95" fillId="0" borderId="381" xfId="6" applyFont="1" applyBorder="1" applyAlignment="1" applyProtection="1">
      <alignment horizontal="right" vertical="center"/>
    </xf>
    <xf numFmtId="0" fontId="95" fillId="0" borderId="382" xfId="6" applyFont="1" applyBorder="1" applyAlignment="1" applyProtection="1">
      <alignment horizontal="right" vertical="center"/>
    </xf>
    <xf numFmtId="0" fontId="25" fillId="0" borderId="695" xfId="6" applyFont="1" applyFill="1" applyBorder="1" applyAlignment="1" applyProtection="1">
      <alignment horizontal="center" vertical="center"/>
    </xf>
    <xf numFmtId="0" fontId="25" fillId="0" borderId="696" xfId="6" applyFont="1" applyFill="1" applyBorder="1" applyAlignment="1" applyProtection="1">
      <alignment horizontal="center" vertical="center"/>
    </xf>
    <xf numFmtId="0" fontId="42" fillId="0" borderId="434" xfId="6" applyFont="1" applyFill="1" applyBorder="1" applyAlignment="1" applyProtection="1">
      <alignment horizontal="center" vertical="center" wrapText="1"/>
    </xf>
    <xf numFmtId="0" fontId="42" fillId="0" borderId="450" xfId="6" applyFont="1" applyFill="1" applyBorder="1" applyAlignment="1" applyProtection="1">
      <alignment horizontal="center" vertical="center" wrapText="1"/>
    </xf>
    <xf numFmtId="0" fontId="42" fillId="0" borderId="713" xfId="6" applyFont="1" applyFill="1" applyBorder="1" applyAlignment="1" applyProtection="1">
      <alignment horizontal="center" vertical="center" wrapText="1"/>
    </xf>
    <xf numFmtId="0" fontId="42" fillId="0" borderId="537" xfId="6" applyFont="1" applyFill="1" applyBorder="1" applyAlignment="1" applyProtection="1">
      <alignment horizontal="center" vertical="center" wrapText="1"/>
    </xf>
    <xf numFmtId="0" fontId="42" fillId="0" borderId="714" xfId="6" applyFont="1" applyFill="1" applyBorder="1" applyAlignment="1" applyProtection="1">
      <alignment horizontal="center" vertical="center" wrapText="1"/>
    </xf>
    <xf numFmtId="0" fontId="42" fillId="0" borderId="715" xfId="6" applyFont="1" applyFill="1" applyBorder="1" applyAlignment="1" applyProtection="1">
      <alignment horizontal="center" vertical="center" wrapText="1"/>
    </xf>
    <xf numFmtId="0" fontId="24" fillId="0" borderId="378" xfId="6" applyFont="1" applyFill="1" applyBorder="1" applyAlignment="1" applyProtection="1">
      <alignment horizontal="center" vertical="center" wrapText="1"/>
    </xf>
    <xf numFmtId="0" fontId="24" fillId="0" borderId="379" xfId="6" applyFont="1" applyFill="1" applyBorder="1" applyAlignment="1" applyProtection="1">
      <alignment horizontal="center" vertical="center" wrapText="1"/>
    </xf>
    <xf numFmtId="0" fontId="42" fillId="0" borderId="408" xfId="6" applyFont="1" applyFill="1" applyBorder="1" applyAlignment="1" applyProtection="1">
      <alignment horizontal="center" vertical="center" wrapText="1"/>
    </xf>
    <xf numFmtId="0" fontId="42" fillId="0" borderId="401" xfId="6" applyFont="1" applyFill="1" applyBorder="1" applyAlignment="1" applyProtection="1">
      <alignment horizontal="center" vertical="center" wrapText="1"/>
    </xf>
    <xf numFmtId="0" fontId="42" fillId="0" borderId="451" xfId="6" applyFont="1" applyFill="1" applyBorder="1" applyAlignment="1" applyProtection="1">
      <alignment horizontal="center" vertical="center" wrapText="1"/>
    </xf>
    <xf numFmtId="0" fontId="94" fillId="0" borderId="110" xfId="2" applyFont="1" applyFill="1" applyBorder="1" applyAlignment="1" applyProtection="1">
      <alignment horizontal="left" vertical="center"/>
    </xf>
    <xf numFmtId="0" fontId="94" fillId="0" borderId="0" xfId="2" applyFont="1" applyFill="1" applyBorder="1" applyAlignment="1" applyProtection="1">
      <alignment horizontal="left" vertical="center"/>
    </xf>
    <xf numFmtId="0" fontId="41" fillId="14" borderId="233" xfId="2" applyFont="1" applyFill="1" applyBorder="1" applyAlignment="1" applyProtection="1">
      <alignment horizontal="center"/>
    </xf>
    <xf numFmtId="0" fontId="41" fillId="14" borderId="234" xfId="2" applyFont="1" applyFill="1" applyBorder="1" applyAlignment="1" applyProtection="1">
      <alignment horizontal="center"/>
    </xf>
    <xf numFmtId="0" fontId="41" fillId="14" borderId="236" xfId="2" applyFont="1" applyFill="1" applyBorder="1" applyAlignment="1" applyProtection="1">
      <alignment horizontal="center"/>
    </xf>
    <xf numFmtId="0" fontId="95" fillId="0" borderId="414" xfId="6" applyFont="1" applyBorder="1" applyAlignment="1" applyProtection="1">
      <alignment horizontal="right"/>
    </xf>
    <xf numFmtId="0" fontId="95" fillId="0" borderId="415" xfId="6" applyFont="1" applyBorder="1" applyAlignment="1" applyProtection="1">
      <alignment horizontal="right"/>
    </xf>
    <xf numFmtId="0" fontId="95" fillId="0" borderId="416" xfId="6" applyFont="1" applyBorder="1" applyAlignment="1" applyProtection="1">
      <alignment horizontal="right"/>
    </xf>
    <xf numFmtId="0" fontId="22" fillId="0" borderId="378" xfId="2" applyFont="1" applyBorder="1" applyAlignment="1" applyProtection="1">
      <alignment horizontal="left"/>
    </xf>
    <xf numFmtId="0" fontId="22" fillId="0" borderId="379" xfId="2" applyFont="1" applyBorder="1" applyAlignment="1" applyProtection="1">
      <alignment horizontal="left"/>
    </xf>
    <xf numFmtId="0" fontId="94" fillId="23" borderId="379" xfId="2" applyFont="1" applyFill="1" applyBorder="1" applyAlignment="1" applyProtection="1">
      <alignment horizontal="center" vertical="center" wrapText="1"/>
      <protection locked="0"/>
    </xf>
    <xf numFmtId="0" fontId="52" fillId="0" borderId="403" xfId="2" applyFont="1" applyBorder="1" applyAlignment="1" applyProtection="1">
      <alignment horizontal="center"/>
    </xf>
    <xf numFmtId="0" fontId="52" fillId="0" borderId="404" xfId="2" applyFont="1" applyBorder="1" applyAlignment="1" applyProtection="1">
      <alignment horizontal="center"/>
    </xf>
    <xf numFmtId="0" fontId="52" fillId="0" borderId="405" xfId="2" applyFont="1" applyBorder="1" applyAlignment="1" applyProtection="1">
      <alignment horizontal="center"/>
    </xf>
    <xf numFmtId="0" fontId="35" fillId="0" borderId="378" xfId="2" applyFont="1" applyBorder="1" applyAlignment="1" applyProtection="1">
      <alignment horizontal="left"/>
    </xf>
    <xf numFmtId="0" fontId="35" fillId="0" borderId="379" xfId="2" applyFont="1" applyBorder="1" applyAlignment="1" applyProtection="1">
      <alignment horizontal="left"/>
    </xf>
    <xf numFmtId="177" fontId="94" fillId="23" borderId="379" xfId="2" applyNumberFormat="1" applyFont="1" applyFill="1" applyBorder="1" applyAlignment="1" applyProtection="1">
      <alignment horizontal="center" vertical="center"/>
      <protection locked="0"/>
    </xf>
    <xf numFmtId="0" fontId="52" fillId="0" borderId="381" xfId="2" applyFont="1" applyBorder="1" applyAlignment="1" applyProtection="1">
      <alignment horizontal="center"/>
    </xf>
    <xf numFmtId="0" fontId="52" fillId="0" borderId="382" xfId="2" applyFont="1" applyBorder="1" applyAlignment="1" applyProtection="1">
      <alignment horizontal="center"/>
    </xf>
    <xf numFmtId="0" fontId="52" fillId="0" borderId="383" xfId="2" applyFont="1" applyBorder="1" applyAlignment="1" applyProtection="1">
      <alignment horizontal="center"/>
    </xf>
    <xf numFmtId="0" fontId="25" fillId="7" borderId="375" xfId="6" applyFont="1" applyFill="1" applyBorder="1" applyAlignment="1" applyProtection="1">
      <alignment horizontal="center" vertical="center" wrapText="1"/>
    </xf>
    <xf numFmtId="0" fontId="25" fillId="7" borderId="376" xfId="6" applyFont="1" applyFill="1" applyBorder="1" applyAlignment="1" applyProtection="1">
      <alignment horizontal="center" vertical="center" wrapText="1"/>
    </xf>
    <xf numFmtId="0" fontId="95" fillId="0" borderId="397" xfId="6" applyFont="1" applyBorder="1" applyAlignment="1" applyProtection="1">
      <alignment horizontal="right"/>
    </xf>
    <xf numFmtId="0" fontId="95" fillId="0" borderId="398" xfId="6" applyFont="1" applyBorder="1" applyAlignment="1" applyProtection="1">
      <alignment horizontal="right"/>
    </xf>
    <xf numFmtId="0" fontId="95" fillId="0" borderId="412" xfId="6" applyFont="1" applyBorder="1" applyAlignment="1" applyProtection="1">
      <alignment horizontal="right"/>
    </xf>
    <xf numFmtId="0" fontId="95" fillId="0" borderId="403" xfId="6" applyFont="1" applyFill="1" applyBorder="1" applyAlignment="1" applyProtection="1">
      <alignment horizontal="right"/>
    </xf>
    <xf numFmtId="0" fontId="95" fillId="0" borderId="404" xfId="6" applyFont="1" applyFill="1" applyBorder="1" applyAlignment="1" applyProtection="1">
      <alignment horizontal="right"/>
    </xf>
    <xf numFmtId="0" fontId="95" fillId="0" borderId="413" xfId="6" applyFont="1" applyFill="1" applyBorder="1" applyAlignment="1" applyProtection="1">
      <alignment horizontal="right"/>
    </xf>
    <xf numFmtId="0" fontId="16" fillId="0" borderId="431" xfId="6" applyFont="1" applyFill="1" applyBorder="1" applyAlignment="1" applyProtection="1">
      <alignment horizontal="center"/>
    </xf>
    <xf numFmtId="0" fontId="16" fillId="0" borderId="417" xfId="6" applyFont="1" applyFill="1" applyBorder="1" applyAlignment="1" applyProtection="1">
      <alignment horizontal="center"/>
    </xf>
    <xf numFmtId="0" fontId="16" fillId="0" borderId="432" xfId="6" applyFont="1" applyFill="1" applyBorder="1" applyAlignment="1" applyProtection="1">
      <alignment horizontal="center"/>
    </xf>
    <xf numFmtId="0" fontId="94" fillId="22" borderId="379" xfId="2" applyFont="1" applyFill="1" applyBorder="1" applyAlignment="1" applyProtection="1">
      <alignment horizontal="center" vertical="center"/>
    </xf>
    <xf numFmtId="0" fontId="17" fillId="0" borderId="381" xfId="6" applyFont="1" applyFill="1" applyBorder="1" applyAlignment="1" applyProtection="1">
      <alignment horizontal="center"/>
    </xf>
    <xf numFmtId="0" fontId="17" fillId="0" borderId="382" xfId="6" applyFont="1" applyFill="1" applyBorder="1" applyAlignment="1" applyProtection="1">
      <alignment horizontal="center"/>
    </xf>
    <xf numFmtId="0" fontId="17" fillId="0" borderId="383" xfId="6" applyFont="1" applyFill="1" applyBorder="1" applyAlignment="1" applyProtection="1">
      <alignment horizontal="center"/>
    </xf>
    <xf numFmtId="0" fontId="22" fillId="7" borderId="376" xfId="2" applyFont="1" applyFill="1" applyBorder="1" applyAlignment="1" applyProtection="1">
      <alignment horizontal="center" vertical="center"/>
    </xf>
    <xf numFmtId="0" fontId="6" fillId="0" borderId="110" xfId="2" applyFont="1" applyFill="1" applyBorder="1" applyAlignment="1">
      <alignment horizontal="left"/>
    </xf>
    <xf numFmtId="0" fontId="6" fillId="0" borderId="0" xfId="2" applyFont="1" applyFill="1" applyBorder="1" applyAlignment="1">
      <alignment horizontal="left"/>
    </xf>
    <xf numFmtId="0" fontId="40" fillId="7" borderId="397" xfId="0" applyFont="1" applyFill="1" applyBorder="1" applyAlignment="1">
      <alignment horizontal="left" vertical="center"/>
    </xf>
    <xf numFmtId="0" fontId="40" fillId="7" borderId="398" xfId="0" applyFont="1" applyFill="1" applyBorder="1" applyAlignment="1">
      <alignment horizontal="left" vertical="center"/>
    </xf>
    <xf numFmtId="0" fontId="40" fillId="7" borderId="399" xfId="0" applyFont="1" applyFill="1" applyBorder="1" applyAlignment="1">
      <alignment horizontal="left" vertical="center"/>
    </xf>
    <xf numFmtId="0" fontId="1" fillId="8" borderId="233" xfId="0" applyFont="1" applyFill="1" applyBorder="1" applyAlignment="1">
      <alignment horizontal="center"/>
    </xf>
    <xf numFmtId="0" fontId="1" fillId="8" borderId="234" xfId="0" applyFont="1" applyFill="1" applyBorder="1" applyAlignment="1">
      <alignment horizontal="center"/>
    </xf>
    <xf numFmtId="0" fontId="1" fillId="8" borderId="236" xfId="0" applyFont="1" applyFill="1" applyBorder="1" applyAlignment="1">
      <alignment horizontal="center"/>
    </xf>
    <xf numFmtId="0" fontId="2" fillId="7" borderId="398" xfId="0" applyFont="1" applyFill="1" applyBorder="1" applyAlignment="1">
      <alignment horizontal="left" vertical="center"/>
    </xf>
    <xf numFmtId="0" fontId="2" fillId="7" borderId="399" xfId="0" applyFont="1" applyFill="1" applyBorder="1" applyAlignment="1">
      <alignment horizontal="left" vertical="center"/>
    </xf>
    <xf numFmtId="0" fontId="32" fillId="25" borderId="233" xfId="2" applyFont="1" applyFill="1" applyBorder="1" applyAlignment="1">
      <alignment horizontal="center"/>
    </xf>
    <xf numFmtId="0" fontId="32" fillId="25" borderId="234" xfId="2" applyFont="1" applyFill="1" applyBorder="1" applyAlignment="1">
      <alignment horizontal="center"/>
    </xf>
    <xf numFmtId="0" fontId="32" fillId="25" borderId="236" xfId="2" applyFont="1" applyFill="1" applyBorder="1" applyAlignment="1">
      <alignment horizontal="center"/>
    </xf>
    <xf numFmtId="0" fontId="95" fillId="0" borderId="414" xfId="6" applyFont="1" applyBorder="1" applyAlignment="1">
      <alignment horizontal="right"/>
    </xf>
    <xf numFmtId="0" fontId="95" fillId="0" borderId="415" xfId="6" applyFont="1" applyBorder="1" applyAlignment="1">
      <alignment horizontal="right"/>
    </xf>
    <xf numFmtId="0" fontId="95" fillId="0" borderId="416" xfId="6" applyFont="1" applyBorder="1" applyAlignment="1">
      <alignment horizontal="right"/>
    </xf>
    <xf numFmtId="0" fontId="35" fillId="0" borderId="378" xfId="2" applyFont="1" applyBorder="1" applyAlignment="1">
      <alignment horizontal="left"/>
    </xf>
    <xf numFmtId="0" fontId="35" fillId="0" borderId="379" xfId="2" applyFont="1" applyBorder="1" applyAlignment="1">
      <alignment horizontal="left"/>
    </xf>
    <xf numFmtId="0" fontId="94" fillId="23" borderId="379" xfId="2" applyFont="1" applyFill="1" applyBorder="1" applyAlignment="1">
      <alignment horizontal="center" vertical="center" wrapText="1"/>
    </xf>
    <xf numFmtId="0" fontId="52" fillId="0" borderId="381" xfId="2" applyFont="1" applyBorder="1" applyAlignment="1">
      <alignment horizontal="center"/>
    </xf>
    <xf numFmtId="0" fontId="52" fillId="0" borderId="382" xfId="2" applyFont="1" applyBorder="1" applyAlignment="1">
      <alignment horizontal="center"/>
    </xf>
    <xf numFmtId="0" fontId="52" fillId="0" borderId="383" xfId="2" applyFont="1" applyBorder="1" applyAlignment="1">
      <alignment horizontal="center"/>
    </xf>
    <xf numFmtId="177" fontId="94" fillId="23" borderId="379" xfId="2" applyNumberFormat="1" applyFont="1" applyFill="1" applyBorder="1" applyAlignment="1">
      <alignment horizontal="center" vertical="center"/>
    </xf>
    <xf numFmtId="0" fontId="95" fillId="0" borderId="406" xfId="6" applyFont="1" applyBorder="1" applyAlignment="1">
      <alignment horizontal="right"/>
    </xf>
    <xf numFmtId="0" fontId="95" fillId="0" borderId="407" xfId="6" applyFont="1" applyBorder="1" applyAlignment="1">
      <alignment horizontal="right"/>
    </xf>
    <xf numFmtId="0" fontId="25" fillId="7" borderId="375" xfId="6" applyFont="1" applyFill="1" applyBorder="1" applyAlignment="1">
      <alignment horizontal="center" vertical="center" wrapText="1"/>
    </xf>
    <xf numFmtId="0" fontId="25" fillId="7" borderId="376" xfId="6" applyFont="1" applyFill="1" applyBorder="1" applyAlignment="1">
      <alignment horizontal="center" vertical="center" wrapText="1"/>
    </xf>
    <xf numFmtId="0" fontId="95" fillId="0" borderId="397" xfId="6" applyFont="1" applyBorder="1" applyAlignment="1">
      <alignment horizontal="right"/>
    </xf>
    <xf numFmtId="0" fontId="95" fillId="0" borderId="398" xfId="6" applyFont="1" applyBorder="1" applyAlignment="1">
      <alignment horizontal="right"/>
    </xf>
    <xf numFmtId="0" fontId="95" fillId="0" borderId="412" xfId="6" applyFont="1" applyBorder="1" applyAlignment="1">
      <alignment horizontal="right"/>
    </xf>
    <xf numFmtId="0" fontId="95" fillId="0" borderId="403" xfId="6" applyFont="1" applyFill="1" applyBorder="1" applyAlignment="1">
      <alignment horizontal="right"/>
    </xf>
    <xf numFmtId="0" fontId="95" fillId="0" borderId="404" xfId="6" applyFont="1" applyFill="1" applyBorder="1" applyAlignment="1">
      <alignment horizontal="right"/>
    </xf>
    <xf numFmtId="0" fontId="95" fillId="0" borderId="413" xfId="6" applyFont="1" applyFill="1" applyBorder="1" applyAlignment="1">
      <alignment horizontal="right"/>
    </xf>
    <xf numFmtId="2" fontId="16" fillId="0" borderId="431" xfId="6" applyNumberFormat="1" applyFont="1" applyFill="1" applyBorder="1" applyAlignment="1">
      <alignment horizontal="center"/>
    </xf>
    <xf numFmtId="2" fontId="16" fillId="0" borderId="417" xfId="6" applyNumberFormat="1" applyFont="1" applyFill="1" applyBorder="1" applyAlignment="1">
      <alignment horizontal="center"/>
    </xf>
    <xf numFmtId="2" fontId="16" fillId="0" borderId="432" xfId="6" applyNumberFormat="1" applyFont="1" applyFill="1" applyBorder="1" applyAlignment="1">
      <alignment horizontal="center"/>
    </xf>
    <xf numFmtId="0" fontId="94" fillId="22" borderId="379" xfId="2" applyFont="1" applyFill="1" applyBorder="1" applyAlignment="1">
      <alignment horizontal="center" vertical="center"/>
    </xf>
    <xf numFmtId="0" fontId="17" fillId="0" borderId="381" xfId="6" applyFont="1" applyFill="1" applyBorder="1" applyAlignment="1">
      <alignment horizontal="center"/>
    </xf>
    <xf numFmtId="0" fontId="17" fillId="0" borderId="382" xfId="6" applyFont="1" applyFill="1" applyBorder="1" applyAlignment="1">
      <alignment horizontal="center"/>
    </xf>
    <xf numFmtId="0" fontId="17" fillId="0" borderId="383" xfId="6" applyFont="1" applyFill="1" applyBorder="1" applyAlignment="1">
      <alignment horizontal="center"/>
    </xf>
    <xf numFmtId="0" fontId="111" fillId="7" borderId="234" xfId="0" applyFont="1" applyFill="1" applyBorder="1" applyAlignment="1">
      <alignment horizontal="right" vertical="center"/>
    </xf>
    <xf numFmtId="0" fontId="42" fillId="7" borderId="234" xfId="0" applyFont="1" applyFill="1" applyBorder="1" applyAlignment="1">
      <alignment horizontal="left" vertical="center"/>
    </xf>
    <xf numFmtId="0" fontId="42" fillId="7" borderId="236" xfId="0" applyFont="1" applyFill="1" applyBorder="1" applyAlignment="1">
      <alignment horizontal="left" vertical="center"/>
    </xf>
    <xf numFmtId="0" fontId="22" fillId="7" borderId="376" xfId="2" applyFont="1" applyFill="1" applyBorder="1" applyAlignment="1">
      <alignment horizontal="center" vertical="center"/>
    </xf>
    <xf numFmtId="0" fontId="94" fillId="25" borderId="378" xfId="2" applyFont="1" applyFill="1" applyBorder="1" applyAlignment="1" applyProtection="1">
      <alignment horizontal="left" vertical="center"/>
    </xf>
    <xf numFmtId="0" fontId="94" fillId="25" borderId="379" xfId="2" applyFont="1" applyFill="1" applyBorder="1" applyAlignment="1" applyProtection="1">
      <alignment horizontal="left" vertical="center"/>
    </xf>
    <xf numFmtId="0" fontId="16" fillId="0" borderId="390" xfId="6" applyFont="1" applyFill="1" applyBorder="1" applyAlignment="1" applyProtection="1">
      <alignment horizontal="center" vertical="center"/>
    </xf>
    <xf numFmtId="0" fontId="16" fillId="0" borderId="391" xfId="6" applyFont="1" applyFill="1" applyBorder="1" applyAlignment="1" applyProtection="1">
      <alignment horizontal="center" vertical="center"/>
    </xf>
    <xf numFmtId="0" fontId="41" fillId="0" borderId="408" xfId="6" applyFont="1" applyFill="1" applyBorder="1" applyAlignment="1" applyProtection="1">
      <alignment horizontal="center" vertical="center" wrapText="1"/>
    </xf>
    <xf numFmtId="0" fontId="41" fillId="0" borderId="401" xfId="6" applyFont="1" applyFill="1" applyBorder="1" applyAlignment="1" applyProtection="1">
      <alignment horizontal="center" vertical="center" wrapText="1"/>
    </xf>
    <xf numFmtId="0" fontId="41" fillId="0" borderId="451" xfId="6" applyFont="1" applyFill="1" applyBorder="1" applyAlignment="1" applyProtection="1">
      <alignment horizontal="center" vertical="center" wrapText="1"/>
    </xf>
    <xf numFmtId="1" fontId="22" fillId="61" borderId="379" xfId="3" applyNumberFormat="1" applyFont="1" applyFill="1" applyBorder="1" applyAlignment="1" applyProtection="1">
      <alignment horizontal="center" vertical="center" wrapText="1"/>
      <protection locked="0"/>
    </xf>
    <xf numFmtId="177" fontId="22" fillId="61" borderId="379" xfId="14" applyNumberFormat="1" applyFont="1" applyFill="1" applyBorder="1" applyAlignment="1" applyProtection="1">
      <alignment horizontal="center" vertical="center" wrapText="1"/>
      <protection locked="0"/>
    </xf>
    <xf numFmtId="1" fontId="22" fillId="61" borderId="379" xfId="14" applyNumberFormat="1" applyFont="1" applyFill="1" applyBorder="1" applyAlignment="1" applyProtection="1">
      <alignment horizontal="center" vertical="center" wrapText="1"/>
      <protection locked="0"/>
    </xf>
    <xf numFmtId="0" fontId="56" fillId="15" borderId="234" xfId="0" applyFont="1" applyFill="1" applyBorder="1" applyAlignment="1" applyProtection="1">
      <alignment horizontal="right" vertical="center"/>
    </xf>
    <xf numFmtId="0" fontId="57" fillId="17" borderId="234" xfId="0" applyFont="1" applyFill="1" applyBorder="1" applyAlignment="1" applyProtection="1">
      <alignment horizontal="left" vertical="center"/>
    </xf>
    <xf numFmtId="0" fontId="57" fillId="17" borderId="236" xfId="0" applyFont="1" applyFill="1" applyBorder="1" applyAlignment="1" applyProtection="1">
      <alignment horizontal="left" vertical="center"/>
    </xf>
    <xf numFmtId="0" fontId="57" fillId="17" borderId="274" xfId="0" quotePrefix="1" applyFont="1" applyFill="1" applyBorder="1" applyAlignment="1" applyProtection="1">
      <alignment horizontal="center" vertical="center" wrapText="1"/>
    </xf>
    <xf numFmtId="0" fontId="57" fillId="17" borderId="273" xfId="0" quotePrefix="1" applyFont="1" applyFill="1" applyBorder="1" applyAlignment="1" applyProtection="1">
      <alignment horizontal="center" vertical="center" wrapText="1"/>
    </xf>
    <xf numFmtId="0" fontId="57" fillId="17" borderId="305" xfId="0" quotePrefix="1" applyFont="1" applyFill="1" applyBorder="1" applyAlignment="1" applyProtection="1">
      <alignment horizontal="center" vertical="center" wrapText="1"/>
    </xf>
    <xf numFmtId="0" fontId="57" fillId="17" borderId="268" xfId="0" quotePrefix="1" applyFont="1" applyFill="1" applyBorder="1" applyAlignment="1" applyProtection="1">
      <alignment horizontal="center" vertical="center" wrapText="1"/>
    </xf>
    <xf numFmtId="0" fontId="57" fillId="17" borderId="269" xfId="0" quotePrefix="1" applyFont="1" applyFill="1" applyBorder="1" applyAlignment="1" applyProtection="1">
      <alignment horizontal="center" vertical="center" wrapText="1"/>
    </xf>
    <xf numFmtId="0" fontId="57" fillId="17" borderId="267" xfId="0" quotePrefix="1" applyFont="1" applyFill="1" applyBorder="1" applyAlignment="1" applyProtection="1">
      <alignment horizontal="center" vertical="center" wrapText="1"/>
    </xf>
    <xf numFmtId="0" fontId="41" fillId="23" borderId="264" xfId="0" applyFont="1" applyFill="1" applyBorder="1" applyAlignment="1" applyProtection="1">
      <alignment horizontal="center" vertical="center" wrapText="1"/>
      <protection locked="0"/>
    </xf>
    <xf numFmtId="0" fontId="41" fillId="23" borderId="265" xfId="0" applyFont="1" applyFill="1" applyBorder="1" applyAlignment="1" applyProtection="1">
      <alignment horizontal="center" vertical="center" wrapText="1"/>
      <protection locked="0"/>
    </xf>
    <xf numFmtId="0" fontId="41" fillId="23" borderId="203" xfId="0" applyFont="1" applyFill="1" applyBorder="1" applyAlignment="1" applyProtection="1">
      <alignment horizontal="center" vertical="center" wrapText="1"/>
      <protection locked="0"/>
    </xf>
    <xf numFmtId="0" fontId="57" fillId="17" borderId="203" xfId="0" applyFont="1" applyFill="1" applyBorder="1" applyAlignment="1" applyProtection="1">
      <alignment horizontal="center" vertical="center" wrapText="1"/>
    </xf>
    <xf numFmtId="0" fontId="57" fillId="17" borderId="204" xfId="0" applyFont="1" applyFill="1" applyBorder="1" applyAlignment="1" applyProtection="1">
      <alignment horizontal="center" vertical="center" wrapText="1"/>
    </xf>
    <xf numFmtId="0" fontId="57" fillId="17" borderId="206" xfId="0" applyFont="1" applyFill="1" applyBorder="1" applyAlignment="1" applyProtection="1">
      <alignment horizontal="center" vertical="center" wrapText="1"/>
    </xf>
    <xf numFmtId="0" fontId="57" fillId="17" borderId="207" xfId="0" applyFont="1" applyFill="1" applyBorder="1" applyAlignment="1" applyProtection="1">
      <alignment horizontal="center" vertical="center" wrapText="1"/>
    </xf>
    <xf numFmtId="0" fontId="103" fillId="17" borderId="206" xfId="0" applyFont="1" applyFill="1" applyBorder="1" applyAlignment="1" applyProtection="1">
      <alignment horizontal="center" vertical="center" wrapText="1"/>
    </xf>
    <xf numFmtId="0" fontId="57" fillId="0" borderId="196" xfId="0" quotePrefix="1" applyFont="1" applyFill="1" applyBorder="1" applyAlignment="1" applyProtection="1">
      <alignment horizontal="center" vertical="center" wrapText="1"/>
    </xf>
    <xf numFmtId="0" fontId="57" fillId="0" borderId="197" xfId="0" quotePrefix="1" applyFont="1" applyFill="1" applyBorder="1" applyAlignment="1" applyProtection="1">
      <alignment horizontal="center" vertical="center" wrapText="1"/>
    </xf>
    <xf numFmtId="0" fontId="57" fillId="0" borderId="198" xfId="0" quotePrefix="1" applyFont="1" applyFill="1" applyBorder="1" applyAlignment="1" applyProtection="1">
      <alignment horizontal="center" vertical="center" wrapText="1"/>
    </xf>
    <xf numFmtId="0" fontId="24" fillId="18" borderId="205" xfId="0" quotePrefix="1" applyFont="1" applyFill="1" applyBorder="1" applyAlignment="1" applyProtection="1">
      <alignment horizontal="left" vertical="center"/>
    </xf>
    <xf numFmtId="0" fontId="24" fillId="18" borderId="206" xfId="0" quotePrefix="1" applyFont="1" applyFill="1" applyBorder="1" applyAlignment="1" applyProtection="1">
      <alignment horizontal="left" vertical="center"/>
    </xf>
    <xf numFmtId="0" fontId="24" fillId="18" borderId="207" xfId="0" quotePrefix="1" applyFont="1" applyFill="1" applyBorder="1" applyAlignment="1" applyProtection="1">
      <alignment horizontal="left" vertical="center"/>
    </xf>
    <xf numFmtId="0" fontId="35" fillId="0" borderId="205" xfId="2" applyFont="1" applyFill="1" applyBorder="1" applyAlignment="1" applyProtection="1">
      <alignment horizontal="left" vertical="center"/>
      <protection locked="0"/>
    </xf>
    <xf numFmtId="0" fontId="35" fillId="0" borderId="206" xfId="2" applyFont="1" applyFill="1" applyBorder="1" applyAlignment="1" applyProtection="1">
      <alignment horizontal="left" vertical="center"/>
      <protection locked="0"/>
    </xf>
    <xf numFmtId="0" fontId="35" fillId="23" borderId="206" xfId="0" applyFont="1" applyFill="1" applyBorder="1" applyAlignment="1" applyProtection="1">
      <alignment horizontal="center" vertical="center" wrapText="1"/>
      <protection locked="0"/>
    </xf>
    <xf numFmtId="0" fontId="35" fillId="35" borderId="206" xfId="0" applyFont="1" applyFill="1" applyBorder="1" applyAlignment="1" applyProtection="1">
      <alignment horizontal="left" vertical="top" wrapText="1"/>
      <protection locked="0"/>
    </xf>
    <xf numFmtId="0" fontId="35" fillId="35" borderId="207" xfId="0" applyFont="1" applyFill="1" applyBorder="1" applyAlignment="1" applyProtection="1">
      <alignment horizontal="left" vertical="top" wrapText="1"/>
      <protection locked="0"/>
    </xf>
    <xf numFmtId="0" fontId="26" fillId="0" borderId="206" xfId="0" applyFont="1" applyFill="1" applyBorder="1" applyAlignment="1" applyProtection="1">
      <alignment horizontal="left" vertical="center"/>
      <protection locked="0"/>
    </xf>
    <xf numFmtId="0" fontId="58" fillId="8" borderId="197" xfId="0" applyFont="1" applyFill="1" applyBorder="1" applyAlignment="1" applyProtection="1">
      <alignment horizontal="center" vertical="center" wrapText="1"/>
    </xf>
    <xf numFmtId="0" fontId="58" fillId="8" borderId="197" xfId="0" applyFont="1" applyFill="1" applyBorder="1" applyAlignment="1" applyProtection="1">
      <alignment horizontal="left" vertical="top" wrapText="1"/>
    </xf>
    <xf numFmtId="0" fontId="58" fillId="8" borderId="198" xfId="0" applyFont="1" applyFill="1" applyBorder="1" applyAlignment="1" applyProtection="1">
      <alignment horizontal="left" vertical="top" wrapText="1"/>
    </xf>
    <xf numFmtId="0" fontId="35" fillId="0" borderId="205" xfId="0" quotePrefix="1" applyFont="1" applyFill="1" applyBorder="1" applyAlignment="1" applyProtection="1">
      <alignment horizontal="left" vertical="center"/>
      <protection locked="0"/>
    </xf>
    <xf numFmtId="0" fontId="58" fillId="8" borderId="196" xfId="2" applyFont="1" applyFill="1" applyBorder="1" applyAlignment="1" applyProtection="1">
      <alignment horizontal="left" vertical="center"/>
    </xf>
    <xf numFmtId="0" fontId="58" fillId="8" borderId="197" xfId="0" applyFont="1" applyFill="1" applyBorder="1" applyAlignment="1" applyProtection="1">
      <alignment horizontal="left" vertical="center"/>
    </xf>
    <xf numFmtId="0" fontId="24" fillId="18" borderId="205" xfId="2" applyFont="1" applyFill="1" applyBorder="1" applyAlignment="1" applyProtection="1">
      <alignment horizontal="left" vertical="center"/>
    </xf>
    <xf numFmtId="0" fontId="24" fillId="18" borderId="206" xfId="0" applyFont="1" applyFill="1" applyBorder="1" applyAlignment="1" applyProtection="1">
      <alignment horizontal="left" vertical="center"/>
    </xf>
    <xf numFmtId="0" fontId="24" fillId="18" borderId="207" xfId="0" applyFont="1" applyFill="1" applyBorder="1" applyAlignment="1" applyProtection="1">
      <alignment horizontal="left" vertical="center"/>
    </xf>
    <xf numFmtId="0" fontId="35" fillId="0" borderId="205" xfId="2" quotePrefix="1" applyFont="1" applyFill="1" applyBorder="1" applyAlignment="1" applyProtection="1">
      <alignment horizontal="left" vertical="center"/>
      <protection locked="0"/>
    </xf>
    <xf numFmtId="0" fontId="58" fillId="8" borderId="199" xfId="2" quotePrefix="1" applyFont="1" applyFill="1" applyBorder="1" applyAlignment="1" applyProtection="1">
      <alignment horizontal="left" vertical="center"/>
    </xf>
    <xf numFmtId="0" fontId="58" fillId="8" borderId="200" xfId="0" applyFont="1" applyFill="1" applyBorder="1" applyAlignment="1" applyProtection="1">
      <alignment horizontal="left" vertical="center"/>
    </xf>
    <xf numFmtId="0" fontId="58" fillId="8" borderId="200" xfId="0" applyFont="1" applyFill="1" applyBorder="1" applyAlignment="1" applyProtection="1">
      <alignment horizontal="center" vertical="center" wrapText="1"/>
    </xf>
    <xf numFmtId="0" fontId="58" fillId="8" borderId="200" xfId="0" applyFont="1" applyFill="1" applyBorder="1" applyAlignment="1" applyProtection="1">
      <alignment horizontal="left" vertical="top" wrapText="1"/>
    </xf>
    <xf numFmtId="0" fontId="58" fillId="8" borderId="201" xfId="0" applyFont="1" applyFill="1" applyBorder="1" applyAlignment="1" applyProtection="1">
      <alignment horizontal="left" vertical="top" wrapText="1"/>
    </xf>
    <xf numFmtId="0" fontId="35" fillId="35" borderId="306" xfId="0" applyFont="1" applyFill="1" applyBorder="1" applyAlignment="1" applyProtection="1">
      <alignment horizontal="left" vertical="top" wrapText="1"/>
      <protection locked="0"/>
    </xf>
    <xf numFmtId="0" fontId="35" fillId="35" borderId="212" xfId="0" applyFont="1" applyFill="1" applyBorder="1" applyAlignment="1" applyProtection="1">
      <alignment horizontal="left" vertical="top" wrapText="1"/>
      <protection locked="0"/>
    </xf>
    <xf numFmtId="0" fontId="35" fillId="35" borderId="302" xfId="0" applyFont="1" applyFill="1" applyBorder="1" applyAlignment="1" applyProtection="1">
      <alignment horizontal="left" vertical="top" wrapText="1"/>
      <protection locked="0"/>
    </xf>
    <xf numFmtId="0" fontId="35" fillId="35" borderId="307" xfId="0" applyFont="1" applyFill="1" applyBorder="1" applyAlignment="1" applyProtection="1">
      <alignment horizontal="left" vertical="top" wrapText="1"/>
      <protection locked="0"/>
    </xf>
    <xf numFmtId="0" fontId="35" fillId="35" borderId="0" xfId="0" applyFont="1" applyFill="1" applyBorder="1" applyAlignment="1" applyProtection="1">
      <alignment horizontal="left" vertical="top" wrapText="1"/>
      <protection locked="0"/>
    </xf>
    <xf numFmtId="0" fontId="35" fillId="35" borderId="278" xfId="0" applyFont="1" applyFill="1" applyBorder="1" applyAlignment="1" applyProtection="1">
      <alignment horizontal="left" vertical="top" wrapText="1"/>
      <protection locked="0"/>
    </xf>
    <xf numFmtId="0" fontId="35" fillId="35" borderId="266" xfId="0" applyFont="1" applyFill="1" applyBorder="1" applyAlignment="1" applyProtection="1">
      <alignment horizontal="left" vertical="top" wrapText="1"/>
      <protection locked="0"/>
    </xf>
    <xf numFmtId="0" fontId="35" fillId="35" borderId="269" xfId="0" applyFont="1" applyFill="1" applyBorder="1" applyAlignment="1" applyProtection="1">
      <alignment horizontal="left" vertical="top" wrapText="1"/>
      <protection locked="0"/>
    </xf>
    <xf numFmtId="0" fontId="35" fillId="35" borderId="270" xfId="0" applyFont="1" applyFill="1" applyBorder="1" applyAlignment="1" applyProtection="1">
      <alignment horizontal="left" vertical="top" wrapText="1"/>
      <protection locked="0"/>
    </xf>
    <xf numFmtId="0" fontId="57" fillId="17" borderId="269" xfId="0" applyFont="1" applyFill="1" applyBorder="1" applyAlignment="1" applyProtection="1">
      <alignment horizontal="left" vertical="center"/>
    </xf>
    <xf numFmtId="0" fontId="57" fillId="17" borderId="270" xfId="0" applyFont="1" applyFill="1" applyBorder="1" applyAlignment="1" applyProtection="1">
      <alignment horizontal="left" vertical="center"/>
    </xf>
    <xf numFmtId="0" fontId="35" fillId="0" borderId="649" xfId="0" applyFont="1" applyFill="1" applyBorder="1" applyAlignment="1" applyProtection="1">
      <alignment horizontal="center" vertical="center" wrapText="1"/>
    </xf>
    <xf numFmtId="0" fontId="35" fillId="0" borderId="650" xfId="0" applyFont="1" applyFill="1" applyBorder="1" applyAlignment="1" applyProtection="1">
      <alignment horizontal="center" vertical="center" wrapText="1"/>
    </xf>
    <xf numFmtId="0" fontId="35" fillId="0" borderId="651" xfId="0" applyFont="1" applyFill="1" applyBorder="1" applyAlignment="1" applyProtection="1">
      <alignment horizontal="center" vertical="center" wrapText="1"/>
    </xf>
    <xf numFmtId="2" fontId="35" fillId="0" borderId="365" xfId="3" applyNumberFormat="1" applyFont="1" applyFill="1" applyBorder="1" applyAlignment="1" applyProtection="1">
      <alignment horizontal="center" vertical="center" wrapText="1"/>
    </xf>
    <xf numFmtId="2" fontId="35" fillId="0" borderId="366" xfId="3" applyNumberFormat="1" applyFont="1" applyFill="1" applyBorder="1" applyAlignment="1" applyProtection="1">
      <alignment horizontal="center" vertical="center" wrapText="1"/>
    </xf>
    <xf numFmtId="2" fontId="35" fillId="0" borderId="367" xfId="3" applyNumberFormat="1" applyFont="1" applyFill="1" applyBorder="1" applyAlignment="1" applyProtection="1">
      <alignment horizontal="center" vertical="center" wrapText="1"/>
    </xf>
    <xf numFmtId="0" fontId="52" fillId="5" borderId="466" xfId="2" applyFont="1" applyFill="1" applyBorder="1" applyAlignment="1" applyProtection="1">
      <alignment horizontal="left" vertical="center"/>
      <protection locked="0"/>
    </xf>
    <xf numFmtId="0" fontId="52" fillId="5" borderId="467" xfId="2" applyFont="1" applyFill="1" applyBorder="1" applyAlignment="1" applyProtection="1">
      <alignment horizontal="left" vertical="center"/>
      <protection locked="0"/>
    </xf>
    <xf numFmtId="0" fontId="52" fillId="5" borderId="468" xfId="2" applyFont="1" applyFill="1" applyBorder="1" applyAlignment="1" applyProtection="1">
      <alignment horizontal="left" vertical="center"/>
      <protection locked="0"/>
    </xf>
    <xf numFmtId="3" fontId="59" fillId="23" borderId="469" xfId="2" applyNumberFormat="1" applyFont="1" applyFill="1" applyBorder="1" applyAlignment="1" applyProtection="1">
      <alignment horizontal="center" vertical="center"/>
      <protection locked="0"/>
    </xf>
    <xf numFmtId="3" fontId="59" fillId="23" borderId="470" xfId="2" applyNumberFormat="1" applyFont="1" applyFill="1" applyBorder="1" applyAlignment="1" applyProtection="1">
      <alignment horizontal="center" vertical="center"/>
      <protection locked="0"/>
    </xf>
    <xf numFmtId="0" fontId="52" fillId="5" borderId="353" xfId="2" applyFont="1" applyFill="1" applyBorder="1" applyAlignment="1" applyProtection="1">
      <alignment horizontal="left" vertical="center"/>
      <protection locked="0"/>
    </xf>
    <xf numFmtId="0" fontId="52" fillId="5" borderId="354" xfId="2" applyFont="1" applyFill="1" applyBorder="1" applyAlignment="1" applyProtection="1">
      <alignment horizontal="left" vertical="center"/>
      <protection locked="0"/>
    </xf>
    <xf numFmtId="0" fontId="52" fillId="5" borderId="471" xfId="2" applyFont="1" applyFill="1" applyBorder="1" applyAlignment="1" applyProtection="1">
      <alignment horizontal="left" vertical="center"/>
      <protection locked="0"/>
    </xf>
    <xf numFmtId="0" fontId="52" fillId="23" borderId="472" xfId="2" applyFont="1" applyFill="1" applyBorder="1" applyAlignment="1" applyProtection="1">
      <alignment horizontal="center" vertical="center"/>
      <protection locked="0"/>
    </xf>
    <xf numFmtId="0" fontId="52" fillId="23" borderId="471" xfId="2" applyFont="1" applyFill="1" applyBorder="1" applyAlignment="1" applyProtection="1">
      <alignment horizontal="center" vertical="center"/>
      <protection locked="0"/>
    </xf>
    <xf numFmtId="3" fontId="52" fillId="0" borderId="472" xfId="2" applyNumberFormat="1" applyFont="1" applyFill="1" applyBorder="1" applyAlignment="1" applyProtection="1">
      <alignment horizontal="center" vertical="center"/>
    </xf>
    <xf numFmtId="3" fontId="52" fillId="0" borderId="355" xfId="2" applyNumberFormat="1" applyFont="1" applyFill="1" applyBorder="1" applyAlignment="1" applyProtection="1">
      <alignment horizontal="center" vertical="center"/>
    </xf>
    <xf numFmtId="0" fontId="56" fillId="60" borderId="234" xfId="0" applyFont="1" applyFill="1" applyBorder="1" applyAlignment="1" applyProtection="1">
      <alignment horizontal="right" vertical="center"/>
    </xf>
    <xf numFmtId="0" fontId="57" fillId="60" borderId="234" xfId="0" applyFont="1" applyFill="1" applyBorder="1" applyAlignment="1" applyProtection="1">
      <alignment horizontal="left" vertical="center"/>
    </xf>
    <xf numFmtId="0" fontId="57" fillId="60" borderId="236" xfId="0" applyFont="1" applyFill="1" applyBorder="1" applyAlignment="1" applyProtection="1">
      <alignment horizontal="left" vertical="center"/>
    </xf>
    <xf numFmtId="0" fontId="106" fillId="60" borderId="193" xfId="2" applyFont="1" applyFill="1" applyBorder="1" applyAlignment="1" applyProtection="1">
      <alignment horizontal="center" vertical="center"/>
    </xf>
    <xf numFmtId="0" fontId="106" fillId="60" borderId="194" xfId="2" applyFont="1" applyFill="1" applyBorder="1" applyAlignment="1" applyProtection="1">
      <alignment horizontal="center" vertical="center"/>
    </xf>
    <xf numFmtId="0" fontId="106" fillId="60" borderId="195" xfId="2" applyFont="1" applyFill="1" applyBorder="1" applyAlignment="1" applyProtection="1">
      <alignment horizontal="center" vertical="center"/>
    </xf>
    <xf numFmtId="0" fontId="24" fillId="15" borderId="211" xfId="2" applyFont="1" applyFill="1" applyBorder="1" applyAlignment="1" applyProtection="1">
      <alignment horizontal="center" vertical="center"/>
    </xf>
    <xf numFmtId="0" fontId="24" fillId="15" borderId="212" xfId="2" applyFont="1" applyFill="1" applyBorder="1" applyAlignment="1" applyProtection="1">
      <alignment horizontal="center" vertical="center"/>
    </xf>
    <xf numFmtId="0" fontId="24" fillId="15" borderId="465" xfId="2" applyFont="1" applyFill="1" applyBorder="1" applyAlignment="1" applyProtection="1">
      <alignment horizontal="center" vertical="center"/>
    </xf>
    <xf numFmtId="0" fontId="24" fillId="15" borderId="306" xfId="2" applyFont="1" applyFill="1" applyBorder="1" applyAlignment="1" applyProtection="1">
      <alignment horizontal="center" vertical="center"/>
    </xf>
    <xf numFmtId="0" fontId="24" fillId="15" borderId="302" xfId="2" applyFont="1" applyFill="1" applyBorder="1" applyAlignment="1" applyProtection="1">
      <alignment horizontal="center" vertical="center"/>
    </xf>
    <xf numFmtId="0" fontId="52" fillId="5" borderId="196" xfId="2" applyFont="1" applyFill="1" applyBorder="1" applyAlignment="1" applyProtection="1">
      <alignment horizontal="left" vertical="center"/>
      <protection locked="0"/>
    </xf>
    <xf numFmtId="0" fontId="52" fillId="5" borderId="197" xfId="2" applyFont="1" applyFill="1" applyBorder="1" applyAlignment="1" applyProtection="1">
      <alignment horizontal="left" vertical="center"/>
      <protection locked="0"/>
    </xf>
    <xf numFmtId="0" fontId="52" fillId="5" borderId="260" xfId="2" applyFont="1" applyFill="1" applyBorder="1" applyAlignment="1" applyProtection="1">
      <alignment horizontal="left" vertical="center"/>
      <protection locked="0"/>
    </xf>
    <xf numFmtId="0" fontId="52" fillId="23" borderId="259" xfId="2" applyFont="1" applyFill="1" applyBorder="1" applyAlignment="1" applyProtection="1">
      <alignment horizontal="center" vertical="center"/>
      <protection locked="0"/>
    </xf>
    <xf numFmtId="0" fontId="52" fillId="23" borderId="260" xfId="2" applyFont="1" applyFill="1" applyBorder="1" applyAlignment="1" applyProtection="1">
      <alignment horizontal="center" vertical="center"/>
      <protection locked="0"/>
    </xf>
    <xf numFmtId="3" fontId="52" fillId="0" borderId="266" xfId="2" applyNumberFormat="1" applyFont="1" applyFill="1" applyBorder="1" applyAlignment="1" applyProtection="1">
      <alignment horizontal="center" vertical="center"/>
    </xf>
    <xf numFmtId="3" fontId="52" fillId="0" borderId="270" xfId="2" applyNumberFormat="1" applyFont="1" applyFill="1" applyBorder="1" applyAlignment="1" applyProtection="1">
      <alignment horizontal="center" vertical="center"/>
    </xf>
    <xf numFmtId="3" fontId="52" fillId="0" borderId="259" xfId="2" applyNumberFormat="1" applyFont="1" applyFill="1" applyBorder="1" applyAlignment="1" applyProtection="1">
      <alignment horizontal="center" vertical="center"/>
    </xf>
    <xf numFmtId="3" fontId="52" fillId="0" borderId="198" xfId="2" applyNumberFormat="1" applyFont="1" applyFill="1" applyBorder="1" applyAlignment="1" applyProtection="1">
      <alignment horizontal="center" vertical="center"/>
    </xf>
    <xf numFmtId="0" fontId="52" fillId="0" borderId="259" xfId="2" applyFont="1" applyFill="1" applyBorder="1" applyAlignment="1" applyProtection="1">
      <alignment horizontal="center" vertical="center"/>
    </xf>
    <xf numFmtId="0" fontId="52" fillId="0" borderId="260" xfId="2" applyFont="1" applyFill="1" applyBorder="1" applyAlignment="1" applyProtection="1">
      <alignment horizontal="center" vertical="center"/>
    </xf>
    <xf numFmtId="3" fontId="52" fillId="23" borderId="259" xfId="2" applyNumberFormat="1" applyFont="1" applyFill="1" applyBorder="1" applyAlignment="1" applyProtection="1">
      <alignment horizontal="center" vertical="center"/>
      <protection locked="0"/>
    </xf>
    <xf numFmtId="3" fontId="52" fillId="23" borderId="198" xfId="2" applyNumberFormat="1" applyFont="1" applyFill="1" applyBorder="1" applyAlignment="1" applyProtection="1">
      <alignment horizontal="center" vertical="center"/>
      <protection locked="0"/>
    </xf>
    <xf numFmtId="0" fontId="0" fillId="18" borderId="710" xfId="0" applyFont="1" applyFill="1" applyBorder="1" applyAlignment="1" applyProtection="1">
      <alignment horizontal="center" vertical="center"/>
    </xf>
    <xf numFmtId="0" fontId="0" fillId="18" borderId="711" xfId="0" applyFont="1" applyFill="1" applyBorder="1" applyAlignment="1" applyProtection="1">
      <alignment horizontal="center" vertical="center"/>
    </xf>
    <xf numFmtId="167" fontId="41" fillId="18" borderId="711" xfId="2" applyNumberFormat="1" applyFont="1" applyFill="1" applyBorder="1" applyAlignment="1" applyProtection="1">
      <alignment horizontal="center" vertical="center"/>
    </xf>
    <xf numFmtId="167" fontId="41" fillId="18" borderId="712" xfId="2" applyNumberFormat="1" applyFont="1" applyFill="1" applyBorder="1" applyAlignment="1" applyProtection="1">
      <alignment horizontal="center" vertical="center"/>
    </xf>
    <xf numFmtId="0" fontId="106" fillId="60" borderId="274" xfId="2" applyFont="1" applyFill="1" applyBorder="1" applyAlignment="1" applyProtection="1">
      <alignment horizontal="center" vertical="center"/>
    </xf>
    <xf numFmtId="0" fontId="106" fillId="60" borderId="273" xfId="2" applyFont="1" applyFill="1" applyBorder="1" applyAlignment="1" applyProtection="1">
      <alignment horizontal="center" vertical="center"/>
    </xf>
    <xf numFmtId="0" fontId="106" fillId="60" borderId="275" xfId="2" applyFont="1" applyFill="1" applyBorder="1" applyAlignment="1" applyProtection="1">
      <alignment horizontal="center" vertical="center"/>
    </xf>
    <xf numFmtId="0" fontId="24" fillId="15" borderId="202" xfId="2" applyFont="1" applyFill="1" applyBorder="1" applyAlignment="1" applyProtection="1">
      <alignment horizontal="left" vertical="center"/>
    </xf>
    <xf numFmtId="0" fontId="24" fillId="15" borderId="203" xfId="2" applyFont="1" applyFill="1" applyBorder="1" applyAlignment="1" applyProtection="1">
      <alignment horizontal="left" vertical="center"/>
    </xf>
    <xf numFmtId="0" fontId="24" fillId="15" borderId="203" xfId="2" applyFont="1" applyFill="1" applyBorder="1" applyAlignment="1" applyProtection="1">
      <alignment horizontal="center" vertical="center"/>
    </xf>
    <xf numFmtId="0" fontId="24" fillId="15" borderId="203" xfId="2" applyFont="1" applyFill="1" applyBorder="1" applyAlignment="1" applyProtection="1">
      <alignment horizontal="center" vertical="center" wrapText="1"/>
    </xf>
    <xf numFmtId="0" fontId="24" fillId="15" borderId="204" xfId="2" applyFont="1" applyFill="1" applyBorder="1" applyAlignment="1" applyProtection="1">
      <alignment horizontal="center" vertical="center"/>
    </xf>
    <xf numFmtId="0" fontId="52" fillId="18" borderId="279" xfId="2" applyFont="1" applyFill="1" applyBorder="1" applyAlignment="1" applyProtection="1">
      <alignment horizontal="center" vertical="center"/>
    </xf>
    <xf numFmtId="0" fontId="52" fillId="18" borderId="277" xfId="2" applyFont="1" applyFill="1" applyBorder="1" applyAlignment="1" applyProtection="1">
      <alignment horizontal="center" vertical="center"/>
    </xf>
    <xf numFmtId="3" fontId="52" fillId="26" borderId="259" xfId="2" applyNumberFormat="1" applyFont="1" applyFill="1" applyBorder="1" applyAlignment="1" applyProtection="1">
      <alignment horizontal="center" vertical="center"/>
    </xf>
    <xf numFmtId="3" fontId="52" fillId="26" borderId="260" xfId="2" applyNumberFormat="1" applyFont="1" applyFill="1" applyBorder="1" applyAlignment="1" applyProtection="1">
      <alignment horizontal="center" vertical="center"/>
    </xf>
    <xf numFmtId="9" fontId="52" fillId="26" borderId="206" xfId="14" applyFont="1" applyFill="1" applyBorder="1" applyAlignment="1" applyProtection="1">
      <alignment horizontal="center" vertical="center"/>
    </xf>
    <xf numFmtId="9" fontId="52" fillId="26" borderId="259" xfId="14" applyFont="1" applyFill="1" applyBorder="1" applyAlignment="1" applyProtection="1">
      <alignment horizontal="center" vertical="center"/>
    </xf>
    <xf numFmtId="9" fontId="52" fillId="26" borderId="260" xfId="14" applyFont="1" applyFill="1" applyBorder="1" applyAlignment="1" applyProtection="1">
      <alignment horizontal="center" vertical="center"/>
    </xf>
    <xf numFmtId="3" fontId="52" fillId="26" borderId="197" xfId="2" applyNumberFormat="1" applyFont="1" applyFill="1" applyBorder="1" applyAlignment="1" applyProtection="1">
      <alignment horizontal="center" vertical="center"/>
    </xf>
    <xf numFmtId="3" fontId="52" fillId="26" borderId="198" xfId="2" applyNumberFormat="1" applyFont="1" applyFill="1" applyBorder="1" applyAlignment="1" applyProtection="1">
      <alignment horizontal="center" vertical="center"/>
    </xf>
    <xf numFmtId="0" fontId="52" fillId="0" borderId="205" xfId="2" applyFont="1" applyFill="1" applyBorder="1" applyAlignment="1" applyProtection="1">
      <alignment horizontal="left" vertical="center"/>
    </xf>
    <xf numFmtId="0" fontId="52" fillId="0" borderId="206" xfId="2" applyFont="1" applyFill="1" applyBorder="1" applyAlignment="1" applyProtection="1">
      <alignment horizontal="left" vertical="center"/>
    </xf>
    <xf numFmtId="167" fontId="22" fillId="0" borderId="206" xfId="4" applyNumberFormat="1" applyFont="1" applyFill="1" applyBorder="1" applyAlignment="1" applyProtection="1">
      <alignment horizontal="center" vertical="center" wrapText="1" readingOrder="1"/>
    </xf>
    <xf numFmtId="9" fontId="19" fillId="16" borderId="206" xfId="4" applyNumberFormat="1" applyFont="1" applyFill="1" applyBorder="1" applyAlignment="1" applyProtection="1">
      <alignment horizontal="center" vertical="center" wrapText="1" readingOrder="1"/>
    </xf>
    <xf numFmtId="167" fontId="52" fillId="35" borderId="206" xfId="4" applyNumberFormat="1" applyFont="1" applyFill="1" applyBorder="1" applyAlignment="1" applyProtection="1">
      <alignment horizontal="left" vertical="center"/>
      <protection locked="0"/>
    </xf>
    <xf numFmtId="167" fontId="52" fillId="35" borderId="207" xfId="4" applyNumberFormat="1" applyFont="1" applyFill="1" applyBorder="1" applyAlignment="1" applyProtection="1">
      <alignment horizontal="left" vertical="center"/>
      <protection locked="0"/>
    </xf>
    <xf numFmtId="9" fontId="19" fillId="0" borderId="206" xfId="4" applyNumberFormat="1" applyFont="1" applyFill="1" applyBorder="1" applyAlignment="1" applyProtection="1">
      <alignment horizontal="center" vertical="center" wrapText="1" readingOrder="1"/>
    </xf>
    <xf numFmtId="167" fontId="52" fillId="35" borderId="206" xfId="4" applyNumberFormat="1" applyFont="1" applyFill="1" applyBorder="1" applyAlignment="1" applyProtection="1">
      <alignment horizontal="left" vertical="center" wrapText="1" readingOrder="1"/>
      <protection locked="0"/>
    </xf>
    <xf numFmtId="167" fontId="52" fillId="35" borderId="207" xfId="4" applyNumberFormat="1" applyFont="1" applyFill="1" applyBorder="1" applyAlignment="1" applyProtection="1">
      <alignment horizontal="left" vertical="center" wrapText="1" readingOrder="1"/>
      <protection locked="0"/>
    </xf>
    <xf numFmtId="0" fontId="62" fillId="0" borderId="205" xfId="2" applyFont="1" applyFill="1" applyBorder="1" applyAlignment="1" applyProtection="1">
      <alignment horizontal="left" vertical="center"/>
    </xf>
    <xf numFmtId="0" fontId="62" fillId="0" borderId="206" xfId="2" applyFont="1" applyFill="1" applyBorder="1" applyAlignment="1" applyProtection="1">
      <alignment horizontal="left" vertical="center"/>
    </xf>
    <xf numFmtId="167" fontId="62" fillId="0" borderId="206" xfId="4" applyNumberFormat="1" applyFont="1" applyFill="1" applyBorder="1" applyAlignment="1" applyProtection="1">
      <alignment horizontal="center" vertical="center" wrapText="1" readingOrder="1"/>
    </xf>
    <xf numFmtId="167" fontId="107" fillId="0" borderId="259" xfId="4" applyNumberFormat="1" applyFont="1" applyFill="1" applyBorder="1" applyAlignment="1" applyProtection="1">
      <alignment horizontal="center" vertical="center" wrapText="1" readingOrder="1"/>
    </xf>
    <xf numFmtId="167" fontId="107" fillId="0" borderId="260" xfId="4" applyNumberFormat="1" applyFont="1" applyFill="1" applyBorder="1" applyAlignment="1" applyProtection="1">
      <alignment horizontal="center" vertical="center" wrapText="1" readingOrder="1"/>
    </xf>
    <xf numFmtId="167" fontId="22" fillId="0" borderId="207" xfId="4" applyNumberFormat="1" applyFont="1" applyFill="1" applyBorder="1" applyAlignment="1" applyProtection="1">
      <alignment horizontal="center" vertical="center" wrapText="1" readingOrder="1"/>
    </xf>
    <xf numFmtId="0" fontId="22" fillId="0" borderId="205" xfId="0" applyFont="1" applyFill="1" applyBorder="1" applyAlignment="1" applyProtection="1">
      <alignment horizontal="center" vertical="center"/>
    </xf>
    <xf numFmtId="0" fontId="22" fillId="0" borderId="206" xfId="0" applyFont="1" applyFill="1" applyBorder="1" applyAlignment="1" applyProtection="1">
      <alignment horizontal="center" vertical="center"/>
    </xf>
    <xf numFmtId="0" fontId="22" fillId="0" borderId="207" xfId="0" applyFont="1" applyFill="1" applyBorder="1" applyAlignment="1" applyProtection="1">
      <alignment horizontal="center" vertical="center"/>
    </xf>
    <xf numFmtId="3" fontId="52" fillId="26" borderId="206" xfId="2" applyNumberFormat="1" applyFont="1" applyFill="1" applyBorder="1" applyAlignment="1" applyProtection="1">
      <alignment horizontal="center" vertical="center"/>
    </xf>
    <xf numFmtId="3" fontId="52" fillId="26" borderId="207" xfId="2" applyNumberFormat="1" applyFont="1" applyFill="1" applyBorder="1" applyAlignment="1" applyProtection="1">
      <alignment horizontal="center" vertical="center"/>
    </xf>
    <xf numFmtId="3" fontId="22" fillId="0" borderId="206" xfId="4" applyNumberFormat="1" applyFont="1" applyFill="1" applyBorder="1" applyAlignment="1" applyProtection="1">
      <alignment horizontal="center" vertical="center" wrapText="1" readingOrder="1"/>
    </xf>
    <xf numFmtId="9" fontId="52" fillId="23" borderId="206" xfId="14" applyFont="1" applyFill="1" applyBorder="1" applyAlignment="1" applyProtection="1">
      <alignment horizontal="center" vertical="center"/>
      <protection locked="0"/>
    </xf>
    <xf numFmtId="167" fontId="22" fillId="0" borderId="206" xfId="2" applyNumberFormat="1" applyFont="1" applyFill="1" applyBorder="1" applyAlignment="1" applyProtection="1">
      <alignment horizontal="center" vertical="center"/>
    </xf>
    <xf numFmtId="3" fontId="52" fillId="35" borderId="206" xfId="2" applyNumberFormat="1" applyFont="1" applyFill="1" applyBorder="1" applyAlignment="1" applyProtection="1">
      <alignment horizontal="left" vertical="center"/>
      <protection locked="0"/>
    </xf>
    <xf numFmtId="3" fontId="52" fillId="35" borderId="207" xfId="2" applyNumberFormat="1" applyFont="1" applyFill="1" applyBorder="1" applyAlignment="1" applyProtection="1">
      <alignment horizontal="left" vertical="center"/>
      <protection locked="0"/>
    </xf>
    <xf numFmtId="0" fontId="52" fillId="0" borderId="205" xfId="2" applyFont="1" applyFill="1" applyBorder="1" applyAlignment="1" applyProtection="1">
      <alignment horizontal="center" vertical="center"/>
    </xf>
    <xf numFmtId="0" fontId="52" fillId="0" borderId="206" xfId="2" applyFont="1" applyFill="1" applyBorder="1" applyAlignment="1" applyProtection="1">
      <alignment horizontal="center" vertical="center"/>
    </xf>
    <xf numFmtId="0" fontId="52" fillId="0" borderId="207" xfId="2" applyFont="1" applyFill="1" applyBorder="1" applyAlignment="1" applyProtection="1">
      <alignment horizontal="center" vertical="center"/>
    </xf>
    <xf numFmtId="0" fontId="24" fillId="18" borderId="208" xfId="2" applyFont="1" applyFill="1" applyBorder="1" applyAlignment="1" applyProtection="1">
      <alignment horizontal="right" vertical="center"/>
    </xf>
    <xf numFmtId="0" fontId="24" fillId="18" borderId="209" xfId="2" applyFont="1" applyFill="1" applyBorder="1" applyAlignment="1" applyProtection="1">
      <alignment horizontal="right" vertical="center"/>
    </xf>
    <xf numFmtId="167" fontId="41" fillId="18" borderId="209" xfId="2" applyNumberFormat="1" applyFont="1" applyFill="1" applyBorder="1" applyAlignment="1" applyProtection="1">
      <alignment horizontal="center" vertical="center"/>
    </xf>
    <xf numFmtId="0" fontId="52" fillId="18" borderId="473" xfId="2" applyFont="1" applyFill="1" applyBorder="1" applyAlignment="1" applyProtection="1">
      <alignment horizontal="center" vertical="center"/>
    </xf>
    <xf numFmtId="0" fontId="52" fillId="18" borderId="261" xfId="2" applyFont="1" applyFill="1" applyBorder="1" applyAlignment="1" applyProtection="1">
      <alignment horizontal="center" vertical="center"/>
    </xf>
    <xf numFmtId="0" fontId="57" fillId="60" borderId="193" xfId="2" applyFont="1" applyFill="1" applyBorder="1" applyAlignment="1" applyProtection="1">
      <alignment horizontal="center" vertical="center"/>
    </xf>
    <xf numFmtId="0" fontId="57" fillId="60" borderId="194" xfId="2" applyFont="1" applyFill="1" applyBorder="1" applyAlignment="1" applyProtection="1">
      <alignment horizontal="center" vertical="center"/>
    </xf>
    <xf numFmtId="0" fontId="57" fillId="60" borderId="195" xfId="2" applyFont="1" applyFill="1" applyBorder="1" applyAlignment="1" applyProtection="1">
      <alignment horizontal="center" vertical="center"/>
    </xf>
    <xf numFmtId="167" fontId="120" fillId="0" borderId="206" xfId="4" applyNumberFormat="1" applyFont="1" applyFill="1" applyBorder="1" applyAlignment="1" applyProtection="1">
      <alignment horizontal="center" vertical="center" wrapText="1" readingOrder="1"/>
    </xf>
    <xf numFmtId="9" fontId="66" fillId="0" borderId="206" xfId="14" applyFont="1" applyFill="1" applyBorder="1" applyAlignment="1" applyProtection="1">
      <alignment horizontal="center" vertical="center"/>
    </xf>
    <xf numFmtId="167" fontId="120" fillId="0" borderId="206" xfId="2" applyNumberFormat="1" applyFont="1" applyFill="1" applyBorder="1" applyAlignment="1" applyProtection="1">
      <alignment horizontal="center" vertical="center"/>
    </xf>
    <xf numFmtId="3" fontId="52" fillId="0" borderId="206" xfId="2" applyNumberFormat="1" applyFont="1" applyFill="1" applyBorder="1" applyAlignment="1" applyProtection="1">
      <alignment horizontal="center" vertical="center"/>
    </xf>
    <xf numFmtId="3" fontId="52" fillId="0" borderId="207" xfId="2" applyNumberFormat="1" applyFont="1" applyFill="1" applyBorder="1" applyAlignment="1" applyProtection="1">
      <alignment horizontal="center" vertical="center"/>
    </xf>
    <xf numFmtId="0" fontId="59" fillId="15" borderId="196" xfId="2" applyFont="1" applyFill="1" applyBorder="1" applyAlignment="1" applyProtection="1">
      <alignment horizontal="center" vertical="center"/>
    </xf>
    <xf numFmtId="0" fontId="59" fillId="15" borderId="197" xfId="2" applyFont="1" applyFill="1" applyBorder="1" applyAlignment="1" applyProtection="1">
      <alignment horizontal="center" vertical="center"/>
    </xf>
    <xf numFmtId="0" fontId="59" fillId="15" borderId="260" xfId="2" applyFont="1" applyFill="1" applyBorder="1" applyAlignment="1" applyProtection="1">
      <alignment horizontal="center" vertical="center"/>
    </xf>
    <xf numFmtId="0" fontId="59" fillId="15" borderId="259" xfId="2" applyFont="1" applyFill="1" applyBorder="1" applyAlignment="1" applyProtection="1">
      <alignment horizontal="center" vertical="center"/>
    </xf>
    <xf numFmtId="0" fontId="59" fillId="15" borderId="198" xfId="2" applyFont="1" applyFill="1" applyBorder="1" applyAlignment="1" applyProtection="1">
      <alignment horizontal="center" vertical="center"/>
    </xf>
    <xf numFmtId="3" fontId="52" fillId="0" borderId="260" xfId="2" applyNumberFormat="1" applyFont="1" applyFill="1" applyBorder="1" applyAlignment="1" applyProtection="1">
      <alignment horizontal="center" vertical="center"/>
    </xf>
    <xf numFmtId="167" fontId="22" fillId="23" borderId="259" xfId="2" applyNumberFormat="1" applyFont="1" applyFill="1" applyBorder="1" applyAlignment="1" applyProtection="1">
      <alignment horizontal="center" vertical="center"/>
      <protection locked="0"/>
    </xf>
    <xf numFmtId="167" fontId="22" fillId="23" borderId="198" xfId="2" applyNumberFormat="1" applyFont="1" applyFill="1" applyBorder="1" applyAlignment="1" applyProtection="1">
      <alignment horizontal="center" vertical="center"/>
      <protection locked="0"/>
    </xf>
    <xf numFmtId="167" fontId="22" fillId="23" borderId="260" xfId="2" applyNumberFormat="1" applyFont="1" applyFill="1" applyBorder="1" applyAlignment="1" applyProtection="1">
      <alignment horizontal="center" vertical="center"/>
      <protection locked="0"/>
    </xf>
    <xf numFmtId="167" fontId="22" fillId="0" borderId="259" xfId="2" applyNumberFormat="1" applyFont="1" applyFill="1" applyBorder="1" applyAlignment="1" applyProtection="1">
      <alignment horizontal="center" vertical="center"/>
    </xf>
    <xf numFmtId="167" fontId="22" fillId="0" borderId="198" xfId="2" applyNumberFormat="1" applyFont="1" applyFill="1" applyBorder="1" applyAlignment="1" applyProtection="1">
      <alignment horizontal="center" vertical="center"/>
    </xf>
    <xf numFmtId="3" fontId="52" fillId="0" borderId="306" xfId="2" applyNumberFormat="1" applyFont="1" applyFill="1" applyBorder="1" applyAlignment="1" applyProtection="1">
      <alignment horizontal="center" vertical="center"/>
    </xf>
    <xf numFmtId="3" fontId="52" fillId="0" borderId="465" xfId="2" applyNumberFormat="1" applyFont="1" applyFill="1" applyBorder="1" applyAlignment="1" applyProtection="1">
      <alignment horizontal="center" vertical="center"/>
    </xf>
    <xf numFmtId="167" fontId="59" fillId="8" borderId="306" xfId="2" applyNumberFormat="1" applyFont="1" applyFill="1" applyBorder="1" applyAlignment="1" applyProtection="1">
      <alignment horizontal="center" vertical="center"/>
    </xf>
    <xf numFmtId="167" fontId="59" fillId="8" borderId="302" xfId="2" applyNumberFormat="1" applyFont="1" applyFill="1" applyBorder="1" applyAlignment="1" applyProtection="1">
      <alignment horizontal="center" vertical="center"/>
    </xf>
    <xf numFmtId="0" fontId="52" fillId="0" borderId="273" xfId="2" applyFont="1" applyBorder="1" applyAlignment="1" applyProtection="1">
      <alignment horizontal="center" vertical="center"/>
    </xf>
    <xf numFmtId="0" fontId="52" fillId="0" borderId="275" xfId="2" applyFont="1" applyBorder="1" applyAlignment="1" applyProtection="1">
      <alignment horizontal="center" vertical="center"/>
    </xf>
    <xf numFmtId="0" fontId="24" fillId="18" borderId="199" xfId="2" applyFont="1" applyFill="1" applyBorder="1" applyAlignment="1" applyProtection="1">
      <alignment horizontal="center" vertical="center"/>
    </xf>
    <xf numFmtId="0" fontId="24" fillId="18" borderId="261" xfId="2" applyFont="1" applyFill="1" applyBorder="1" applyAlignment="1" applyProtection="1">
      <alignment horizontal="center" vertical="center"/>
    </xf>
    <xf numFmtId="167" fontId="41" fillId="18" borderId="473" xfId="2" applyNumberFormat="1" applyFont="1" applyFill="1" applyBorder="1" applyAlignment="1" applyProtection="1">
      <alignment horizontal="center" vertical="center"/>
    </xf>
    <xf numFmtId="167" fontId="41" fillId="18" borderId="201" xfId="2" applyNumberFormat="1" applyFont="1" applyFill="1" applyBorder="1" applyAlignment="1" applyProtection="1">
      <alignment horizontal="center" vertical="center"/>
    </xf>
    <xf numFmtId="0" fontId="59" fillId="8" borderId="196" xfId="2" applyFont="1" applyFill="1" applyBorder="1" applyAlignment="1" applyProtection="1">
      <alignment horizontal="center" vertical="center"/>
    </xf>
    <xf numFmtId="0" fontId="59" fillId="8" borderId="197" xfId="2" applyFont="1" applyFill="1" applyBorder="1" applyAlignment="1" applyProtection="1">
      <alignment horizontal="center" vertical="center"/>
    </xf>
    <xf numFmtId="0" fontId="59" fillId="8" borderId="260" xfId="2" applyFont="1" applyFill="1" applyBorder="1" applyAlignment="1" applyProtection="1">
      <alignment horizontal="center" vertical="center"/>
    </xf>
    <xf numFmtId="0" fontId="59" fillId="8" borderId="259" xfId="2" applyFont="1" applyFill="1" applyBorder="1" applyAlignment="1" applyProtection="1">
      <alignment horizontal="center" vertical="center"/>
    </xf>
    <xf numFmtId="167" fontId="59" fillId="8" borderId="259" xfId="2" applyNumberFormat="1" applyFont="1" applyFill="1" applyBorder="1" applyAlignment="1" applyProtection="1">
      <alignment horizontal="center" vertical="center"/>
    </xf>
    <xf numFmtId="167" fontId="59" fillId="8" borderId="198" xfId="2" applyNumberFormat="1" applyFont="1" applyFill="1" applyBorder="1" applyAlignment="1" applyProtection="1">
      <alignment horizontal="center" vertical="center"/>
    </xf>
    <xf numFmtId="0" fontId="52" fillId="0" borderId="196" xfId="2" applyFont="1" applyBorder="1" applyAlignment="1" applyProtection="1">
      <alignment horizontal="center" vertical="center"/>
    </xf>
    <xf numFmtId="0" fontId="52" fillId="0" borderId="197" xfId="2" applyFont="1" applyBorder="1" applyAlignment="1" applyProtection="1">
      <alignment horizontal="center" vertical="center"/>
    </xf>
    <xf numFmtId="0" fontId="52" fillId="0" borderId="198" xfId="2" applyFont="1" applyBorder="1" applyAlignment="1" applyProtection="1">
      <alignment horizontal="center" vertical="center"/>
    </xf>
    <xf numFmtId="0" fontId="59" fillId="0" borderId="196" xfId="2" applyFont="1" applyBorder="1" applyAlignment="1" applyProtection="1">
      <alignment horizontal="center" vertical="center"/>
    </xf>
    <xf numFmtId="0" fontId="59" fillId="0" borderId="197" xfId="2" applyFont="1" applyBorder="1" applyAlignment="1" applyProtection="1">
      <alignment horizontal="center" vertical="center"/>
    </xf>
    <xf numFmtId="0" fontId="59" fillId="0" borderId="260" xfId="2" applyFont="1" applyBorder="1" applyAlignment="1" applyProtection="1">
      <alignment horizontal="center" vertical="center"/>
    </xf>
    <xf numFmtId="3" fontId="52" fillId="0" borderId="259" xfId="2" applyNumberFormat="1" applyFont="1" applyBorder="1" applyAlignment="1" applyProtection="1">
      <alignment horizontal="center" vertical="center"/>
    </xf>
    <xf numFmtId="3" fontId="52" fillId="0" borderId="198" xfId="2" applyNumberFormat="1" applyFont="1" applyBorder="1" applyAlignment="1" applyProtection="1">
      <alignment horizontal="center" vertical="center"/>
    </xf>
    <xf numFmtId="0" fontId="52" fillId="0" borderId="199" xfId="2" applyFont="1" applyFill="1" applyBorder="1" applyAlignment="1" applyProtection="1">
      <alignment horizontal="center" vertical="center"/>
    </xf>
    <xf numFmtId="0" fontId="52" fillId="0" borderId="200" xfId="2" applyFont="1" applyFill="1" applyBorder="1" applyAlignment="1" applyProtection="1">
      <alignment horizontal="center" vertical="center"/>
    </xf>
    <xf numFmtId="0" fontId="52" fillId="0" borderId="261" xfId="2" applyFont="1" applyFill="1" applyBorder="1" applyAlignment="1" applyProtection="1">
      <alignment horizontal="center" vertical="center"/>
    </xf>
    <xf numFmtId="9" fontId="52" fillId="23" borderId="473" xfId="2" applyNumberFormat="1" applyFont="1" applyFill="1" applyBorder="1" applyAlignment="1" applyProtection="1">
      <alignment horizontal="center" vertical="center"/>
      <protection locked="0"/>
    </xf>
    <xf numFmtId="9" fontId="52" fillId="23" borderId="261" xfId="2" applyNumberFormat="1" applyFont="1" applyFill="1" applyBorder="1" applyAlignment="1" applyProtection="1">
      <alignment horizontal="center" vertical="center"/>
      <protection locked="0"/>
    </xf>
    <xf numFmtId="0" fontId="52" fillId="0" borderId="473" xfId="2" applyFont="1" applyFill="1" applyBorder="1" applyAlignment="1" applyProtection="1">
      <alignment horizontal="center" vertical="center"/>
    </xf>
    <xf numFmtId="3" fontId="52" fillId="8" borderId="259" xfId="2" applyNumberFormat="1" applyFont="1" applyFill="1" applyBorder="1" applyAlignment="1" applyProtection="1">
      <alignment horizontal="center" vertical="center"/>
    </xf>
    <xf numFmtId="3" fontId="52" fillId="8" borderId="198" xfId="2" applyNumberFormat="1" applyFont="1" applyFill="1" applyBorder="1" applyAlignment="1" applyProtection="1">
      <alignment horizontal="center" vertical="center"/>
    </xf>
    <xf numFmtId="0" fontId="59" fillId="8" borderId="196" xfId="2" applyFont="1" applyFill="1" applyBorder="1" applyAlignment="1" applyProtection="1">
      <alignment horizontal="center"/>
    </xf>
    <xf numFmtId="0" fontId="59" fillId="8" borderId="197" xfId="2" applyFont="1" applyFill="1" applyBorder="1" applyAlignment="1" applyProtection="1">
      <alignment horizontal="center"/>
    </xf>
    <xf numFmtId="0" fontId="59" fillId="8" borderId="198" xfId="2" applyFont="1" applyFill="1" applyBorder="1" applyAlignment="1" applyProtection="1">
      <alignment horizontal="center"/>
    </xf>
    <xf numFmtId="0" fontId="25" fillId="8" borderId="199" xfId="2" applyFont="1" applyFill="1" applyBorder="1" applyAlignment="1" applyProtection="1">
      <alignment horizontal="right" vertical="center"/>
    </xf>
    <xf numFmtId="0" fontId="25" fillId="8" borderId="200" xfId="2" applyFont="1" applyFill="1" applyBorder="1" applyAlignment="1" applyProtection="1">
      <alignment horizontal="right" vertical="center"/>
    </xf>
    <xf numFmtId="0" fontId="25" fillId="8" borderId="261" xfId="2" applyFont="1" applyFill="1" applyBorder="1" applyAlignment="1" applyProtection="1">
      <alignment horizontal="right" vertical="center"/>
    </xf>
    <xf numFmtId="3" fontId="52" fillId="8" borderId="473" xfId="2" applyNumberFormat="1" applyFont="1" applyFill="1" applyBorder="1" applyAlignment="1" applyProtection="1">
      <alignment horizontal="center" vertical="center"/>
    </xf>
    <xf numFmtId="0" fontId="52" fillId="8" borderId="201" xfId="2" applyFont="1" applyFill="1" applyBorder="1" applyAlignment="1" applyProtection="1">
      <alignment horizontal="center" vertical="center"/>
    </xf>
    <xf numFmtId="0" fontId="24" fillId="18" borderId="276" xfId="2" applyFont="1" applyFill="1" applyBorder="1" applyAlignment="1" applyProtection="1">
      <alignment horizontal="center" vertical="center"/>
    </xf>
    <xf numFmtId="0" fontId="24" fillId="18" borderId="277" xfId="2" applyFont="1" applyFill="1" applyBorder="1" applyAlignment="1" applyProtection="1">
      <alignment horizontal="center" vertical="center"/>
    </xf>
    <xf numFmtId="2" fontId="41" fillId="18" borderId="279" xfId="2" applyNumberFormat="1" applyFont="1" applyFill="1" applyBorder="1" applyAlignment="1" applyProtection="1">
      <alignment horizontal="center" vertical="center"/>
    </xf>
    <xf numFmtId="2" fontId="41" fillId="18" borderId="280" xfId="2" applyNumberFormat="1" applyFont="1" applyFill="1" applyBorder="1" applyAlignment="1" applyProtection="1">
      <alignment horizontal="center" vertical="center"/>
    </xf>
    <xf numFmtId="0" fontId="59" fillId="0" borderId="199" xfId="2" applyFont="1" applyBorder="1" applyAlignment="1" applyProtection="1">
      <alignment horizontal="center"/>
    </xf>
    <xf numFmtId="0" fontId="59" fillId="0" borderId="200" xfId="2" applyFont="1" applyBorder="1" applyAlignment="1" applyProtection="1">
      <alignment horizontal="center"/>
    </xf>
    <xf numFmtId="0" fontId="59" fillId="0" borderId="201" xfId="2" applyFont="1" applyBorder="1" applyAlignment="1" applyProtection="1">
      <alignment horizontal="center"/>
    </xf>
    <xf numFmtId="167" fontId="41" fillId="18" borderId="279" xfId="2" applyNumberFormat="1" applyFont="1" applyFill="1" applyBorder="1" applyAlignment="1" applyProtection="1">
      <alignment horizontal="center" vertical="center"/>
    </xf>
    <xf numFmtId="167" fontId="41" fillId="18" borderId="280" xfId="2" applyNumberFormat="1" applyFont="1" applyFill="1" applyBorder="1" applyAlignment="1" applyProtection="1">
      <alignment horizontal="center" vertical="center"/>
    </xf>
    <xf numFmtId="0" fontId="52" fillId="8" borderId="196" xfId="2" applyFont="1" applyFill="1" applyBorder="1" applyAlignment="1" applyProtection="1">
      <alignment horizontal="center"/>
    </xf>
    <xf numFmtId="0" fontId="52" fillId="8" borderId="197" xfId="2" applyFont="1" applyFill="1" applyBorder="1" applyAlignment="1" applyProtection="1">
      <alignment horizontal="center"/>
    </xf>
    <xf numFmtId="0" fontId="52" fillId="8" borderId="198" xfId="2" applyFont="1" applyFill="1" applyBorder="1" applyAlignment="1" applyProtection="1">
      <alignment horizontal="center"/>
    </xf>
    <xf numFmtId="0" fontId="57" fillId="60" borderId="682" xfId="2" applyFont="1" applyFill="1" applyBorder="1" applyAlignment="1" applyProtection="1">
      <alignment horizontal="center" vertical="center"/>
    </xf>
    <xf numFmtId="0" fontId="57" fillId="60" borderId="683" xfId="2" applyFont="1" applyFill="1" applyBorder="1" applyAlignment="1" applyProtection="1">
      <alignment horizontal="center" vertical="center"/>
    </xf>
    <xf numFmtId="0" fontId="57" fillId="60" borderId="684" xfId="2" applyFont="1" applyFill="1" applyBorder="1" applyAlignment="1" applyProtection="1">
      <alignment horizontal="center" vertical="center"/>
    </xf>
    <xf numFmtId="0" fontId="52" fillId="0" borderId="669" xfId="2" applyFont="1" applyFill="1" applyBorder="1" applyAlignment="1" applyProtection="1">
      <alignment horizontal="left" vertical="center"/>
    </xf>
    <xf numFmtId="0" fontId="52" fillId="0" borderId="269" xfId="2" applyFont="1" applyFill="1" applyBorder="1" applyAlignment="1" applyProtection="1">
      <alignment horizontal="left" vertical="center"/>
    </xf>
    <xf numFmtId="0" fontId="52" fillId="0" borderId="267" xfId="2" applyFont="1" applyFill="1" applyBorder="1" applyAlignment="1" applyProtection="1">
      <alignment horizontal="left" vertical="center"/>
    </xf>
    <xf numFmtId="0" fontId="59" fillId="15" borderId="680" xfId="2" applyFont="1" applyFill="1" applyBorder="1" applyAlignment="1" applyProtection="1">
      <alignment horizontal="center" vertical="center"/>
    </xf>
    <xf numFmtId="0" fontId="59" fillId="15" borderId="681" xfId="2" applyFont="1" applyFill="1" applyBorder="1" applyAlignment="1" applyProtection="1">
      <alignment horizontal="center" vertical="center"/>
    </xf>
    <xf numFmtId="0" fontId="59" fillId="15" borderId="660" xfId="2" applyFont="1" applyFill="1" applyBorder="1" applyAlignment="1" applyProtection="1">
      <alignment horizontal="left" vertical="center"/>
    </xf>
    <xf numFmtId="0" fontId="59" fillId="15" borderId="197" xfId="2" applyFont="1" applyFill="1" applyBorder="1" applyAlignment="1" applyProtection="1">
      <alignment horizontal="left" vertical="center"/>
    </xf>
    <xf numFmtId="0" fontId="59" fillId="15" borderId="260" xfId="2" applyFont="1" applyFill="1" applyBorder="1" applyAlignment="1" applyProtection="1">
      <alignment horizontal="left" vertical="center"/>
    </xf>
    <xf numFmtId="9" fontId="59" fillId="23" borderId="259" xfId="3" applyFont="1" applyFill="1" applyBorder="1" applyAlignment="1" applyProtection="1">
      <alignment horizontal="center" vertical="center"/>
      <protection locked="0"/>
    </xf>
    <xf numFmtId="9" fontId="59" fillId="23" borderId="260" xfId="3" applyFont="1" applyFill="1" applyBorder="1" applyAlignment="1" applyProtection="1">
      <alignment horizontal="center" vertical="center"/>
      <protection locked="0"/>
    </xf>
    <xf numFmtId="9" fontId="59" fillId="23" borderId="661" xfId="3" applyFont="1" applyFill="1" applyBorder="1" applyAlignment="1" applyProtection="1">
      <alignment horizontal="center" vertical="center"/>
      <protection locked="0"/>
    </xf>
    <xf numFmtId="0" fontId="59" fillId="15" borderId="662" xfId="2" applyFont="1" applyFill="1" applyBorder="1" applyAlignment="1" applyProtection="1">
      <alignment horizontal="left" vertical="center"/>
    </xf>
    <xf numFmtId="0" fontId="59" fillId="15" borderId="212" xfId="2" applyFont="1" applyFill="1" applyBorder="1" applyAlignment="1" applyProtection="1">
      <alignment horizontal="left" vertical="center"/>
    </xf>
    <xf numFmtId="0" fontId="59" fillId="15" borderId="465" xfId="2" applyFont="1" applyFill="1" applyBorder="1" applyAlignment="1" applyProtection="1">
      <alignment horizontal="left" vertical="center"/>
    </xf>
    <xf numFmtId="171" fontId="59" fillId="23" borderId="306" xfId="2" applyNumberFormat="1" applyFont="1" applyFill="1" applyBorder="1" applyAlignment="1" applyProtection="1">
      <alignment horizontal="center" vertical="center"/>
      <protection locked="0"/>
    </xf>
    <xf numFmtId="171" fontId="59" fillId="23" borderId="465" xfId="2" applyNumberFormat="1" applyFont="1" applyFill="1" applyBorder="1" applyAlignment="1" applyProtection="1">
      <alignment horizontal="center" vertical="center"/>
      <protection locked="0"/>
    </xf>
    <xf numFmtId="171" fontId="59" fillId="23" borderId="652" xfId="2" applyNumberFormat="1" applyFont="1" applyFill="1" applyBorder="1" applyAlignment="1" applyProtection="1">
      <alignment horizontal="center" vertical="center"/>
      <protection locked="0"/>
    </xf>
    <xf numFmtId="171" fontId="59" fillId="23" borderId="663" xfId="2" applyNumberFormat="1" applyFont="1" applyFill="1" applyBorder="1" applyAlignment="1" applyProtection="1">
      <alignment horizontal="center" vertical="center"/>
      <protection locked="0"/>
    </xf>
    <xf numFmtId="0" fontId="59" fillId="0" borderId="664" xfId="2" applyFont="1" applyFill="1" applyBorder="1" applyAlignment="1" applyProtection="1">
      <alignment horizontal="center" vertical="center"/>
    </xf>
    <xf numFmtId="0" fontId="59" fillId="0" borderId="653" xfId="2" applyFont="1" applyFill="1" applyBorder="1" applyAlignment="1" applyProtection="1">
      <alignment horizontal="center" vertical="center"/>
    </xf>
    <xf numFmtId="0" fontId="59" fillId="0" borderId="665" xfId="2" applyFont="1" applyFill="1" applyBorder="1" applyAlignment="1" applyProtection="1">
      <alignment horizontal="center" vertical="center"/>
    </xf>
    <xf numFmtId="0" fontId="66" fillId="0" borderId="660" xfId="2" applyFont="1" applyFill="1" applyBorder="1" applyAlignment="1" applyProtection="1">
      <alignment horizontal="left" vertical="center"/>
    </xf>
    <xf numFmtId="0" fontId="66" fillId="0" borderId="197" xfId="2" applyFont="1" applyFill="1" applyBorder="1" applyAlignment="1" applyProtection="1">
      <alignment horizontal="left" vertical="center"/>
    </xf>
    <xf numFmtId="0" fontId="66" fillId="0" borderId="260" xfId="2" applyFont="1" applyFill="1" applyBorder="1" applyAlignment="1" applyProtection="1">
      <alignment horizontal="left" vertical="center"/>
    </xf>
    <xf numFmtId="3" fontId="66" fillId="0" borderId="206" xfId="2" applyNumberFormat="1" applyFont="1" applyFill="1" applyBorder="1" applyAlignment="1" applyProtection="1">
      <alignment horizontal="center" vertical="center"/>
    </xf>
    <xf numFmtId="3" fontId="66" fillId="0" borderId="259" xfId="2" applyNumberFormat="1" applyFont="1" applyFill="1" applyBorder="1" applyAlignment="1" applyProtection="1">
      <alignment horizontal="center" vertical="center"/>
    </xf>
    <xf numFmtId="3" fontId="66" fillId="0" borderId="661" xfId="2" applyNumberFormat="1" applyFont="1" applyFill="1" applyBorder="1" applyAlignment="1" applyProtection="1">
      <alignment horizontal="center" vertical="center"/>
    </xf>
    <xf numFmtId="3" fontId="66" fillId="0" borderId="260" xfId="2" applyNumberFormat="1" applyFont="1" applyFill="1" applyBorder="1" applyAlignment="1" applyProtection="1">
      <alignment horizontal="center" vertical="center"/>
    </xf>
    <xf numFmtId="0" fontId="66" fillId="0" borderId="664" xfId="2" applyFont="1" applyFill="1" applyBorder="1" applyAlignment="1" applyProtection="1">
      <alignment horizontal="left" vertical="center"/>
    </xf>
    <xf numFmtId="0" fontId="66" fillId="0" borderId="653" xfId="2" applyFont="1" applyFill="1" applyBorder="1" applyAlignment="1" applyProtection="1">
      <alignment horizontal="left" vertical="center"/>
    </xf>
    <xf numFmtId="0" fontId="66" fillId="0" borderId="654" xfId="2" applyFont="1" applyFill="1" applyBorder="1" applyAlignment="1" applyProtection="1">
      <alignment horizontal="left" vertical="center"/>
    </xf>
    <xf numFmtId="3" fontId="66" fillId="0" borderId="655" xfId="2" applyNumberFormat="1" applyFont="1" applyFill="1" applyBorder="1" applyAlignment="1" applyProtection="1">
      <alignment horizontal="center" vertical="center"/>
    </xf>
    <xf numFmtId="3" fontId="66" fillId="0" borderId="654" xfId="2" applyNumberFormat="1" applyFont="1" applyFill="1" applyBorder="1" applyAlignment="1" applyProtection="1">
      <alignment horizontal="center" vertical="center"/>
    </xf>
    <xf numFmtId="3" fontId="62" fillId="0" borderId="655" xfId="2" applyNumberFormat="1" applyFont="1" applyFill="1" applyBorder="1" applyAlignment="1" applyProtection="1">
      <alignment horizontal="center" vertical="center"/>
    </xf>
    <xf numFmtId="3" fontId="62" fillId="0" borderId="665" xfId="2" applyNumberFormat="1" applyFont="1" applyFill="1" applyBorder="1" applyAlignment="1" applyProtection="1">
      <alignment horizontal="center" vertical="center"/>
    </xf>
    <xf numFmtId="0" fontId="66" fillId="0" borderId="660" xfId="2" applyFont="1" applyFill="1" applyBorder="1" applyAlignment="1" applyProtection="1">
      <alignment horizontal="center" vertical="center"/>
    </xf>
    <xf numFmtId="0" fontId="66" fillId="0" borderId="197" xfId="2" applyFont="1" applyFill="1" applyBorder="1" applyAlignment="1" applyProtection="1">
      <alignment horizontal="center" vertical="center"/>
    </xf>
    <xf numFmtId="0" fontId="66" fillId="0" borderId="661" xfId="2" applyFont="1" applyFill="1" applyBorder="1" applyAlignment="1" applyProtection="1">
      <alignment horizontal="center" vertical="center"/>
    </xf>
    <xf numFmtId="0" fontId="59" fillId="26" borderId="666" xfId="2" applyFont="1" applyFill="1" applyBorder="1" applyAlignment="1" applyProtection="1">
      <alignment horizontal="left" vertical="center"/>
    </xf>
    <xf numFmtId="0" fontId="59" fillId="26" borderId="656" xfId="2" applyFont="1" applyFill="1" applyBorder="1" applyAlignment="1" applyProtection="1">
      <alignment horizontal="left" vertical="center"/>
    </xf>
    <xf numFmtId="3" fontId="59" fillId="26" borderId="657" xfId="2" applyNumberFormat="1" applyFont="1" applyFill="1" applyBorder="1" applyAlignment="1" applyProtection="1">
      <alignment horizontal="center" vertical="center"/>
    </xf>
    <xf numFmtId="0" fontId="59" fillId="26" borderId="658" xfId="2" applyFont="1" applyFill="1" applyBorder="1" applyAlignment="1" applyProtection="1">
      <alignment horizontal="center" vertical="center"/>
    </xf>
    <xf numFmtId="0" fontId="59" fillId="26" borderId="667" xfId="2" applyFont="1" applyFill="1" applyBorder="1" applyAlignment="1" applyProtection="1">
      <alignment horizontal="center" vertical="center"/>
    </xf>
    <xf numFmtId="0" fontId="59" fillId="26" borderId="668" xfId="2" applyFont="1" applyFill="1" applyBorder="1" applyAlignment="1" applyProtection="1">
      <alignment horizontal="left" vertical="center"/>
    </xf>
    <xf numFmtId="0" fontId="59" fillId="26" borderId="658" xfId="2" applyFont="1" applyFill="1" applyBorder="1" applyAlignment="1" applyProtection="1">
      <alignment horizontal="left" vertical="center"/>
    </xf>
    <xf numFmtId="0" fontId="59" fillId="26" borderId="659" xfId="2" applyFont="1" applyFill="1" applyBorder="1" applyAlignment="1" applyProtection="1">
      <alignment horizontal="left" vertical="center"/>
    </xf>
    <xf numFmtId="3" fontId="59" fillId="26" borderId="659" xfId="2" applyNumberFormat="1" applyFont="1" applyFill="1" applyBorder="1" applyAlignment="1" applyProtection="1">
      <alignment horizontal="center" vertical="center"/>
    </xf>
    <xf numFmtId="3" fontId="59" fillId="26" borderId="667" xfId="2" applyNumberFormat="1" applyFont="1" applyFill="1" applyBorder="1" applyAlignment="1" applyProtection="1">
      <alignment horizontal="center" vertical="center"/>
    </xf>
    <xf numFmtId="0" fontId="59" fillId="0" borderId="669" xfId="2" applyFont="1" applyFill="1" applyBorder="1" applyAlignment="1" applyProtection="1">
      <alignment horizontal="left" vertical="center"/>
    </xf>
    <xf numFmtId="0" fontId="59" fillId="0" borderId="269" xfId="2" applyFont="1" applyFill="1" applyBorder="1" applyAlignment="1" applyProtection="1">
      <alignment horizontal="left" vertical="center"/>
    </xf>
    <xf numFmtId="0" fontId="59" fillId="0" borderId="267" xfId="2" applyFont="1" applyFill="1" applyBorder="1" applyAlignment="1" applyProtection="1">
      <alignment horizontal="left" vertical="center"/>
    </xf>
    <xf numFmtId="3" fontId="52" fillId="0" borderId="267" xfId="2" applyNumberFormat="1" applyFont="1" applyFill="1" applyBorder="1" applyAlignment="1" applyProtection="1">
      <alignment horizontal="center" vertical="center"/>
    </xf>
    <xf numFmtId="3" fontId="52" fillId="0" borderId="670" xfId="2" applyNumberFormat="1" applyFont="1" applyFill="1" applyBorder="1" applyAlignment="1" applyProtection="1">
      <alignment horizontal="center" vertical="center"/>
    </xf>
    <xf numFmtId="0" fontId="66" fillId="0" borderId="671" xfId="2" applyFont="1" applyFill="1" applyBorder="1" applyAlignment="1" applyProtection="1">
      <alignment horizontal="left" vertical="center"/>
    </xf>
    <xf numFmtId="0" fontId="66" fillId="0" borderId="206" xfId="2" applyFont="1" applyFill="1" applyBorder="1" applyAlignment="1" applyProtection="1">
      <alignment horizontal="left" vertical="center"/>
    </xf>
    <xf numFmtId="3" fontId="66" fillId="0" borderId="672" xfId="2" applyNumberFormat="1" applyFont="1" applyFill="1" applyBorder="1" applyAlignment="1" applyProtection="1">
      <alignment horizontal="center" vertical="center"/>
    </xf>
    <xf numFmtId="0" fontId="59" fillId="26" borderId="660" xfId="2" applyFont="1" applyFill="1" applyBorder="1" applyAlignment="1" applyProtection="1">
      <alignment horizontal="left" vertical="center"/>
    </xf>
    <xf numFmtId="0" fontId="59" fillId="26" borderId="197" xfId="2" applyFont="1" applyFill="1" applyBorder="1" applyAlignment="1" applyProtection="1">
      <alignment horizontal="left" vertical="center"/>
    </xf>
    <xf numFmtId="0" fontId="59" fillId="26" borderId="260" xfId="2" applyFont="1" applyFill="1" applyBorder="1" applyAlignment="1" applyProtection="1">
      <alignment horizontal="left" vertical="center"/>
    </xf>
    <xf numFmtId="3" fontId="59" fillId="26" borderId="259" xfId="2" applyNumberFormat="1" applyFont="1" applyFill="1" applyBorder="1" applyAlignment="1" applyProtection="1">
      <alignment horizontal="center" vertical="center"/>
    </xf>
    <xf numFmtId="3" fontId="59" fillId="26" borderId="260" xfId="2" applyNumberFormat="1" applyFont="1" applyFill="1" applyBorder="1" applyAlignment="1" applyProtection="1">
      <alignment horizontal="center" vertical="center"/>
    </xf>
    <xf numFmtId="3" fontId="59" fillId="26" borderId="661" xfId="2" applyNumberFormat="1" applyFont="1" applyFill="1" applyBorder="1" applyAlignment="1" applyProtection="1">
      <alignment horizontal="center" vertical="center"/>
    </xf>
    <xf numFmtId="0" fontId="59" fillId="0" borderId="660" xfId="2" applyFont="1" applyFill="1" applyBorder="1" applyAlignment="1" applyProtection="1">
      <alignment horizontal="left" vertical="center"/>
    </xf>
    <xf numFmtId="0" fontId="59" fillId="0" borderId="197" xfId="2" applyFont="1" applyFill="1" applyBorder="1" applyAlignment="1" applyProtection="1">
      <alignment horizontal="left" vertical="center"/>
    </xf>
    <xf numFmtId="0" fontId="59" fillId="0" borderId="260" xfId="2" applyFont="1" applyFill="1" applyBorder="1" applyAlignment="1" applyProtection="1">
      <alignment horizontal="left" vertical="center"/>
    </xf>
    <xf numFmtId="3" fontId="52" fillId="0" borderId="661" xfId="2" applyNumberFormat="1" applyFont="1" applyFill="1" applyBorder="1" applyAlignment="1" applyProtection="1">
      <alignment horizontal="center" vertical="center"/>
    </xf>
    <xf numFmtId="0" fontId="59" fillId="0" borderId="676" xfId="2" applyFont="1" applyFill="1" applyBorder="1" applyAlignment="1" applyProtection="1">
      <alignment horizontal="left" vertical="center"/>
    </xf>
    <xf numFmtId="0" fontId="59" fillId="0" borderId="652" xfId="2" applyFont="1" applyFill="1" applyBorder="1" applyAlignment="1" applyProtection="1">
      <alignment horizontal="left" vertical="center"/>
    </xf>
    <xf numFmtId="3" fontId="52" fillId="0" borderId="652" xfId="2" applyNumberFormat="1" applyFont="1" applyFill="1" applyBorder="1" applyAlignment="1" applyProtection="1">
      <alignment horizontal="center" vertical="center"/>
    </xf>
    <xf numFmtId="3" fontId="52" fillId="0" borderId="663" xfId="2" applyNumberFormat="1" applyFont="1" applyFill="1" applyBorder="1" applyAlignment="1" applyProtection="1">
      <alignment horizontal="center" vertical="center"/>
    </xf>
    <xf numFmtId="0" fontId="24" fillId="18" borderId="677" xfId="2" applyFont="1" applyFill="1" applyBorder="1" applyAlignment="1" applyProtection="1">
      <alignment horizontal="left" vertical="center"/>
    </xf>
    <xf numFmtId="0" fontId="24" fillId="18" borderId="678" xfId="2" applyFont="1" applyFill="1" applyBorder="1" applyAlignment="1" applyProtection="1">
      <alignment horizontal="left" vertical="center"/>
    </xf>
    <xf numFmtId="3" fontId="24" fillId="18" borderId="678" xfId="2" applyNumberFormat="1" applyFont="1" applyFill="1" applyBorder="1" applyAlignment="1" applyProtection="1">
      <alignment horizontal="center" vertical="center"/>
    </xf>
    <xf numFmtId="3" fontId="24" fillId="18" borderId="679" xfId="2" applyNumberFormat="1" applyFont="1" applyFill="1" applyBorder="1" applyAlignment="1" applyProtection="1">
      <alignment horizontal="center" vertical="center"/>
    </xf>
    <xf numFmtId="0" fontId="52" fillId="0" borderId="671" xfId="2" applyFont="1" applyFill="1" applyBorder="1" applyAlignment="1" applyProtection="1">
      <alignment horizontal="left" vertical="center"/>
    </xf>
    <xf numFmtId="3" fontId="52" fillId="23" borderId="206" xfId="2" applyNumberFormat="1" applyFont="1" applyFill="1" applyBorder="1" applyAlignment="1" applyProtection="1">
      <alignment horizontal="center" vertical="center"/>
      <protection locked="0"/>
    </xf>
    <xf numFmtId="3" fontId="52" fillId="23" borderId="672" xfId="2" applyNumberFormat="1" applyFont="1" applyFill="1" applyBorder="1" applyAlignment="1" applyProtection="1">
      <alignment horizontal="center" vertical="center"/>
      <protection locked="0"/>
    </xf>
    <xf numFmtId="0" fontId="52" fillId="0" borderId="671" xfId="2" applyFont="1" applyFill="1" applyBorder="1" applyAlignment="1" applyProtection="1">
      <alignment horizontal="left" vertical="center" wrapText="1"/>
    </xf>
    <xf numFmtId="0" fontId="52" fillId="0" borderId="206" xfId="2" applyFont="1" applyFill="1" applyBorder="1" applyAlignment="1" applyProtection="1">
      <alignment horizontal="left" vertical="center" wrapText="1"/>
    </xf>
    <xf numFmtId="0" fontId="1" fillId="35" borderId="211" xfId="0" applyFont="1" applyFill="1" applyBorder="1" applyAlignment="1" applyProtection="1">
      <alignment horizontal="left" vertical="top" wrapText="1"/>
      <protection locked="0"/>
    </xf>
    <xf numFmtId="0" fontId="1" fillId="35" borderId="212" xfId="0" applyFont="1" applyFill="1" applyBorder="1" applyAlignment="1" applyProtection="1">
      <alignment horizontal="left" vertical="top" wrapText="1"/>
      <protection locked="0"/>
    </xf>
    <xf numFmtId="0" fontId="1" fillId="35" borderId="192" xfId="0" applyFont="1" applyFill="1" applyBorder="1" applyAlignment="1" applyProtection="1">
      <alignment horizontal="left" vertical="top" wrapText="1"/>
      <protection locked="0"/>
    </xf>
    <xf numFmtId="0" fontId="1" fillId="35" borderId="0" xfId="0" applyFont="1" applyFill="1" applyBorder="1" applyAlignment="1" applyProtection="1">
      <alignment horizontal="left" vertical="top" wrapText="1"/>
      <protection locked="0"/>
    </xf>
    <xf numFmtId="0" fontId="1" fillId="35" borderId="213" xfId="0" applyFont="1" applyFill="1" applyBorder="1" applyAlignment="1" applyProtection="1">
      <alignment horizontal="left" vertical="top" wrapText="1"/>
      <protection locked="0"/>
    </xf>
    <xf numFmtId="0" fontId="1" fillId="35" borderId="214" xfId="0" applyFont="1" applyFill="1" applyBorder="1" applyAlignment="1" applyProtection="1">
      <alignment horizontal="left" vertical="top" wrapText="1"/>
      <protection locked="0"/>
    </xf>
    <xf numFmtId="0" fontId="1" fillId="60" borderId="193" xfId="0" applyFont="1" applyFill="1" applyBorder="1" applyAlignment="1" applyProtection="1">
      <alignment horizontal="left" vertical="center"/>
    </xf>
    <xf numFmtId="0" fontId="0" fillId="60" borderId="194" xfId="0" applyFont="1" applyFill="1" applyBorder="1" applyAlignment="1" applyProtection="1">
      <alignment horizontal="left" vertical="center"/>
    </xf>
    <xf numFmtId="0" fontId="0" fillId="35" borderId="212" xfId="0" applyFont="1" applyFill="1" applyBorder="1" applyAlignment="1" applyProtection="1">
      <alignment horizontal="left" vertical="top" wrapText="1"/>
      <protection locked="0"/>
    </xf>
    <xf numFmtId="0" fontId="0" fillId="35" borderId="192" xfId="0" applyFont="1" applyFill="1" applyBorder="1" applyAlignment="1" applyProtection="1">
      <alignment horizontal="left" vertical="top" wrapText="1"/>
      <protection locked="0"/>
    </xf>
    <xf numFmtId="0" fontId="0" fillId="35" borderId="213" xfId="0" applyFont="1" applyFill="1" applyBorder="1" applyAlignment="1" applyProtection="1">
      <alignment horizontal="left" vertical="top" wrapText="1"/>
      <protection locked="0"/>
    </xf>
    <xf numFmtId="0" fontId="0" fillId="35" borderId="214" xfId="0" applyFont="1" applyFill="1" applyBorder="1" applyAlignment="1" applyProtection="1">
      <alignment horizontal="left" vertical="top" wrapText="1"/>
      <protection locked="0"/>
    </xf>
    <xf numFmtId="0" fontId="24" fillId="18" borderId="673" xfId="2" applyFont="1" applyFill="1" applyBorder="1" applyAlignment="1" applyProtection="1">
      <alignment horizontal="left" vertical="center"/>
    </xf>
    <xf numFmtId="0" fontId="24" fillId="18" borderId="674" xfId="2" applyFont="1" applyFill="1" applyBorder="1" applyAlignment="1" applyProtection="1">
      <alignment horizontal="left" vertical="center"/>
    </xf>
    <xf numFmtId="9" fontId="35" fillId="18" borderId="674" xfId="14" applyFont="1" applyFill="1" applyBorder="1" applyAlignment="1" applyProtection="1">
      <alignment horizontal="center" vertical="center"/>
    </xf>
    <xf numFmtId="9" fontId="35" fillId="18" borderId="675" xfId="14" applyFont="1" applyFill="1" applyBorder="1" applyAlignment="1" applyProtection="1">
      <alignment horizontal="center" vertical="center"/>
    </xf>
    <xf numFmtId="0" fontId="1" fillId="60" borderId="194" xfId="0" applyFont="1" applyFill="1" applyBorder="1" applyAlignment="1" applyProtection="1">
      <alignment horizontal="left" vertical="center"/>
    </xf>
    <xf numFmtId="0" fontId="11" fillId="35" borderId="487" xfId="15" applyFont="1" applyFill="1" applyBorder="1" applyAlignment="1" applyProtection="1">
      <alignment horizontal="left" vertical="center"/>
      <protection locked="0"/>
    </xf>
    <xf numFmtId="0" fontId="11" fillId="35" borderId="479" xfId="15" applyFont="1" applyFill="1" applyBorder="1" applyAlignment="1" applyProtection="1">
      <alignment horizontal="left" vertical="center"/>
      <protection locked="0"/>
    </xf>
    <xf numFmtId="0" fontId="11" fillId="8" borderId="492" xfId="15" applyFill="1" applyBorder="1" applyAlignment="1" applyProtection="1">
      <alignment horizontal="center" vertical="center"/>
    </xf>
    <xf numFmtId="0" fontId="11" fillId="8" borderId="493" xfId="15" applyFill="1" applyBorder="1" applyAlignment="1" applyProtection="1">
      <alignment horizontal="center" vertical="center"/>
    </xf>
    <xf numFmtId="0" fontId="11" fillId="8" borderId="494" xfId="15" applyFill="1" applyBorder="1" applyAlignment="1" applyProtection="1">
      <alignment horizontal="center" vertical="center"/>
    </xf>
    <xf numFmtId="0" fontId="11" fillId="35" borderId="487" xfId="15" applyFill="1" applyBorder="1" applyAlignment="1" applyProtection="1">
      <alignment horizontal="center" vertical="center"/>
      <protection locked="0"/>
    </xf>
    <xf numFmtId="0" fontId="11" fillId="35" borderId="479" xfId="15" applyFill="1" applyBorder="1" applyAlignment="1" applyProtection="1">
      <alignment horizontal="center" vertical="center"/>
      <protection locked="0"/>
    </xf>
    <xf numFmtId="0" fontId="11" fillId="35" borderId="488" xfId="15" applyFill="1" applyBorder="1" applyAlignment="1" applyProtection="1">
      <alignment horizontal="center" vertical="center"/>
      <protection locked="0"/>
    </xf>
    <xf numFmtId="0" fontId="11" fillId="0" borderId="492" xfId="15" applyBorder="1" applyAlignment="1" applyProtection="1">
      <alignment horizontal="center" vertical="center"/>
    </xf>
    <xf numFmtId="0" fontId="11" fillId="0" borderId="493" xfId="15" applyBorder="1" applyAlignment="1" applyProtection="1">
      <alignment horizontal="center" vertical="center"/>
    </xf>
    <xf numFmtId="0" fontId="11" fillId="0" borderId="494" xfId="15" applyBorder="1" applyAlignment="1" applyProtection="1">
      <alignment horizontal="center" vertical="center"/>
    </xf>
    <xf numFmtId="0" fontId="0" fillId="35" borderId="218" xfId="0" applyFont="1" applyFill="1" applyBorder="1" applyAlignment="1" applyProtection="1">
      <alignment horizontal="left" vertical="top" wrapText="1"/>
    </xf>
    <xf numFmtId="0" fontId="0" fillId="35" borderId="0" xfId="0" applyFont="1" applyFill="1" applyAlignment="1" applyProtection="1">
      <alignment horizontal="left" vertical="top" wrapText="1"/>
    </xf>
    <xf numFmtId="0" fontId="0" fillId="35" borderId="0" xfId="0" applyFont="1" applyFill="1" applyBorder="1" applyAlignment="1" applyProtection="1">
      <alignment horizontal="left" vertical="top" wrapText="1"/>
    </xf>
    <xf numFmtId="0" fontId="0" fillId="35" borderId="219" xfId="0" applyFont="1" applyFill="1" applyBorder="1" applyAlignment="1" applyProtection="1">
      <alignment horizontal="left" vertical="top" wrapText="1"/>
    </xf>
    <xf numFmtId="0" fontId="0" fillId="35" borderId="221" xfId="0" applyFont="1" applyFill="1" applyBorder="1" applyAlignment="1" applyProtection="1">
      <alignment horizontal="left" vertical="top" wrapText="1"/>
    </xf>
    <xf numFmtId="0" fontId="1" fillId="30" borderId="484" xfId="15" applyFont="1" applyFill="1" applyBorder="1" applyAlignment="1" applyProtection="1">
      <alignment horizontal="center" vertical="center"/>
    </xf>
    <xf numFmtId="0" fontId="1" fillId="30" borderId="485" xfId="15" applyFont="1" applyFill="1" applyBorder="1" applyAlignment="1" applyProtection="1">
      <alignment horizontal="center" vertical="center"/>
    </xf>
    <xf numFmtId="0" fontId="0" fillId="35" borderId="489" xfId="15" applyFont="1" applyFill="1" applyBorder="1" applyAlignment="1" applyProtection="1">
      <alignment horizontal="center" vertical="center" wrapText="1"/>
      <protection locked="0"/>
    </xf>
    <xf numFmtId="0" fontId="11" fillId="35" borderId="490" xfId="15" applyFont="1" applyFill="1" applyBorder="1" applyAlignment="1" applyProtection="1">
      <alignment horizontal="center" vertical="center" wrapText="1"/>
      <protection locked="0"/>
    </xf>
    <xf numFmtId="0" fontId="11" fillId="35" borderId="499" xfId="15" applyFont="1" applyFill="1" applyBorder="1" applyAlignment="1" applyProtection="1">
      <alignment horizontal="center" vertical="center" wrapText="1"/>
      <protection locked="0"/>
    </xf>
    <xf numFmtId="0" fontId="0" fillId="35" borderId="487" xfId="15" applyFont="1" applyFill="1" applyBorder="1" applyAlignment="1" applyProtection="1">
      <alignment horizontal="center" vertical="center"/>
      <protection locked="0"/>
    </xf>
    <xf numFmtId="0" fontId="11" fillId="35" borderId="479" xfId="15" applyFont="1" applyFill="1" applyBorder="1" applyAlignment="1" applyProtection="1">
      <alignment horizontal="center" vertical="center"/>
      <protection locked="0"/>
    </xf>
    <xf numFmtId="0" fontId="11" fillId="35" borderId="488" xfId="15" applyFont="1" applyFill="1" applyBorder="1" applyAlignment="1" applyProtection="1">
      <alignment horizontal="center" vertical="center"/>
      <protection locked="0"/>
    </xf>
    <xf numFmtId="0" fontId="11" fillId="35" borderId="490" xfId="15" applyFill="1" applyBorder="1" applyAlignment="1" applyProtection="1">
      <alignment horizontal="center" vertical="center"/>
      <protection locked="0"/>
    </xf>
    <xf numFmtId="0" fontId="11" fillId="35" borderId="499" xfId="15" applyFill="1" applyBorder="1" applyAlignment="1" applyProtection="1">
      <alignment horizontal="center" vertical="center"/>
      <protection locked="0"/>
    </xf>
    <xf numFmtId="0" fontId="39" fillId="19" borderId="234" xfId="0" applyFont="1" applyFill="1" applyBorder="1" applyAlignment="1" applyProtection="1">
      <alignment horizontal="right" vertical="center"/>
    </xf>
    <xf numFmtId="0" fontId="41" fillId="19" borderId="234" xfId="0" applyFont="1" applyFill="1" applyBorder="1" applyAlignment="1" applyProtection="1">
      <alignment horizontal="left" vertical="center"/>
    </xf>
    <xf numFmtId="0" fontId="41" fillId="19" borderId="236" xfId="0" applyFont="1" applyFill="1" applyBorder="1" applyAlignment="1" applyProtection="1">
      <alignment horizontal="left" vertical="center"/>
    </xf>
    <xf numFmtId="0" fontId="1" fillId="0" borderId="514" xfId="15" applyFont="1" applyFill="1" applyBorder="1" applyAlignment="1" applyProtection="1">
      <alignment horizontal="center" vertical="center"/>
    </xf>
    <xf numFmtId="0" fontId="1" fillId="30" borderId="486" xfId="15" applyFont="1" applyFill="1" applyBorder="1" applyAlignment="1" applyProtection="1">
      <alignment horizontal="center" vertical="center"/>
    </xf>
    <xf numFmtId="0" fontId="11" fillId="0" borderId="489" xfId="15" applyBorder="1" applyAlignment="1" applyProtection="1">
      <alignment horizontal="center" vertical="center"/>
    </xf>
    <xf numFmtId="0" fontId="11" fillId="0" borderId="490" xfId="15" applyBorder="1" applyAlignment="1" applyProtection="1">
      <alignment horizontal="center" vertical="center"/>
    </xf>
    <xf numFmtId="0" fontId="11" fillId="0" borderId="491" xfId="15" applyBorder="1" applyAlignment="1" applyProtection="1">
      <alignment horizontal="center" vertical="center"/>
    </xf>
    <xf numFmtId="0" fontId="0" fillId="35" borderId="479" xfId="15" applyFont="1" applyFill="1" applyBorder="1" applyAlignment="1" applyProtection="1">
      <alignment horizontal="center" vertical="center"/>
      <protection locked="0"/>
    </xf>
    <xf numFmtId="0" fontId="1" fillId="5" borderId="225" xfId="0" applyFont="1" applyFill="1" applyBorder="1" applyAlignment="1" applyProtection="1">
      <alignment horizontal="left" vertical="top" wrapText="1"/>
      <protection locked="0"/>
    </xf>
    <xf numFmtId="0" fontId="0" fillId="0" borderId="226" xfId="0" applyFont="1" applyBorder="1" applyAlignment="1" applyProtection="1">
      <alignment horizontal="left" vertical="top" wrapText="1"/>
      <protection locked="0"/>
    </xf>
    <xf numFmtId="0" fontId="0" fillId="0" borderId="227" xfId="0" applyFont="1" applyBorder="1" applyAlignment="1" applyProtection="1">
      <alignment horizontal="left" vertical="top" wrapText="1"/>
      <protection locked="0"/>
    </xf>
    <xf numFmtId="0" fontId="0" fillId="0" borderId="225" xfId="0" applyFont="1" applyBorder="1" applyAlignment="1" applyProtection="1">
      <alignment horizontal="left" vertical="top" wrapText="1"/>
      <protection locked="0"/>
    </xf>
    <xf numFmtId="0" fontId="0" fillId="0" borderId="228" xfId="0" applyFont="1" applyBorder="1" applyAlignment="1" applyProtection="1">
      <alignment horizontal="left" vertical="top" wrapText="1"/>
      <protection locked="0"/>
    </xf>
    <xf numFmtId="0" fontId="0" fillId="0" borderId="229" xfId="0" applyFont="1" applyBorder="1" applyAlignment="1" applyProtection="1">
      <alignment horizontal="left" vertical="top" wrapText="1"/>
      <protection locked="0"/>
    </xf>
    <xf numFmtId="0" fontId="0" fillId="0" borderId="230" xfId="0" applyFont="1" applyBorder="1" applyAlignment="1" applyProtection="1">
      <alignment horizontal="left" vertical="top" wrapText="1"/>
      <protection locked="0"/>
    </xf>
    <xf numFmtId="0" fontId="0" fillId="23" borderId="532" xfId="0" applyFont="1" applyFill="1" applyBorder="1" applyAlignment="1">
      <alignment horizontal="left" vertical="center" wrapText="1"/>
    </xf>
    <xf numFmtId="0" fontId="0" fillId="23" borderId="533" xfId="0" applyFont="1" applyFill="1" applyBorder="1" applyAlignment="1">
      <alignment horizontal="left" vertical="center" wrapText="1"/>
    </xf>
    <xf numFmtId="0" fontId="0" fillId="23" borderId="578" xfId="0" applyFont="1" applyFill="1" applyBorder="1" applyAlignment="1">
      <alignment horizontal="left" vertical="center" wrapText="1"/>
    </xf>
    <xf numFmtId="0" fontId="0" fillId="23" borderId="579" xfId="0" applyFont="1" applyFill="1" applyBorder="1" applyAlignment="1">
      <alignment horizontal="left" vertical="center" wrapText="1"/>
    </xf>
    <xf numFmtId="0" fontId="0" fillId="23" borderId="580" xfId="0" applyFont="1" applyFill="1" applyBorder="1" applyAlignment="1">
      <alignment horizontal="left" vertical="center" wrapText="1"/>
    </xf>
    <xf numFmtId="0" fontId="0" fillId="23" borderId="581" xfId="0" applyFont="1" applyFill="1" applyBorder="1" applyAlignment="1">
      <alignment horizontal="left" vertical="center" wrapText="1"/>
    </xf>
    <xf numFmtId="0" fontId="1" fillId="59" borderId="222" xfId="0" applyFont="1" applyFill="1" applyBorder="1" applyAlignment="1" applyProtection="1">
      <alignment horizontal="left" vertical="center"/>
    </xf>
    <xf numFmtId="0" fontId="1" fillId="59" borderId="223" xfId="0" applyFont="1" applyFill="1" applyBorder="1" applyAlignment="1" applyProtection="1">
      <alignment horizontal="left" vertical="center"/>
    </xf>
    <xf numFmtId="0" fontId="1" fillId="59" borderId="224" xfId="0" applyFont="1" applyFill="1" applyBorder="1" applyAlignment="1" applyProtection="1">
      <alignment horizontal="left" vertical="center"/>
    </xf>
    <xf numFmtId="0" fontId="1" fillId="5" borderId="226" xfId="0" applyFont="1" applyFill="1" applyBorder="1" applyAlignment="1" applyProtection="1">
      <alignment horizontal="left" vertical="top" wrapText="1"/>
      <protection locked="0"/>
    </xf>
    <xf numFmtId="0" fontId="1" fillId="5" borderId="227" xfId="0" applyFont="1" applyFill="1" applyBorder="1" applyAlignment="1" applyProtection="1">
      <alignment horizontal="left" vertical="top" wrapText="1"/>
      <protection locked="0"/>
    </xf>
    <xf numFmtId="0" fontId="1" fillId="5" borderId="228" xfId="0" applyFont="1" applyFill="1" applyBorder="1" applyAlignment="1" applyProtection="1">
      <alignment horizontal="left" vertical="top" wrapText="1"/>
      <protection locked="0"/>
    </xf>
    <xf numFmtId="0" fontId="1" fillId="5" borderId="229" xfId="0" applyFont="1" applyFill="1" applyBorder="1" applyAlignment="1" applyProtection="1">
      <alignment horizontal="left" vertical="top" wrapText="1"/>
      <protection locked="0"/>
    </xf>
    <xf numFmtId="0" fontId="1" fillId="5" borderId="230" xfId="0" applyFont="1" applyFill="1" applyBorder="1" applyAlignment="1" applyProtection="1">
      <alignment horizontal="left" vertical="top" wrapText="1"/>
      <protection locked="0"/>
    </xf>
    <xf numFmtId="0" fontId="0" fillId="59" borderId="223" xfId="0" applyFont="1" applyFill="1" applyBorder="1" applyAlignment="1" applyProtection="1">
      <alignment horizontal="left" vertical="center"/>
    </xf>
    <xf numFmtId="0" fontId="0" fillId="59" borderId="224" xfId="0" applyFont="1" applyFill="1" applyBorder="1" applyAlignment="1" applyProtection="1">
      <alignment horizontal="left" vertical="center"/>
    </xf>
    <xf numFmtId="0" fontId="10" fillId="59" borderId="91" xfId="0" applyFont="1" applyFill="1" applyBorder="1" applyAlignment="1">
      <alignment horizontal="left"/>
    </xf>
    <xf numFmtId="0" fontId="10" fillId="59" borderId="92" xfId="0" applyFont="1" applyFill="1" applyBorder="1" applyAlignment="1">
      <alignment horizontal="left"/>
    </xf>
    <xf numFmtId="0" fontId="10" fillId="59" borderId="93" xfId="0" applyFont="1" applyFill="1" applyBorder="1" applyAlignment="1">
      <alignment horizontal="left"/>
    </xf>
    <xf numFmtId="0" fontId="1" fillId="5" borderId="94" xfId="0" applyFont="1" applyFill="1" applyBorder="1" applyAlignment="1" applyProtection="1">
      <alignment horizontal="left" vertical="top"/>
      <protection locked="0"/>
    </xf>
    <xf numFmtId="0" fontId="1" fillId="5" borderId="95" xfId="0" applyFont="1" applyFill="1" applyBorder="1" applyAlignment="1" applyProtection="1">
      <alignment horizontal="left" vertical="top"/>
      <protection locked="0"/>
    </xf>
    <xf numFmtId="0" fontId="1" fillId="5" borderId="96" xfId="0" applyFont="1" applyFill="1" applyBorder="1" applyAlignment="1" applyProtection="1">
      <alignment horizontal="left" vertical="top"/>
      <protection locked="0"/>
    </xf>
    <xf numFmtId="0" fontId="1" fillId="5" borderId="97" xfId="0" applyFont="1" applyFill="1" applyBorder="1" applyAlignment="1" applyProtection="1">
      <alignment horizontal="left" vertical="top"/>
      <protection locked="0"/>
    </xf>
    <xf numFmtId="0" fontId="1" fillId="5" borderId="98" xfId="0" applyFont="1" applyFill="1" applyBorder="1" applyAlignment="1" applyProtection="1">
      <alignment horizontal="left" vertical="top"/>
      <protection locked="0"/>
    </xf>
    <xf numFmtId="0" fontId="1" fillId="5" borderId="99" xfId="0" applyFont="1" applyFill="1" applyBorder="1" applyAlignment="1" applyProtection="1">
      <alignment horizontal="left" vertical="top"/>
      <protection locked="0"/>
    </xf>
    <xf numFmtId="0" fontId="4" fillId="2" borderId="0" xfId="0" applyFont="1" applyFill="1" applyBorder="1" applyAlignment="1">
      <alignment horizontal="center" vertical="center"/>
    </xf>
    <xf numFmtId="22" fontId="3" fillId="2" borderId="2" xfId="0" applyNumberFormat="1" applyFont="1" applyFill="1" applyBorder="1" applyAlignment="1">
      <alignment horizontal="center" vertical="center" wrapText="1"/>
    </xf>
    <xf numFmtId="22" fontId="3" fillId="2" borderId="4" xfId="0" applyNumberFormat="1" applyFont="1" applyFill="1" applyBorder="1" applyAlignment="1">
      <alignment horizontal="center" vertical="center" wrapText="1"/>
    </xf>
    <xf numFmtId="0" fontId="9" fillId="0" borderId="0" xfId="0" applyFont="1" applyAlignment="1">
      <alignment horizontal="center"/>
    </xf>
    <xf numFmtId="0" fontId="26" fillId="0" borderId="0" xfId="0" applyFont="1" applyAlignment="1"/>
    <xf numFmtId="0" fontId="40" fillId="22" borderId="419" xfId="0" applyFont="1" applyFill="1" applyBorder="1" applyAlignment="1">
      <alignment horizontal="center" vertical="center"/>
    </xf>
    <xf numFmtId="0" fontId="40" fillId="22" borderId="420" xfId="0" applyFont="1" applyFill="1" applyBorder="1" applyAlignment="1">
      <alignment horizontal="center" vertical="center"/>
    </xf>
    <xf numFmtId="0" fontId="40" fillId="22" borderId="421" xfId="0" applyFont="1" applyFill="1" applyBorder="1" applyAlignment="1">
      <alignment horizontal="center" vertical="center"/>
    </xf>
    <xf numFmtId="0" fontId="40" fillId="25" borderId="422" xfId="0" applyFont="1" applyFill="1" applyBorder="1" applyAlignment="1">
      <alignment horizontal="center" vertical="center"/>
    </xf>
    <xf numFmtId="0" fontId="40" fillId="25" borderId="423" xfId="0" applyFont="1" applyFill="1" applyBorder="1" applyAlignment="1">
      <alignment horizontal="center" vertical="center"/>
    </xf>
    <xf numFmtId="0" fontId="40" fillId="25" borderId="424" xfId="0" applyFont="1" applyFill="1" applyBorder="1" applyAlignment="1">
      <alignment horizontal="center" vertical="center"/>
    </xf>
    <xf numFmtId="0" fontId="39" fillId="20" borderId="233" xfId="0" applyFont="1" applyFill="1" applyBorder="1" applyAlignment="1">
      <alignment horizontal="right" vertical="center"/>
    </xf>
    <xf numFmtId="0" fontId="39" fillId="20" borderId="234" xfId="0" applyFont="1" applyFill="1" applyBorder="1" applyAlignment="1">
      <alignment horizontal="right" vertical="center"/>
    </xf>
    <xf numFmtId="0" fontId="43" fillId="20" borderId="234" xfId="0" applyFont="1" applyFill="1" applyBorder="1" applyAlignment="1">
      <alignment horizontal="left" vertical="center"/>
    </xf>
    <xf numFmtId="0" fontId="43" fillId="20" borderId="236" xfId="0" applyFont="1" applyFill="1" applyBorder="1" applyAlignment="1">
      <alignment horizontal="left" vertical="center"/>
    </xf>
    <xf numFmtId="0" fontId="0" fillId="5" borderId="569" xfId="0" applyFont="1" applyFill="1" applyBorder="1" applyAlignment="1" applyProtection="1">
      <alignment horizontal="left" vertical="center" wrapText="1"/>
      <protection locked="0"/>
    </xf>
    <xf numFmtId="0" fontId="0" fillId="5" borderId="570" xfId="0" applyFont="1" applyFill="1" applyBorder="1" applyAlignment="1" applyProtection="1">
      <alignment horizontal="left" vertical="center" wrapText="1"/>
      <protection locked="0"/>
    </xf>
    <xf numFmtId="0" fontId="0" fillId="5" borderId="571" xfId="0" applyFont="1" applyFill="1" applyBorder="1" applyAlignment="1" applyProtection="1">
      <alignment horizontal="left" vertical="center" wrapText="1"/>
      <protection locked="0"/>
    </xf>
    <xf numFmtId="0" fontId="0" fillId="5" borderId="531" xfId="0" applyFont="1" applyFill="1" applyBorder="1" applyAlignment="1" applyProtection="1">
      <alignment horizontal="left" vertical="center" wrapText="1"/>
      <protection locked="0"/>
    </xf>
    <xf numFmtId="0" fontId="40" fillId="29" borderId="425" xfId="0" applyFont="1" applyFill="1" applyBorder="1" applyAlignment="1">
      <alignment horizontal="center" vertical="center"/>
    </xf>
    <xf numFmtId="0" fontId="40" fillId="29" borderId="426" xfId="0" applyFont="1" applyFill="1" applyBorder="1" applyAlignment="1">
      <alignment horizontal="center" vertical="center"/>
    </xf>
    <xf numFmtId="0" fontId="40" fillId="29" borderId="427" xfId="0" applyFont="1" applyFill="1" applyBorder="1" applyAlignment="1">
      <alignment horizontal="center" vertical="center"/>
    </xf>
    <xf numFmtId="0" fontId="40" fillId="28" borderId="428" xfId="0" applyFont="1" applyFill="1" applyBorder="1" applyAlignment="1">
      <alignment horizontal="center" vertical="center"/>
    </xf>
    <xf numFmtId="0" fontId="40" fillId="28" borderId="423" xfId="0" applyFont="1" applyFill="1" applyBorder="1" applyAlignment="1">
      <alignment horizontal="center" vertical="center"/>
    </xf>
    <xf numFmtId="0" fontId="40" fillId="28" borderId="429" xfId="0" applyFont="1" applyFill="1" applyBorder="1" applyAlignment="1">
      <alignment horizontal="center" vertical="center"/>
    </xf>
    <xf numFmtId="0" fontId="0" fillId="5" borderId="572" xfId="0" applyFont="1" applyFill="1" applyBorder="1" applyAlignment="1" applyProtection="1">
      <alignment horizontal="left" vertical="center" wrapText="1"/>
      <protection locked="0"/>
    </xf>
    <xf numFmtId="0" fontId="0" fillId="5" borderId="573" xfId="0" applyFont="1" applyFill="1" applyBorder="1" applyAlignment="1" applyProtection="1">
      <alignment horizontal="left" vertical="center" wrapText="1"/>
      <protection locked="0"/>
    </xf>
    <xf numFmtId="0" fontId="0" fillId="5" borderId="574" xfId="0" applyFont="1" applyFill="1" applyBorder="1" applyAlignment="1" applyProtection="1">
      <alignment horizontal="left" vertical="center" wrapText="1"/>
      <protection locked="0"/>
    </xf>
    <xf numFmtId="0" fontId="0" fillId="5" borderId="575" xfId="0" applyFont="1" applyFill="1" applyBorder="1" applyAlignment="1" applyProtection="1">
      <alignment horizontal="left" vertical="center" wrapText="1"/>
      <protection locked="0"/>
    </xf>
    <xf numFmtId="0" fontId="0" fillId="5" borderId="576" xfId="0" applyFont="1" applyFill="1" applyBorder="1" applyAlignment="1" applyProtection="1">
      <alignment horizontal="left" vertical="center" wrapText="1"/>
      <protection locked="0"/>
    </xf>
    <xf numFmtId="0" fontId="0" fillId="5" borderId="577" xfId="0" applyFont="1" applyFill="1" applyBorder="1" applyAlignment="1" applyProtection="1">
      <alignment horizontal="left" vertical="center" wrapText="1"/>
      <protection locked="0"/>
    </xf>
    <xf numFmtId="0" fontId="0" fillId="23" borderId="532" xfId="0" applyFont="1" applyFill="1" applyBorder="1" applyAlignment="1">
      <alignment horizontal="left" vertical="center"/>
    </xf>
    <xf numFmtId="0" fontId="0" fillId="23" borderId="533" xfId="0" applyFont="1" applyFill="1" applyBorder="1" applyAlignment="1">
      <alignment horizontal="left" vertical="center"/>
    </xf>
    <xf numFmtId="0" fontId="0" fillId="23" borderId="585" xfId="0" applyFont="1" applyFill="1" applyBorder="1" applyAlignment="1">
      <alignment horizontal="left" vertical="center"/>
    </xf>
    <xf numFmtId="0" fontId="0" fillId="23" borderId="582" xfId="0" applyFont="1" applyFill="1" applyBorder="1" applyAlignment="1">
      <alignment horizontal="left" vertical="center"/>
    </xf>
    <xf numFmtId="0" fontId="0" fillId="23" borderId="583" xfId="0" applyFont="1" applyFill="1" applyBorder="1" applyAlignment="1">
      <alignment horizontal="left" vertical="center"/>
    </xf>
    <xf numFmtId="0" fontId="0" fillId="23" borderId="584" xfId="0" applyFont="1" applyFill="1" applyBorder="1" applyAlignment="1">
      <alignment horizontal="left" vertical="center"/>
    </xf>
    <xf numFmtId="0" fontId="38" fillId="5" borderId="2" xfId="0" applyFont="1" applyFill="1" applyBorder="1" applyAlignment="1" applyProtection="1">
      <alignment horizontal="center" vertical="center" wrapText="1"/>
    </xf>
    <xf numFmtId="0" fontId="38" fillId="5" borderId="4" xfId="0" applyFont="1" applyFill="1" applyBorder="1" applyAlignment="1" applyProtection="1">
      <alignment horizontal="center" vertical="center" wrapText="1"/>
    </xf>
    <xf numFmtId="0" fontId="43" fillId="9" borderId="234" xfId="0" applyFont="1" applyFill="1" applyBorder="1" applyAlignment="1" applyProtection="1">
      <alignment horizontal="left" vertical="center"/>
    </xf>
    <xf numFmtId="0" fontId="43" fillId="9" borderId="236" xfId="0" applyFont="1" applyFill="1" applyBorder="1" applyAlignment="1" applyProtection="1">
      <alignment horizontal="left" vertical="center"/>
    </xf>
    <xf numFmtId="0" fontId="111" fillId="9" borderId="234" xfId="0" applyFont="1" applyFill="1" applyBorder="1" applyAlignment="1" applyProtection="1">
      <alignment horizontal="right" vertical="center"/>
    </xf>
    <xf numFmtId="0" fontId="0" fillId="9" borderId="18" xfId="0" applyFont="1" applyFill="1" applyBorder="1" applyAlignment="1" applyProtection="1">
      <alignment horizontal="center"/>
    </xf>
    <xf numFmtId="0" fontId="0" fillId="9" borderId="19" xfId="0" applyFont="1" applyFill="1" applyBorder="1" applyAlignment="1" applyProtection="1">
      <alignment horizontal="center"/>
    </xf>
    <xf numFmtId="0" fontId="0" fillId="9" borderId="20" xfId="0" applyFont="1" applyFill="1" applyBorder="1" applyAlignment="1" applyProtection="1">
      <alignment horizontal="center"/>
    </xf>
    <xf numFmtId="0" fontId="0" fillId="8" borderId="0" xfId="0" applyFont="1" applyFill="1" applyAlignment="1" applyProtection="1">
      <alignment horizontal="center"/>
    </xf>
    <xf numFmtId="0" fontId="26" fillId="8" borderId="0" xfId="0" applyFont="1" applyFill="1" applyAlignment="1" applyProtection="1">
      <alignment horizontal="center"/>
    </xf>
    <xf numFmtId="0" fontId="26" fillId="8" borderId="0" xfId="0" applyFont="1" applyFill="1" applyAlignment="1" applyProtection="1">
      <alignment horizontal="left"/>
    </xf>
    <xf numFmtId="0" fontId="2" fillId="9" borderId="15" xfId="0" applyFont="1" applyFill="1" applyBorder="1" applyAlignment="1" applyProtection="1">
      <alignment horizontal="center" vertical="center"/>
    </xf>
    <xf numFmtId="0" fontId="2" fillId="9" borderId="43" xfId="0" applyFont="1" applyFill="1" applyBorder="1" applyAlignment="1" applyProtection="1">
      <alignment horizontal="center" vertical="center"/>
    </xf>
    <xf numFmtId="0" fontId="2" fillId="9" borderId="181" xfId="0" applyFont="1" applyFill="1" applyBorder="1" applyAlignment="1" applyProtection="1">
      <alignment horizontal="center" vertical="center"/>
    </xf>
    <xf numFmtId="0" fontId="2" fillId="9" borderId="6" xfId="0" applyFont="1" applyFill="1" applyBorder="1" applyAlignment="1" applyProtection="1">
      <alignment horizontal="center" vertical="center"/>
    </xf>
    <xf numFmtId="0" fontId="2" fillId="9" borderId="7" xfId="0" applyFont="1" applyFill="1" applyBorder="1" applyAlignment="1" applyProtection="1">
      <alignment horizontal="center" vertical="center"/>
    </xf>
    <xf numFmtId="0" fontId="2" fillId="9" borderId="689" xfId="0" applyFont="1" applyFill="1" applyBorder="1" applyAlignment="1" applyProtection="1">
      <alignment horizontal="center" vertical="center"/>
    </xf>
    <xf numFmtId="0" fontId="2" fillId="9" borderId="182" xfId="0" applyFont="1" applyFill="1" applyBorder="1" applyAlignment="1" applyProtection="1">
      <alignment horizontal="center" vertical="center"/>
    </xf>
    <xf numFmtId="0" fontId="2" fillId="9" borderId="686" xfId="0" applyFont="1" applyFill="1" applyBorder="1" applyAlignment="1" applyProtection="1">
      <alignment horizontal="center" vertical="center"/>
    </xf>
    <xf numFmtId="0" fontId="5" fillId="5" borderId="9" xfId="1" quotePrefix="1" applyFill="1" applyBorder="1" applyAlignment="1" applyProtection="1">
      <alignment horizontal="center" vertical="center"/>
      <protection locked="0"/>
    </xf>
    <xf numFmtId="0" fontId="5" fillId="5" borderId="10" xfId="1" applyFill="1" applyBorder="1" applyAlignment="1" applyProtection="1">
      <alignment horizontal="center" vertical="center"/>
      <protection locked="0"/>
    </xf>
    <xf numFmtId="0" fontId="0" fillId="5" borderId="16" xfId="0" applyFont="1" applyFill="1" applyBorder="1" applyAlignment="1" applyProtection="1">
      <alignment vertical="center"/>
      <protection locked="0"/>
    </xf>
    <xf numFmtId="0" fontId="0" fillId="5" borderId="182" xfId="0" applyFont="1" applyFill="1" applyBorder="1" applyAlignment="1" applyProtection="1">
      <alignment vertical="center"/>
      <protection locked="0"/>
    </xf>
    <xf numFmtId="0" fontId="0" fillId="5" borderId="180" xfId="0" applyFont="1" applyFill="1" applyBorder="1" applyAlignment="1" applyProtection="1">
      <alignment vertical="center"/>
      <protection locked="0"/>
    </xf>
    <xf numFmtId="0" fontId="0" fillId="5" borderId="9" xfId="0"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6" xfId="0" applyFont="1" applyFill="1" applyBorder="1" applyAlignment="1" applyProtection="1">
      <alignment vertical="center"/>
    </xf>
    <xf numFmtId="0" fontId="0" fillId="5" borderId="182" xfId="0" applyFont="1" applyFill="1" applyBorder="1" applyAlignment="1" applyProtection="1">
      <alignment vertical="center"/>
    </xf>
    <xf numFmtId="0" fontId="0" fillId="5" borderId="180" xfId="0" applyFont="1" applyFill="1" applyBorder="1" applyAlignment="1" applyProtection="1">
      <alignment vertical="center"/>
    </xf>
    <xf numFmtId="0" fontId="26" fillId="5" borderId="10" xfId="0" applyFont="1" applyFill="1" applyBorder="1" applyAlignment="1" applyProtection="1">
      <alignment horizontal="center"/>
      <protection locked="0"/>
    </xf>
    <xf numFmtId="0" fontId="2" fillId="0" borderId="9" xfId="0" applyFont="1" applyBorder="1" applyAlignment="1" applyProtection="1">
      <alignment horizontal="center" vertical="center" textRotation="90"/>
    </xf>
    <xf numFmtId="0" fontId="2" fillId="0" borderId="12" xfId="0" applyFont="1" applyBorder="1" applyAlignment="1" applyProtection="1">
      <alignment horizontal="center" vertical="center" textRotation="90"/>
    </xf>
    <xf numFmtId="14" fontId="0" fillId="5" borderId="10" xfId="0" applyNumberFormat="1" applyFont="1" applyFill="1" applyBorder="1" applyAlignment="1" applyProtection="1">
      <alignment horizontal="center"/>
      <protection locked="0"/>
    </xf>
    <xf numFmtId="14" fontId="0" fillId="5" borderId="11" xfId="0" applyNumberFormat="1" applyFont="1" applyFill="1" applyBorder="1" applyAlignment="1" applyProtection="1">
      <alignment horizontal="center"/>
      <protection locked="0"/>
    </xf>
    <xf numFmtId="14" fontId="0" fillId="5" borderId="13" xfId="0" applyNumberFormat="1" applyFont="1" applyFill="1" applyBorder="1" applyAlignment="1" applyProtection="1">
      <alignment horizontal="center"/>
      <protection locked="0"/>
    </xf>
    <xf numFmtId="14" fontId="0" fillId="5" borderId="14" xfId="0" applyNumberFormat="1" applyFont="1" applyFill="1" applyBorder="1" applyAlignment="1" applyProtection="1">
      <alignment horizontal="center"/>
      <protection locked="0"/>
    </xf>
    <xf numFmtId="0" fontId="26" fillId="5" borderId="13" xfId="0" applyFont="1" applyFill="1" applyBorder="1" applyAlignment="1" applyProtection="1">
      <alignment horizontal="center"/>
      <protection locked="0"/>
    </xf>
    <xf numFmtId="0" fontId="26" fillId="9" borderId="6" xfId="0" applyFont="1" applyFill="1" applyBorder="1" applyAlignment="1" applyProtection="1">
      <alignment horizontal="center"/>
    </xf>
    <xf numFmtId="0" fontId="26" fillId="9" borderId="7" xfId="0" applyFont="1" applyFill="1" applyBorder="1" applyAlignment="1" applyProtection="1">
      <alignment horizontal="center"/>
    </xf>
    <xf numFmtId="0" fontId="26" fillId="9" borderId="8" xfId="0" applyFont="1" applyFill="1" applyBorder="1" applyAlignment="1" applyProtection="1">
      <alignment horizontal="center"/>
    </xf>
    <xf numFmtId="176" fontId="26" fillId="5" borderId="10" xfId="0" applyNumberFormat="1" applyFont="1" applyFill="1" applyBorder="1" applyAlignment="1" applyProtection="1">
      <alignment horizontal="center"/>
      <protection locked="0"/>
    </xf>
    <xf numFmtId="0" fontId="102" fillId="5" borderId="10" xfId="1" applyFont="1" applyFill="1" applyBorder="1" applyAlignment="1" applyProtection="1">
      <alignment horizontal="center"/>
      <protection locked="0"/>
    </xf>
    <xf numFmtId="0" fontId="5" fillId="5" borderId="10" xfId="1" applyFill="1" applyBorder="1" applyAlignment="1" applyProtection="1">
      <alignment horizontal="center"/>
      <protection locked="0"/>
    </xf>
    <xf numFmtId="176" fontId="26" fillId="5" borderId="16" xfId="0" quotePrefix="1" applyNumberFormat="1" applyFont="1" applyFill="1" applyBorder="1" applyAlignment="1" applyProtection="1">
      <alignment horizontal="center" vertical="center"/>
      <protection locked="0"/>
    </xf>
    <xf numFmtId="176" fontId="26" fillId="5" borderId="180" xfId="0" applyNumberFormat="1" applyFont="1" applyFill="1" applyBorder="1" applyAlignment="1" applyProtection="1">
      <alignment horizontal="center" vertical="center"/>
      <protection locked="0"/>
    </xf>
    <xf numFmtId="176" fontId="26" fillId="5" borderId="10" xfId="0" quotePrefix="1" applyNumberFormat="1" applyFont="1" applyFill="1" applyBorder="1" applyAlignment="1" applyProtection="1">
      <alignment horizontal="center"/>
      <protection locked="0"/>
    </xf>
    <xf numFmtId="0" fontId="21" fillId="9" borderId="18" xfId="0" applyFont="1" applyFill="1" applyBorder="1" applyAlignment="1" applyProtection="1">
      <alignment horizontal="center"/>
    </xf>
    <xf numFmtId="0" fontId="21" fillId="9" borderId="19" xfId="0" applyFont="1" applyFill="1" applyBorder="1" applyAlignment="1" applyProtection="1">
      <alignment horizontal="center"/>
    </xf>
    <xf numFmtId="0" fontId="21" fillId="9" borderId="20" xfId="0" applyFont="1" applyFill="1" applyBorder="1" applyAlignment="1" applyProtection="1">
      <alignment horizontal="center"/>
    </xf>
    <xf numFmtId="0" fontId="0" fillId="5" borderId="10" xfId="0" applyFont="1" applyFill="1" applyBorder="1" applyAlignment="1" applyProtection="1">
      <alignment horizontal="center"/>
      <protection locked="0"/>
    </xf>
    <xf numFmtId="0" fontId="2" fillId="9" borderId="7" xfId="0" applyFont="1" applyFill="1" applyBorder="1" applyAlignment="1" applyProtection="1">
      <alignment horizontal="center"/>
    </xf>
    <xf numFmtId="0" fontId="26" fillId="8" borderId="0" xfId="0" applyFont="1" applyFill="1" applyAlignment="1" applyProtection="1">
      <alignment horizontal="center" vertical="center"/>
    </xf>
    <xf numFmtId="0" fontId="26" fillId="8" borderId="0" xfId="0" applyFont="1" applyFill="1" applyAlignment="1" applyProtection="1">
      <alignment horizontal="left" vertical="center"/>
    </xf>
    <xf numFmtId="0" fontId="42" fillId="9" borderId="234" xfId="0" applyFont="1" applyFill="1" applyBorder="1" applyAlignment="1" applyProtection="1">
      <alignment horizontal="left" vertical="center"/>
    </xf>
    <xf numFmtId="0" fontId="42" fillId="9" borderId="236" xfId="0" applyFont="1" applyFill="1" applyBorder="1" applyAlignment="1" applyProtection="1">
      <alignment horizontal="left" vertical="center"/>
    </xf>
    <xf numFmtId="0" fontId="0" fillId="8" borderId="33" xfId="0" applyFont="1" applyFill="1" applyBorder="1" applyAlignment="1" applyProtection="1">
      <alignment horizontal="center"/>
    </xf>
    <xf numFmtId="0" fontId="0" fillId="5" borderId="10" xfId="0" quotePrefix="1" applyFont="1" applyFill="1" applyBorder="1" applyAlignment="1" applyProtection="1">
      <alignment horizontal="center"/>
      <protection locked="0"/>
    </xf>
    <xf numFmtId="0" fontId="21" fillId="3" borderId="168" xfId="0" applyFont="1" applyFill="1" applyBorder="1" applyAlignment="1" applyProtection="1">
      <alignment horizontal="left"/>
    </xf>
    <xf numFmtId="0" fontId="21" fillId="3" borderId="44" xfId="0" applyFont="1" applyFill="1" applyBorder="1" applyAlignment="1" applyProtection="1">
      <alignment horizontal="left"/>
    </xf>
    <xf numFmtId="0" fontId="0" fillId="3" borderId="44" xfId="0" applyFont="1" applyFill="1" applyBorder="1" applyAlignment="1" applyProtection="1">
      <alignment horizontal="left"/>
    </xf>
    <xf numFmtId="0" fontId="0" fillId="3" borderId="169" xfId="0" applyFont="1" applyFill="1" applyBorder="1" applyAlignment="1" applyProtection="1">
      <alignment horizontal="left"/>
    </xf>
    <xf numFmtId="0" fontId="26" fillId="0" borderId="44" xfId="0" applyFont="1" applyBorder="1" applyAlignment="1" applyProtection="1">
      <alignment horizontal="center"/>
    </xf>
    <xf numFmtId="0" fontId="21" fillId="5" borderId="44" xfId="0" applyFont="1" applyFill="1" applyBorder="1" applyAlignment="1" applyProtection="1">
      <alignment horizontal="center"/>
      <protection locked="0"/>
    </xf>
    <xf numFmtId="0" fontId="21" fillId="5" borderId="169" xfId="0" applyFont="1" applyFill="1" applyBorder="1" applyAlignment="1" applyProtection="1">
      <alignment horizontal="center"/>
      <protection locked="0"/>
    </xf>
    <xf numFmtId="0" fontId="0" fillId="9" borderId="166" xfId="0" applyFont="1" applyFill="1" applyBorder="1" applyAlignment="1" applyProtection="1">
      <alignment horizontal="center"/>
    </xf>
    <xf numFmtId="0" fontId="0" fillId="9" borderId="167" xfId="0" applyFont="1" applyFill="1" applyBorder="1" applyAlignment="1" applyProtection="1">
      <alignment horizontal="center"/>
    </xf>
    <xf numFmtId="0" fontId="21" fillId="23" borderId="44" xfId="0" applyFont="1" applyFill="1" applyBorder="1" applyAlignment="1" applyProtection="1">
      <alignment horizontal="center"/>
      <protection locked="0"/>
    </xf>
    <xf numFmtId="0" fontId="21" fillId="23" borderId="169" xfId="0" applyFont="1" applyFill="1" applyBorder="1" applyAlignment="1" applyProtection="1">
      <alignment horizontal="center"/>
      <protection locked="0"/>
    </xf>
    <xf numFmtId="0" fontId="21" fillId="3" borderId="169" xfId="0" applyFont="1" applyFill="1" applyBorder="1" applyAlignment="1" applyProtection="1">
      <alignment horizontal="left"/>
    </xf>
    <xf numFmtId="0" fontId="0" fillId="0" borderId="170" xfId="0" applyFont="1" applyBorder="1" applyAlignment="1" applyProtection="1">
      <alignment horizontal="center"/>
    </xf>
    <xf numFmtId="0" fontId="0" fillId="0" borderId="171" xfId="0" applyFont="1" applyBorder="1" applyAlignment="1" applyProtection="1">
      <alignment horizontal="center"/>
    </xf>
    <xf numFmtId="0" fontId="21" fillId="23" borderId="112" xfId="0" applyFont="1" applyFill="1" applyBorder="1" applyAlignment="1" applyProtection="1">
      <alignment horizontal="center"/>
      <protection locked="0"/>
    </xf>
    <xf numFmtId="0" fontId="21" fillId="23" borderId="111" xfId="0" applyFont="1" applyFill="1" applyBorder="1" applyAlignment="1" applyProtection="1">
      <alignment horizontal="center"/>
      <protection locked="0"/>
    </xf>
    <xf numFmtId="0" fontId="21" fillId="23" borderId="174" xfId="0" applyFont="1" applyFill="1" applyBorder="1" applyAlignment="1" applyProtection="1">
      <alignment horizontal="center"/>
      <protection locked="0"/>
    </xf>
    <xf numFmtId="0" fontId="42" fillId="3" borderId="234" xfId="0" applyFont="1" applyFill="1" applyBorder="1" applyAlignment="1" applyProtection="1">
      <alignment horizontal="left" vertical="center"/>
    </xf>
    <xf numFmtId="0" fontId="42" fillId="3" borderId="236" xfId="0" applyFont="1" applyFill="1" applyBorder="1" applyAlignment="1" applyProtection="1">
      <alignment horizontal="left" vertical="center"/>
    </xf>
    <xf numFmtId="0" fontId="111" fillId="3" borderId="233" xfId="0" applyFont="1" applyFill="1" applyBorder="1" applyAlignment="1" applyProtection="1">
      <alignment horizontal="right" vertical="center"/>
    </xf>
    <xf numFmtId="0" fontId="111" fillId="3" borderId="234" xfId="0" applyFont="1" applyFill="1" applyBorder="1" applyAlignment="1" applyProtection="1">
      <alignment horizontal="right" vertical="center"/>
    </xf>
    <xf numFmtId="0" fontId="0" fillId="8" borderId="0" xfId="0" applyFont="1" applyFill="1" applyAlignment="1">
      <alignment horizontal="center"/>
    </xf>
    <xf numFmtId="0" fontId="21" fillId="3" borderId="173" xfId="0" applyFont="1" applyFill="1" applyBorder="1" applyAlignment="1" applyProtection="1">
      <alignment horizontal="left"/>
    </xf>
    <xf numFmtId="0" fontId="21" fillId="3" borderId="111" xfId="0" applyFont="1" applyFill="1" applyBorder="1" applyAlignment="1" applyProtection="1">
      <alignment horizontal="left"/>
    </xf>
    <xf numFmtId="0" fontId="21" fillId="3" borderId="174" xfId="0" applyFont="1" applyFill="1" applyBorder="1" applyAlignment="1" applyProtection="1">
      <alignment horizontal="left"/>
    </xf>
    <xf numFmtId="0" fontId="26" fillId="0" borderId="176" xfId="0" applyFont="1" applyBorder="1" applyAlignment="1" applyProtection="1">
      <alignment horizontal="left"/>
    </xf>
    <xf numFmtId="0" fontId="26" fillId="0" borderId="177" xfId="0" applyFont="1" applyBorder="1" applyAlignment="1" applyProtection="1">
      <alignment horizontal="left"/>
    </xf>
    <xf numFmtId="0" fontId="26" fillId="0" borderId="178" xfId="0" applyFont="1" applyBorder="1" applyAlignment="1" applyProtection="1">
      <alignment horizontal="left"/>
    </xf>
    <xf numFmtId="0" fontId="26" fillId="0" borderId="112" xfId="0" applyFont="1" applyBorder="1" applyAlignment="1" applyProtection="1">
      <alignment horizontal="left"/>
    </xf>
    <xf numFmtId="0" fontId="26" fillId="0" borderId="111" xfId="0" applyFont="1" applyBorder="1" applyAlignment="1" applyProtection="1">
      <alignment horizontal="left"/>
    </xf>
    <xf numFmtId="0" fontId="26" fillId="0" borderId="113" xfId="0" applyFont="1" applyBorder="1" applyAlignment="1" applyProtection="1">
      <alignment horizontal="left"/>
    </xf>
    <xf numFmtId="0" fontId="21" fillId="23" borderId="176" xfId="0" applyFont="1" applyFill="1" applyBorder="1" applyAlignment="1" applyProtection="1">
      <alignment horizontal="center"/>
      <protection locked="0"/>
    </xf>
    <xf numFmtId="0" fontId="21" fillId="23" borderId="177" xfId="0" applyFont="1" applyFill="1" applyBorder="1" applyAlignment="1" applyProtection="1">
      <alignment horizontal="center"/>
      <protection locked="0"/>
    </xf>
    <xf numFmtId="0" fontId="21" fillId="23" borderId="179" xfId="0" applyFont="1" applyFill="1" applyBorder="1" applyAlignment="1" applyProtection="1">
      <alignment horizontal="center"/>
      <protection locked="0"/>
    </xf>
    <xf numFmtId="0" fontId="0" fillId="0" borderId="175" xfId="0" applyFont="1" applyBorder="1" applyAlignment="1" applyProtection="1">
      <alignment horizontal="center"/>
    </xf>
    <xf numFmtId="0" fontId="21" fillId="8" borderId="170" xfId="0" applyFont="1" applyFill="1" applyBorder="1" applyAlignment="1" applyProtection="1">
      <alignment horizontal="center"/>
    </xf>
    <xf numFmtId="0" fontId="21" fillId="8" borderId="172" xfId="0" applyFont="1" applyFill="1" applyBorder="1" applyAlignment="1" applyProtection="1">
      <alignment horizontal="center"/>
    </xf>
    <xf numFmtId="0" fontId="21" fillId="8" borderId="171" xfId="0" applyFont="1" applyFill="1" applyBorder="1" applyAlignment="1" applyProtection="1">
      <alignment horizontal="center"/>
    </xf>
    <xf numFmtId="0" fontId="20" fillId="0" borderId="0" xfId="0" applyFont="1" applyAlignment="1">
      <alignment horizontal="center" vertical="center"/>
    </xf>
  </cellXfs>
  <cellStyles count="414">
    <cellStyle name="20% - Accent1" xfId="18" xr:uid="{00000000-0005-0000-0000-000000000000}"/>
    <cellStyle name="20% - Accent1 2" xfId="19" xr:uid="{00000000-0005-0000-0000-000001000000}"/>
    <cellStyle name="20% - Accent2" xfId="20" xr:uid="{00000000-0005-0000-0000-000002000000}"/>
    <cellStyle name="20% - Accent2 2" xfId="21" xr:uid="{00000000-0005-0000-0000-000003000000}"/>
    <cellStyle name="20% - Accent3" xfId="22" xr:uid="{00000000-0005-0000-0000-000004000000}"/>
    <cellStyle name="20% - Accent3 2" xfId="23" xr:uid="{00000000-0005-0000-0000-000005000000}"/>
    <cellStyle name="20% - Accent4" xfId="24" xr:uid="{00000000-0005-0000-0000-000006000000}"/>
    <cellStyle name="20% - Accent4 2" xfId="25" xr:uid="{00000000-0005-0000-0000-000007000000}"/>
    <cellStyle name="20% - Accent5" xfId="26" xr:uid="{00000000-0005-0000-0000-000008000000}"/>
    <cellStyle name="20% - Accent5 2" xfId="27" xr:uid="{00000000-0005-0000-0000-000009000000}"/>
    <cellStyle name="20% - Accent6" xfId="28" xr:uid="{00000000-0005-0000-0000-00000A000000}"/>
    <cellStyle name="20% - Accent6 2" xfId="29" xr:uid="{00000000-0005-0000-0000-00000B000000}"/>
    <cellStyle name="40% - Accent1" xfId="30" xr:uid="{00000000-0005-0000-0000-00000C000000}"/>
    <cellStyle name="40% - Accent1 2" xfId="31" xr:uid="{00000000-0005-0000-0000-00000D000000}"/>
    <cellStyle name="40% - Accent2" xfId="32" xr:uid="{00000000-0005-0000-0000-00000E000000}"/>
    <cellStyle name="40% - Accent2 2" xfId="33" xr:uid="{00000000-0005-0000-0000-00000F000000}"/>
    <cellStyle name="40% - Accent3" xfId="34" xr:uid="{00000000-0005-0000-0000-000010000000}"/>
    <cellStyle name="40% - Accent3 2" xfId="35" xr:uid="{00000000-0005-0000-0000-000011000000}"/>
    <cellStyle name="40% - Accent4" xfId="36" xr:uid="{00000000-0005-0000-0000-000012000000}"/>
    <cellStyle name="40% - Accent4 2" xfId="37" xr:uid="{00000000-0005-0000-0000-000013000000}"/>
    <cellStyle name="40% - Accent5" xfId="38" xr:uid="{00000000-0005-0000-0000-000014000000}"/>
    <cellStyle name="40% - Accent5 2" xfId="39" xr:uid="{00000000-0005-0000-0000-000015000000}"/>
    <cellStyle name="40% - Accent6" xfId="40" xr:uid="{00000000-0005-0000-0000-000016000000}"/>
    <cellStyle name="40% - Accent6 2" xfId="41" xr:uid="{00000000-0005-0000-0000-000017000000}"/>
    <cellStyle name="60% - Accent1" xfId="42" xr:uid="{00000000-0005-0000-0000-000018000000}"/>
    <cellStyle name="60% - Accent2" xfId="43" xr:uid="{00000000-0005-0000-0000-000019000000}"/>
    <cellStyle name="60% - Accent3" xfId="44" xr:uid="{00000000-0005-0000-0000-00001A000000}"/>
    <cellStyle name="60% - Accent4" xfId="45" xr:uid="{00000000-0005-0000-0000-00001B000000}"/>
    <cellStyle name="60% - Accent5" xfId="46" xr:uid="{00000000-0005-0000-0000-00001C000000}"/>
    <cellStyle name="60% - Accent6" xfId="47" xr:uid="{00000000-0005-0000-0000-00001D000000}"/>
    <cellStyle name="Bad" xfId="48" xr:uid="{00000000-0005-0000-0000-00001E000000}"/>
    <cellStyle name="Calculation" xfId="49" xr:uid="{00000000-0005-0000-0000-00001F000000}"/>
    <cellStyle name="Check Cell" xfId="50" xr:uid="{00000000-0005-0000-0000-000020000000}"/>
    <cellStyle name="Euro" xfId="51" xr:uid="{00000000-0005-0000-0000-000021000000}"/>
    <cellStyle name="Euro 2" xfId="52" xr:uid="{00000000-0005-0000-0000-000022000000}"/>
    <cellStyle name="Euro 3" xfId="53" xr:uid="{00000000-0005-0000-0000-000023000000}"/>
    <cellStyle name="Euro 4" xfId="54" xr:uid="{00000000-0005-0000-0000-000024000000}"/>
    <cellStyle name="Explanatory Text" xfId="55" xr:uid="{00000000-0005-0000-0000-000025000000}"/>
    <cellStyle name="Good" xfId="56" xr:uid="{00000000-0005-0000-0000-000026000000}"/>
    <cellStyle name="Heading 1" xfId="57" xr:uid="{00000000-0005-0000-0000-000027000000}"/>
    <cellStyle name="Heading 2" xfId="58" xr:uid="{00000000-0005-0000-0000-000028000000}"/>
    <cellStyle name="Heading 3" xfId="59" xr:uid="{00000000-0005-0000-0000-000029000000}"/>
    <cellStyle name="Heading 4" xfId="60" xr:uid="{00000000-0005-0000-0000-00002A000000}"/>
    <cellStyle name="Input" xfId="61" xr:uid="{00000000-0005-0000-0000-00002B000000}"/>
    <cellStyle name="Lien hypertexte" xfId="1" builtinId="8"/>
    <cellStyle name="Lien hypertexte 2" xfId="62" xr:uid="{00000000-0005-0000-0000-00002D000000}"/>
    <cellStyle name="Lien hypertexte 3" xfId="63" xr:uid="{00000000-0005-0000-0000-00002E000000}"/>
    <cellStyle name="Lien hypertexte 4" xfId="64" xr:uid="{00000000-0005-0000-0000-00002F000000}"/>
    <cellStyle name="Linked Cell" xfId="65" xr:uid="{00000000-0005-0000-0000-000030000000}"/>
    <cellStyle name="Milliers 2" xfId="66" xr:uid="{00000000-0005-0000-0000-000031000000}"/>
    <cellStyle name="Milliers 3" xfId="12" xr:uid="{00000000-0005-0000-0000-000032000000}"/>
    <cellStyle name="Milliers 4" xfId="67" xr:uid="{00000000-0005-0000-0000-000033000000}"/>
    <cellStyle name="Monétaire 2" xfId="68" xr:uid="{00000000-0005-0000-0000-000034000000}"/>
    <cellStyle name="Neutral" xfId="69" xr:uid="{00000000-0005-0000-0000-000035000000}"/>
    <cellStyle name="Normal" xfId="0" builtinId="0"/>
    <cellStyle name="Normal 10" xfId="70" xr:uid="{00000000-0005-0000-0000-000037000000}"/>
    <cellStyle name="Normal 10 2" xfId="71" xr:uid="{00000000-0005-0000-0000-000038000000}"/>
    <cellStyle name="Normal 10 2 2" xfId="72" xr:uid="{00000000-0005-0000-0000-000039000000}"/>
    <cellStyle name="Normal 10 3" xfId="73" xr:uid="{00000000-0005-0000-0000-00003A000000}"/>
    <cellStyle name="Normal 10 3 2" xfId="74" xr:uid="{00000000-0005-0000-0000-00003B000000}"/>
    <cellStyle name="Normal 10 3 2 2" xfId="75" xr:uid="{00000000-0005-0000-0000-00003C000000}"/>
    <cellStyle name="Normal 10 3 2 3" xfId="76" xr:uid="{00000000-0005-0000-0000-00003D000000}"/>
    <cellStyle name="Normal 10 3 2 4" xfId="77" xr:uid="{00000000-0005-0000-0000-00003E000000}"/>
    <cellStyle name="Normal 10 3 2 5" xfId="78" xr:uid="{00000000-0005-0000-0000-00003F000000}"/>
    <cellStyle name="Normal 10 3 3" xfId="79" xr:uid="{00000000-0005-0000-0000-000040000000}"/>
    <cellStyle name="Normal 10 3 3 2" xfId="80" xr:uid="{00000000-0005-0000-0000-000041000000}"/>
    <cellStyle name="Normal 10 3 3 2 2" xfId="81" xr:uid="{00000000-0005-0000-0000-000042000000}"/>
    <cellStyle name="Normal 10 3 3 2 3" xfId="82" xr:uid="{00000000-0005-0000-0000-000043000000}"/>
    <cellStyle name="Normal 10 3 3 2 4" xfId="83" xr:uid="{00000000-0005-0000-0000-000044000000}"/>
    <cellStyle name="Normal 10 3 3 3" xfId="84" xr:uid="{00000000-0005-0000-0000-000045000000}"/>
    <cellStyle name="Normal 10 3 3 4" xfId="85" xr:uid="{00000000-0005-0000-0000-000046000000}"/>
    <cellStyle name="Normal 10 3 4" xfId="86" xr:uid="{00000000-0005-0000-0000-000047000000}"/>
    <cellStyle name="Normal 10 4" xfId="87" xr:uid="{00000000-0005-0000-0000-000048000000}"/>
    <cellStyle name="Normal 11" xfId="2" xr:uid="{00000000-0005-0000-0000-000049000000}"/>
    <cellStyle name="Normal 12" xfId="88" xr:uid="{00000000-0005-0000-0000-00004A000000}"/>
    <cellStyle name="Normal 12 2" xfId="89" xr:uid="{00000000-0005-0000-0000-00004B000000}"/>
    <cellStyle name="Normal 12 2 2" xfId="90" xr:uid="{00000000-0005-0000-0000-00004C000000}"/>
    <cellStyle name="Normal 13" xfId="91" xr:uid="{00000000-0005-0000-0000-00004D000000}"/>
    <cellStyle name="Normal 14" xfId="92" xr:uid="{00000000-0005-0000-0000-00004E000000}"/>
    <cellStyle name="Normal 15" xfId="93" xr:uid="{00000000-0005-0000-0000-00004F000000}"/>
    <cellStyle name="Normal 15 2" xfId="94" xr:uid="{00000000-0005-0000-0000-000050000000}"/>
    <cellStyle name="Normal 16" xfId="95" xr:uid="{00000000-0005-0000-0000-000051000000}"/>
    <cellStyle name="Normal 16 2" xfId="96" xr:uid="{00000000-0005-0000-0000-000052000000}"/>
    <cellStyle name="Normal 17" xfId="97" xr:uid="{00000000-0005-0000-0000-000053000000}"/>
    <cellStyle name="Normal 17 2" xfId="98" xr:uid="{00000000-0005-0000-0000-000054000000}"/>
    <cellStyle name="Normal 18" xfId="99" xr:uid="{00000000-0005-0000-0000-000055000000}"/>
    <cellStyle name="Normal 18 2" xfId="100" xr:uid="{00000000-0005-0000-0000-000056000000}"/>
    <cellStyle name="Normal 18 3" xfId="412" xr:uid="{00000000-0005-0000-0000-000057000000}"/>
    <cellStyle name="Normal 19" xfId="101" xr:uid="{00000000-0005-0000-0000-000058000000}"/>
    <cellStyle name="Normal 19 2" xfId="102" xr:uid="{00000000-0005-0000-0000-000059000000}"/>
    <cellStyle name="Normal 19 2 2" xfId="103" xr:uid="{00000000-0005-0000-0000-00005A000000}"/>
    <cellStyle name="Normal 2" xfId="104" xr:uid="{00000000-0005-0000-0000-00005B000000}"/>
    <cellStyle name="Normal 2 10" xfId="8" xr:uid="{00000000-0005-0000-0000-00005C000000}"/>
    <cellStyle name="Normal 2 11" xfId="7" xr:uid="{00000000-0005-0000-0000-00005D000000}"/>
    <cellStyle name="Normal 2 2" xfId="10" xr:uid="{00000000-0005-0000-0000-00005E000000}"/>
    <cellStyle name="Normal 2 3" xfId="105" xr:uid="{00000000-0005-0000-0000-00005F000000}"/>
    <cellStyle name="Normal 2 4" xfId="106" xr:uid="{00000000-0005-0000-0000-000060000000}"/>
    <cellStyle name="Normal 2 5" xfId="107" xr:uid="{00000000-0005-0000-0000-000061000000}"/>
    <cellStyle name="Normal 2 6" xfId="108" xr:uid="{00000000-0005-0000-0000-000062000000}"/>
    <cellStyle name="Normal 2 7" xfId="109" xr:uid="{00000000-0005-0000-0000-000063000000}"/>
    <cellStyle name="Normal 2 8" xfId="110" xr:uid="{00000000-0005-0000-0000-000064000000}"/>
    <cellStyle name="Normal 2 9" xfId="111" xr:uid="{00000000-0005-0000-0000-000065000000}"/>
    <cellStyle name="Normal 20" xfId="112" xr:uid="{00000000-0005-0000-0000-000066000000}"/>
    <cellStyle name="Normal 20 2" xfId="113" xr:uid="{00000000-0005-0000-0000-000067000000}"/>
    <cellStyle name="Normal 20 2 2" xfId="114" xr:uid="{00000000-0005-0000-0000-000068000000}"/>
    <cellStyle name="Normal 20 2 2 2" xfId="413" xr:uid="{00000000-0005-0000-0000-000069000000}"/>
    <cellStyle name="Normal 20 3" xfId="115" xr:uid="{00000000-0005-0000-0000-00006A000000}"/>
    <cellStyle name="Normal 21" xfId="116" xr:uid="{00000000-0005-0000-0000-00006B000000}"/>
    <cellStyle name="Normal 21 2" xfId="117" xr:uid="{00000000-0005-0000-0000-00006C000000}"/>
    <cellStyle name="Normal 22" xfId="9" xr:uid="{00000000-0005-0000-0000-00006D000000}"/>
    <cellStyle name="Normal 22 2" xfId="118" xr:uid="{00000000-0005-0000-0000-00006E000000}"/>
    <cellStyle name="Normal 23" xfId="119" xr:uid="{00000000-0005-0000-0000-00006F000000}"/>
    <cellStyle name="Normal 24" xfId="120" xr:uid="{00000000-0005-0000-0000-000070000000}"/>
    <cellStyle name="Normal 25" xfId="121" xr:uid="{00000000-0005-0000-0000-000071000000}"/>
    <cellStyle name="Normal 25 2" xfId="122" xr:uid="{00000000-0005-0000-0000-000072000000}"/>
    <cellStyle name="Normal 26" xfId="15" xr:uid="{00000000-0005-0000-0000-000073000000}"/>
    <cellStyle name="Normal 3" xfId="4" xr:uid="{00000000-0005-0000-0000-000074000000}"/>
    <cellStyle name="Normal 3 10" xfId="123" xr:uid="{00000000-0005-0000-0000-000075000000}"/>
    <cellStyle name="Normal 3 10 2" xfId="124" xr:uid="{00000000-0005-0000-0000-000076000000}"/>
    <cellStyle name="Normal 3 10 2 2" xfId="125" xr:uid="{00000000-0005-0000-0000-000077000000}"/>
    <cellStyle name="Normal 3 10 2 2 2" xfId="126" xr:uid="{00000000-0005-0000-0000-000078000000}"/>
    <cellStyle name="Normal 3 10 2 3" xfId="127" xr:uid="{00000000-0005-0000-0000-000079000000}"/>
    <cellStyle name="Normal 3 10 2 3 2" xfId="128" xr:uid="{00000000-0005-0000-0000-00007A000000}"/>
    <cellStyle name="Normal 3 10 2 4" xfId="129" xr:uid="{00000000-0005-0000-0000-00007B000000}"/>
    <cellStyle name="Normal 3 10 3" xfId="130" xr:uid="{00000000-0005-0000-0000-00007C000000}"/>
    <cellStyle name="Normal 3 10 3 2" xfId="131" xr:uid="{00000000-0005-0000-0000-00007D000000}"/>
    <cellStyle name="Normal 3 10 4" xfId="132" xr:uid="{00000000-0005-0000-0000-00007E000000}"/>
    <cellStyle name="Normal 3 11" xfId="133" xr:uid="{00000000-0005-0000-0000-00007F000000}"/>
    <cellStyle name="Normal 3 11 2" xfId="134" xr:uid="{00000000-0005-0000-0000-000080000000}"/>
    <cellStyle name="Normal 3 11 2 2" xfId="135" xr:uid="{00000000-0005-0000-0000-000081000000}"/>
    <cellStyle name="Normal 3 11 2 2 2" xfId="136" xr:uid="{00000000-0005-0000-0000-000082000000}"/>
    <cellStyle name="Normal 3 11 2 3" xfId="137" xr:uid="{00000000-0005-0000-0000-000083000000}"/>
    <cellStyle name="Normal 3 11 3" xfId="138" xr:uid="{00000000-0005-0000-0000-000084000000}"/>
    <cellStyle name="Normal 3 11 3 2" xfId="139" xr:uid="{00000000-0005-0000-0000-000085000000}"/>
    <cellStyle name="Normal 3 11 4" xfId="140" xr:uid="{00000000-0005-0000-0000-000086000000}"/>
    <cellStyle name="Normal 3 12" xfId="141" xr:uid="{00000000-0005-0000-0000-000087000000}"/>
    <cellStyle name="Normal 3 12 2" xfId="142" xr:uid="{00000000-0005-0000-0000-000088000000}"/>
    <cellStyle name="Normal 3 12 2 2" xfId="143" xr:uid="{00000000-0005-0000-0000-000089000000}"/>
    <cellStyle name="Normal 3 12 3" xfId="144" xr:uid="{00000000-0005-0000-0000-00008A000000}"/>
    <cellStyle name="Normal 3 13" xfId="145" xr:uid="{00000000-0005-0000-0000-00008B000000}"/>
    <cellStyle name="Normal 3 13 2" xfId="146" xr:uid="{00000000-0005-0000-0000-00008C000000}"/>
    <cellStyle name="Normal 3 14" xfId="147" xr:uid="{00000000-0005-0000-0000-00008D000000}"/>
    <cellStyle name="Normal 3 15" xfId="148" xr:uid="{00000000-0005-0000-0000-00008E000000}"/>
    <cellStyle name="Normal 3 16" xfId="6" xr:uid="{00000000-0005-0000-0000-00008F000000}"/>
    <cellStyle name="Normal 3 16 2" xfId="149" xr:uid="{00000000-0005-0000-0000-000090000000}"/>
    <cellStyle name="Normal 3 16 3" xfId="150" xr:uid="{00000000-0005-0000-0000-000091000000}"/>
    <cellStyle name="Normal 3 16 4" xfId="151" xr:uid="{00000000-0005-0000-0000-000092000000}"/>
    <cellStyle name="Normal 3 16 5" xfId="152" xr:uid="{00000000-0005-0000-0000-000093000000}"/>
    <cellStyle name="Normal 3 17" xfId="5" xr:uid="{00000000-0005-0000-0000-000094000000}"/>
    <cellStyle name="Normal 3 18" xfId="153" xr:uid="{00000000-0005-0000-0000-000095000000}"/>
    <cellStyle name="Normal 3 2" xfId="154" xr:uid="{00000000-0005-0000-0000-000096000000}"/>
    <cellStyle name="Normal 3 2 10" xfId="155" xr:uid="{00000000-0005-0000-0000-000097000000}"/>
    <cellStyle name="Normal 3 2 10 2" xfId="156" xr:uid="{00000000-0005-0000-0000-000098000000}"/>
    <cellStyle name="Normal 3 2 11" xfId="157" xr:uid="{00000000-0005-0000-0000-000099000000}"/>
    <cellStyle name="Normal 3 2 11 2" xfId="158" xr:uid="{00000000-0005-0000-0000-00009A000000}"/>
    <cellStyle name="Normal 3 2 12" xfId="159" xr:uid="{00000000-0005-0000-0000-00009B000000}"/>
    <cellStyle name="Normal 3 2 2" xfId="160" xr:uid="{00000000-0005-0000-0000-00009C000000}"/>
    <cellStyle name="Normal 3 2 2 2" xfId="161" xr:uid="{00000000-0005-0000-0000-00009D000000}"/>
    <cellStyle name="Normal 3 2 2 2 2" xfId="162" xr:uid="{00000000-0005-0000-0000-00009E000000}"/>
    <cellStyle name="Normal 3 2 2 2 2 2" xfId="163" xr:uid="{00000000-0005-0000-0000-00009F000000}"/>
    <cellStyle name="Normal 3 2 2 2 3" xfId="164" xr:uid="{00000000-0005-0000-0000-0000A0000000}"/>
    <cellStyle name="Normal 3 2 2 3" xfId="165" xr:uid="{00000000-0005-0000-0000-0000A1000000}"/>
    <cellStyle name="Normal 3 2 2 3 2" xfId="166" xr:uid="{00000000-0005-0000-0000-0000A2000000}"/>
    <cellStyle name="Normal 3 2 2 3 2 2" xfId="167" xr:uid="{00000000-0005-0000-0000-0000A3000000}"/>
    <cellStyle name="Normal 3 2 2 3 3" xfId="168" xr:uid="{00000000-0005-0000-0000-0000A4000000}"/>
    <cellStyle name="Normal 3 2 2 4" xfId="169" xr:uid="{00000000-0005-0000-0000-0000A5000000}"/>
    <cellStyle name="Normal 3 2 2 4 2" xfId="170" xr:uid="{00000000-0005-0000-0000-0000A6000000}"/>
    <cellStyle name="Normal 3 2 2 4 2 2" xfId="171" xr:uid="{00000000-0005-0000-0000-0000A7000000}"/>
    <cellStyle name="Normal 3 2 2 4 3" xfId="172" xr:uid="{00000000-0005-0000-0000-0000A8000000}"/>
    <cellStyle name="Normal 3 2 2 5" xfId="173" xr:uid="{00000000-0005-0000-0000-0000A9000000}"/>
    <cellStyle name="Normal 3 2 2 5 2" xfId="174" xr:uid="{00000000-0005-0000-0000-0000AA000000}"/>
    <cellStyle name="Normal 3 2 2 6" xfId="175" xr:uid="{00000000-0005-0000-0000-0000AB000000}"/>
    <cellStyle name="Normal 3 2 2 6 2" xfId="176" xr:uid="{00000000-0005-0000-0000-0000AC000000}"/>
    <cellStyle name="Normal 3 2 2 7" xfId="177" xr:uid="{00000000-0005-0000-0000-0000AD000000}"/>
    <cellStyle name="Normal 3 2 2 7 2" xfId="178" xr:uid="{00000000-0005-0000-0000-0000AE000000}"/>
    <cellStyle name="Normal 3 2 2 8" xfId="179" xr:uid="{00000000-0005-0000-0000-0000AF000000}"/>
    <cellStyle name="Normal 3 2 2 8 2" xfId="180" xr:uid="{00000000-0005-0000-0000-0000B0000000}"/>
    <cellStyle name="Normal 3 2 2 9" xfId="181" xr:uid="{00000000-0005-0000-0000-0000B1000000}"/>
    <cellStyle name="Normal 3 2 3" xfId="182" xr:uid="{00000000-0005-0000-0000-0000B2000000}"/>
    <cellStyle name="Normal 3 2 3 2" xfId="183" xr:uid="{00000000-0005-0000-0000-0000B3000000}"/>
    <cellStyle name="Normal 3 2 3 2 2" xfId="184" xr:uid="{00000000-0005-0000-0000-0000B4000000}"/>
    <cellStyle name="Normal 3 2 3 2 2 2" xfId="185" xr:uid="{00000000-0005-0000-0000-0000B5000000}"/>
    <cellStyle name="Normal 3 2 3 2 3" xfId="186" xr:uid="{00000000-0005-0000-0000-0000B6000000}"/>
    <cellStyle name="Normal 3 2 3 3" xfId="187" xr:uid="{00000000-0005-0000-0000-0000B7000000}"/>
    <cellStyle name="Normal 3 2 3 3 2" xfId="188" xr:uid="{00000000-0005-0000-0000-0000B8000000}"/>
    <cellStyle name="Normal 3 2 3 3 2 2" xfId="189" xr:uid="{00000000-0005-0000-0000-0000B9000000}"/>
    <cellStyle name="Normal 3 2 3 3 3" xfId="190" xr:uid="{00000000-0005-0000-0000-0000BA000000}"/>
    <cellStyle name="Normal 3 2 3 4" xfId="191" xr:uid="{00000000-0005-0000-0000-0000BB000000}"/>
    <cellStyle name="Normal 3 2 3 4 2" xfId="192" xr:uid="{00000000-0005-0000-0000-0000BC000000}"/>
    <cellStyle name="Normal 3 2 3 4 2 2" xfId="193" xr:uid="{00000000-0005-0000-0000-0000BD000000}"/>
    <cellStyle name="Normal 3 2 3 4 3" xfId="194" xr:uid="{00000000-0005-0000-0000-0000BE000000}"/>
    <cellStyle name="Normal 3 2 3 5" xfId="195" xr:uid="{00000000-0005-0000-0000-0000BF000000}"/>
    <cellStyle name="Normal 3 2 3 5 2" xfId="196" xr:uid="{00000000-0005-0000-0000-0000C0000000}"/>
    <cellStyle name="Normal 3 2 3 6" xfId="197" xr:uid="{00000000-0005-0000-0000-0000C1000000}"/>
    <cellStyle name="Normal 3 2 3 6 2" xfId="198" xr:uid="{00000000-0005-0000-0000-0000C2000000}"/>
    <cellStyle name="Normal 3 2 3 7" xfId="199" xr:uid="{00000000-0005-0000-0000-0000C3000000}"/>
    <cellStyle name="Normal 3 2 3 7 2" xfId="200" xr:uid="{00000000-0005-0000-0000-0000C4000000}"/>
    <cellStyle name="Normal 3 2 3 8" xfId="201" xr:uid="{00000000-0005-0000-0000-0000C5000000}"/>
    <cellStyle name="Normal 3 2 3 8 2" xfId="202" xr:uid="{00000000-0005-0000-0000-0000C6000000}"/>
    <cellStyle name="Normal 3 2 3 9" xfId="203" xr:uid="{00000000-0005-0000-0000-0000C7000000}"/>
    <cellStyle name="Normal 3 2 4" xfId="204" xr:uid="{00000000-0005-0000-0000-0000C8000000}"/>
    <cellStyle name="Normal 3 2 4 2" xfId="205" xr:uid="{00000000-0005-0000-0000-0000C9000000}"/>
    <cellStyle name="Normal 3 2 4 2 2" xfId="206" xr:uid="{00000000-0005-0000-0000-0000CA000000}"/>
    <cellStyle name="Normal 3 2 4 2 2 2" xfId="207" xr:uid="{00000000-0005-0000-0000-0000CB000000}"/>
    <cellStyle name="Normal 3 2 4 2 3" xfId="208" xr:uid="{00000000-0005-0000-0000-0000CC000000}"/>
    <cellStyle name="Normal 3 2 4 3" xfId="209" xr:uid="{00000000-0005-0000-0000-0000CD000000}"/>
    <cellStyle name="Normal 3 2 4 3 2" xfId="210" xr:uid="{00000000-0005-0000-0000-0000CE000000}"/>
    <cellStyle name="Normal 3 2 4 3 2 2" xfId="211" xr:uid="{00000000-0005-0000-0000-0000CF000000}"/>
    <cellStyle name="Normal 3 2 4 3 2 2 2" xfId="212" xr:uid="{00000000-0005-0000-0000-0000D0000000}"/>
    <cellStyle name="Normal 3 2 4 3 2 3" xfId="213" xr:uid="{00000000-0005-0000-0000-0000D1000000}"/>
    <cellStyle name="Normal 3 2 4 3 2 3 2" xfId="214" xr:uid="{00000000-0005-0000-0000-0000D2000000}"/>
    <cellStyle name="Normal 3 2 4 3 2 3 2 2" xfId="215" xr:uid="{00000000-0005-0000-0000-0000D3000000}"/>
    <cellStyle name="Normal 3 2 4 3 2 3 3" xfId="216" xr:uid="{00000000-0005-0000-0000-0000D4000000}"/>
    <cellStyle name="Normal 3 2 4 3 2 4" xfId="217" xr:uid="{00000000-0005-0000-0000-0000D5000000}"/>
    <cellStyle name="Normal 3 2 4 3 3" xfId="218" xr:uid="{00000000-0005-0000-0000-0000D6000000}"/>
    <cellStyle name="Normal 3 2 4 4" xfId="219" xr:uid="{00000000-0005-0000-0000-0000D7000000}"/>
    <cellStyle name="Normal 3 2 5" xfId="220" xr:uid="{00000000-0005-0000-0000-0000D8000000}"/>
    <cellStyle name="Normal 3 2 5 2" xfId="221" xr:uid="{00000000-0005-0000-0000-0000D9000000}"/>
    <cellStyle name="Normal 3 2 5 2 2" xfId="222" xr:uid="{00000000-0005-0000-0000-0000DA000000}"/>
    <cellStyle name="Normal 3 2 5 3" xfId="223" xr:uid="{00000000-0005-0000-0000-0000DB000000}"/>
    <cellStyle name="Normal 3 2 6" xfId="224" xr:uid="{00000000-0005-0000-0000-0000DC000000}"/>
    <cellStyle name="Normal 3 2 6 2" xfId="225" xr:uid="{00000000-0005-0000-0000-0000DD000000}"/>
    <cellStyle name="Normal 3 2 6 2 2" xfId="226" xr:uid="{00000000-0005-0000-0000-0000DE000000}"/>
    <cellStyle name="Normal 3 2 6 3" xfId="227" xr:uid="{00000000-0005-0000-0000-0000DF000000}"/>
    <cellStyle name="Normal 3 2 7" xfId="228" xr:uid="{00000000-0005-0000-0000-0000E0000000}"/>
    <cellStyle name="Normal 3 2 7 2" xfId="229" xr:uid="{00000000-0005-0000-0000-0000E1000000}"/>
    <cellStyle name="Normal 3 2 7 2 2" xfId="230" xr:uid="{00000000-0005-0000-0000-0000E2000000}"/>
    <cellStyle name="Normal 3 2 7 3" xfId="231" xr:uid="{00000000-0005-0000-0000-0000E3000000}"/>
    <cellStyle name="Normal 3 2 8" xfId="232" xr:uid="{00000000-0005-0000-0000-0000E4000000}"/>
    <cellStyle name="Normal 3 2 8 2" xfId="233" xr:uid="{00000000-0005-0000-0000-0000E5000000}"/>
    <cellStyle name="Normal 3 2 9" xfId="234" xr:uid="{00000000-0005-0000-0000-0000E6000000}"/>
    <cellStyle name="Normal 3 2 9 2" xfId="235" xr:uid="{00000000-0005-0000-0000-0000E7000000}"/>
    <cellStyle name="Normal 3 3" xfId="236" xr:uid="{00000000-0005-0000-0000-0000E8000000}"/>
    <cellStyle name="Normal 3 4" xfId="237" xr:uid="{00000000-0005-0000-0000-0000E9000000}"/>
    <cellStyle name="Normal 3 4 2" xfId="238" xr:uid="{00000000-0005-0000-0000-0000EA000000}"/>
    <cellStyle name="Normal 3 4 2 2" xfId="239" xr:uid="{00000000-0005-0000-0000-0000EB000000}"/>
    <cellStyle name="Normal 3 4 2 2 2" xfId="240" xr:uid="{00000000-0005-0000-0000-0000EC000000}"/>
    <cellStyle name="Normal 3 4 2 3" xfId="241" xr:uid="{00000000-0005-0000-0000-0000ED000000}"/>
    <cellStyle name="Normal 3 4 3" xfId="242" xr:uid="{00000000-0005-0000-0000-0000EE000000}"/>
    <cellStyle name="Normal 3 4 3 2" xfId="243" xr:uid="{00000000-0005-0000-0000-0000EF000000}"/>
    <cellStyle name="Normal 3 4 3 2 2" xfId="244" xr:uid="{00000000-0005-0000-0000-0000F0000000}"/>
    <cellStyle name="Normal 3 4 3 3" xfId="245" xr:uid="{00000000-0005-0000-0000-0000F1000000}"/>
    <cellStyle name="Normal 3 4 4" xfId="246" xr:uid="{00000000-0005-0000-0000-0000F2000000}"/>
    <cellStyle name="Normal 3 4 4 2" xfId="247" xr:uid="{00000000-0005-0000-0000-0000F3000000}"/>
    <cellStyle name="Normal 3 4 4 2 2" xfId="248" xr:uid="{00000000-0005-0000-0000-0000F4000000}"/>
    <cellStyle name="Normal 3 4 4 3" xfId="249" xr:uid="{00000000-0005-0000-0000-0000F5000000}"/>
    <cellStyle name="Normal 3 4 5" xfId="250" xr:uid="{00000000-0005-0000-0000-0000F6000000}"/>
    <cellStyle name="Normal 3 4 5 2" xfId="251" xr:uid="{00000000-0005-0000-0000-0000F7000000}"/>
    <cellStyle name="Normal 3 4 6" xfId="252" xr:uid="{00000000-0005-0000-0000-0000F8000000}"/>
    <cellStyle name="Normal 3 4 6 2" xfId="253" xr:uid="{00000000-0005-0000-0000-0000F9000000}"/>
    <cellStyle name="Normal 3 4 7" xfId="254" xr:uid="{00000000-0005-0000-0000-0000FA000000}"/>
    <cellStyle name="Normal 3 4 7 2" xfId="255" xr:uid="{00000000-0005-0000-0000-0000FB000000}"/>
    <cellStyle name="Normal 3 4 8" xfId="256" xr:uid="{00000000-0005-0000-0000-0000FC000000}"/>
    <cellStyle name="Normal 3 4 8 2" xfId="257" xr:uid="{00000000-0005-0000-0000-0000FD000000}"/>
    <cellStyle name="Normal 3 4 9" xfId="258" xr:uid="{00000000-0005-0000-0000-0000FE000000}"/>
    <cellStyle name="Normal 3 5" xfId="259" xr:uid="{00000000-0005-0000-0000-0000FF000000}"/>
    <cellStyle name="Normal 3 5 2" xfId="260" xr:uid="{00000000-0005-0000-0000-000000010000}"/>
    <cellStyle name="Normal 3 5 2 2" xfId="261" xr:uid="{00000000-0005-0000-0000-000001010000}"/>
    <cellStyle name="Normal 3 5 2 2 2" xfId="262" xr:uid="{00000000-0005-0000-0000-000002010000}"/>
    <cellStyle name="Normal 3 5 2 3" xfId="263" xr:uid="{00000000-0005-0000-0000-000003010000}"/>
    <cellStyle name="Normal 3 5 3" xfId="264" xr:uid="{00000000-0005-0000-0000-000004010000}"/>
    <cellStyle name="Normal 3 5 3 2" xfId="265" xr:uid="{00000000-0005-0000-0000-000005010000}"/>
    <cellStyle name="Normal 3 5 3 2 2" xfId="266" xr:uid="{00000000-0005-0000-0000-000006010000}"/>
    <cellStyle name="Normal 3 5 3 3" xfId="267" xr:uid="{00000000-0005-0000-0000-000007010000}"/>
    <cellStyle name="Normal 3 5 4" xfId="268" xr:uid="{00000000-0005-0000-0000-000008010000}"/>
    <cellStyle name="Normal 3 5 4 2" xfId="269" xr:uid="{00000000-0005-0000-0000-000009010000}"/>
    <cellStyle name="Normal 3 5 4 2 2" xfId="270" xr:uid="{00000000-0005-0000-0000-00000A010000}"/>
    <cellStyle name="Normal 3 5 4 3" xfId="271" xr:uid="{00000000-0005-0000-0000-00000B010000}"/>
    <cellStyle name="Normal 3 5 5" xfId="272" xr:uid="{00000000-0005-0000-0000-00000C010000}"/>
    <cellStyle name="Normal 3 5 5 2" xfId="273" xr:uid="{00000000-0005-0000-0000-00000D010000}"/>
    <cellStyle name="Normal 3 5 6" xfId="274" xr:uid="{00000000-0005-0000-0000-00000E010000}"/>
    <cellStyle name="Normal 3 5 6 2" xfId="275" xr:uid="{00000000-0005-0000-0000-00000F010000}"/>
    <cellStyle name="Normal 3 5 7" xfId="276" xr:uid="{00000000-0005-0000-0000-000010010000}"/>
    <cellStyle name="Normal 3 5 7 2" xfId="277" xr:uid="{00000000-0005-0000-0000-000011010000}"/>
    <cellStyle name="Normal 3 5 8" xfId="278" xr:uid="{00000000-0005-0000-0000-000012010000}"/>
    <cellStyle name="Normal 3 5 8 2" xfId="279" xr:uid="{00000000-0005-0000-0000-000013010000}"/>
    <cellStyle name="Normal 3 5 9" xfId="280" xr:uid="{00000000-0005-0000-0000-000014010000}"/>
    <cellStyle name="Normal 3 6" xfId="281" xr:uid="{00000000-0005-0000-0000-000015010000}"/>
    <cellStyle name="Normal 3 6 2" xfId="282" xr:uid="{00000000-0005-0000-0000-000016010000}"/>
    <cellStyle name="Normal 3 6 2 2" xfId="283" xr:uid="{00000000-0005-0000-0000-000017010000}"/>
    <cellStyle name="Normal 3 6 2 2 2" xfId="284" xr:uid="{00000000-0005-0000-0000-000018010000}"/>
    <cellStyle name="Normal 3 6 2 3" xfId="285" xr:uid="{00000000-0005-0000-0000-000019010000}"/>
    <cellStyle name="Normal 3 6 3" xfId="286" xr:uid="{00000000-0005-0000-0000-00001A010000}"/>
    <cellStyle name="Normal 3 6 3 2" xfId="287" xr:uid="{00000000-0005-0000-0000-00001B010000}"/>
    <cellStyle name="Normal 3 6 3 2 2" xfId="288" xr:uid="{00000000-0005-0000-0000-00001C010000}"/>
    <cellStyle name="Normal 3 6 3 3" xfId="289" xr:uid="{00000000-0005-0000-0000-00001D010000}"/>
    <cellStyle name="Normal 3 6 4" xfId="290" xr:uid="{00000000-0005-0000-0000-00001E010000}"/>
    <cellStyle name="Normal 3 6 4 2" xfId="291" xr:uid="{00000000-0005-0000-0000-00001F010000}"/>
    <cellStyle name="Normal 3 6 4 2 2" xfId="292" xr:uid="{00000000-0005-0000-0000-000020010000}"/>
    <cellStyle name="Normal 3 6 4 3" xfId="293" xr:uid="{00000000-0005-0000-0000-000021010000}"/>
    <cellStyle name="Normal 3 6 5" xfId="294" xr:uid="{00000000-0005-0000-0000-000022010000}"/>
    <cellStyle name="Normal 3 6 5 2" xfId="295" xr:uid="{00000000-0005-0000-0000-000023010000}"/>
    <cellStyle name="Normal 3 6 6" xfId="296" xr:uid="{00000000-0005-0000-0000-000024010000}"/>
    <cellStyle name="Normal 3 6 6 2" xfId="297" xr:uid="{00000000-0005-0000-0000-000025010000}"/>
    <cellStyle name="Normal 3 6 7" xfId="298" xr:uid="{00000000-0005-0000-0000-000026010000}"/>
    <cellStyle name="Normal 3 6 7 2" xfId="299" xr:uid="{00000000-0005-0000-0000-000027010000}"/>
    <cellStyle name="Normal 3 6 8" xfId="300" xr:uid="{00000000-0005-0000-0000-000028010000}"/>
    <cellStyle name="Normal 3 6 8 2" xfId="301" xr:uid="{00000000-0005-0000-0000-000029010000}"/>
    <cellStyle name="Normal 3 6 9" xfId="302" xr:uid="{00000000-0005-0000-0000-00002A010000}"/>
    <cellStyle name="Normal 3 7" xfId="303" xr:uid="{00000000-0005-0000-0000-00002B010000}"/>
    <cellStyle name="Normal 3 7 2" xfId="304" xr:uid="{00000000-0005-0000-0000-00002C010000}"/>
    <cellStyle name="Normal 3 7 2 2" xfId="305" xr:uid="{00000000-0005-0000-0000-00002D010000}"/>
    <cellStyle name="Normal 3 7 2 2 2" xfId="306" xr:uid="{00000000-0005-0000-0000-00002E010000}"/>
    <cellStyle name="Normal 3 7 2 3" xfId="307" xr:uid="{00000000-0005-0000-0000-00002F010000}"/>
    <cellStyle name="Normal 3 7 3" xfId="308" xr:uid="{00000000-0005-0000-0000-000030010000}"/>
    <cellStyle name="Normal 3 7 3 2" xfId="309" xr:uid="{00000000-0005-0000-0000-000031010000}"/>
    <cellStyle name="Normal 3 7 4" xfId="310" xr:uid="{00000000-0005-0000-0000-000032010000}"/>
    <cellStyle name="Normal 3 8" xfId="311" xr:uid="{00000000-0005-0000-0000-000033010000}"/>
    <cellStyle name="Normal 3 8 2" xfId="312" xr:uid="{00000000-0005-0000-0000-000034010000}"/>
    <cellStyle name="Normal 3 8 2 2" xfId="313" xr:uid="{00000000-0005-0000-0000-000035010000}"/>
    <cellStyle name="Normal 3 8 3" xfId="314" xr:uid="{00000000-0005-0000-0000-000036010000}"/>
    <cellStyle name="Normal 3 9" xfId="315" xr:uid="{00000000-0005-0000-0000-000037010000}"/>
    <cellStyle name="Normal 3 9 2" xfId="316" xr:uid="{00000000-0005-0000-0000-000038010000}"/>
    <cellStyle name="Normal 3 9 2 2" xfId="317" xr:uid="{00000000-0005-0000-0000-000039010000}"/>
    <cellStyle name="Normal 3 9 3" xfId="318" xr:uid="{00000000-0005-0000-0000-00003A010000}"/>
    <cellStyle name="Normal 4" xfId="17" xr:uid="{00000000-0005-0000-0000-00003B010000}"/>
    <cellStyle name="Normal 5" xfId="319" xr:uid="{00000000-0005-0000-0000-00003C010000}"/>
    <cellStyle name="Normal 5 10" xfId="320" xr:uid="{00000000-0005-0000-0000-00003D010000}"/>
    <cellStyle name="Normal 5 10 2" xfId="321" xr:uid="{00000000-0005-0000-0000-00003E010000}"/>
    <cellStyle name="Normal 5 11" xfId="322" xr:uid="{00000000-0005-0000-0000-00003F010000}"/>
    <cellStyle name="Normal 5 2" xfId="323" xr:uid="{00000000-0005-0000-0000-000040010000}"/>
    <cellStyle name="Normal 5 2 2" xfId="324" xr:uid="{00000000-0005-0000-0000-000041010000}"/>
    <cellStyle name="Normal 5 2 2 2" xfId="325" xr:uid="{00000000-0005-0000-0000-000042010000}"/>
    <cellStyle name="Normal 5 2 3" xfId="326" xr:uid="{00000000-0005-0000-0000-000043010000}"/>
    <cellStyle name="Normal 5 3" xfId="327" xr:uid="{00000000-0005-0000-0000-000044010000}"/>
    <cellStyle name="Normal 5 3 2" xfId="328" xr:uid="{00000000-0005-0000-0000-000045010000}"/>
    <cellStyle name="Normal 5 3 2 2" xfId="329" xr:uid="{00000000-0005-0000-0000-000046010000}"/>
    <cellStyle name="Normal 5 3 3" xfId="330" xr:uid="{00000000-0005-0000-0000-000047010000}"/>
    <cellStyle name="Normal 5 4" xfId="331" xr:uid="{00000000-0005-0000-0000-000048010000}"/>
    <cellStyle name="Normal 5 4 2" xfId="332" xr:uid="{00000000-0005-0000-0000-000049010000}"/>
    <cellStyle name="Normal 5 4 2 2" xfId="333" xr:uid="{00000000-0005-0000-0000-00004A010000}"/>
    <cellStyle name="Normal 5 4 3" xfId="334" xr:uid="{00000000-0005-0000-0000-00004B010000}"/>
    <cellStyle name="Normal 5 5" xfId="335" xr:uid="{00000000-0005-0000-0000-00004C010000}"/>
    <cellStyle name="Normal 5 5 2" xfId="336" xr:uid="{00000000-0005-0000-0000-00004D010000}"/>
    <cellStyle name="Normal 5 5 2 2" xfId="337" xr:uid="{00000000-0005-0000-0000-00004E010000}"/>
    <cellStyle name="Normal 5 5 3" xfId="338" xr:uid="{00000000-0005-0000-0000-00004F010000}"/>
    <cellStyle name="Normal 5 6" xfId="339" xr:uid="{00000000-0005-0000-0000-000050010000}"/>
    <cellStyle name="Normal 5 6 2" xfId="340" xr:uid="{00000000-0005-0000-0000-000051010000}"/>
    <cellStyle name="Normal 5 7" xfId="341" xr:uid="{00000000-0005-0000-0000-000052010000}"/>
    <cellStyle name="Normal 5 7 2" xfId="342" xr:uid="{00000000-0005-0000-0000-000053010000}"/>
    <cellStyle name="Normal 5 8" xfId="343" xr:uid="{00000000-0005-0000-0000-000054010000}"/>
    <cellStyle name="Normal 5 8 2" xfId="344" xr:uid="{00000000-0005-0000-0000-000055010000}"/>
    <cellStyle name="Normal 5 9" xfId="345" xr:uid="{00000000-0005-0000-0000-000056010000}"/>
    <cellStyle name="Normal 5 9 2" xfId="346" xr:uid="{00000000-0005-0000-0000-000057010000}"/>
    <cellStyle name="Normal 6" xfId="347" xr:uid="{00000000-0005-0000-0000-000058010000}"/>
    <cellStyle name="Normal 6 10" xfId="348" xr:uid="{00000000-0005-0000-0000-000059010000}"/>
    <cellStyle name="Normal 6 10 2" xfId="349" xr:uid="{00000000-0005-0000-0000-00005A010000}"/>
    <cellStyle name="Normal 6 11" xfId="350" xr:uid="{00000000-0005-0000-0000-00005B010000}"/>
    <cellStyle name="Normal 6 11 2" xfId="351" xr:uid="{00000000-0005-0000-0000-00005C010000}"/>
    <cellStyle name="Normal 6 11 2 2" xfId="352" xr:uid="{00000000-0005-0000-0000-00005D010000}"/>
    <cellStyle name="Normal 6 11 2 2 2" xfId="13" xr:uid="{00000000-0005-0000-0000-00005E010000}"/>
    <cellStyle name="Normal 6 11 2 3" xfId="353" xr:uid="{00000000-0005-0000-0000-00005F010000}"/>
    <cellStyle name="Normal 6 11 3" xfId="354" xr:uid="{00000000-0005-0000-0000-000060010000}"/>
    <cellStyle name="Normal 6 11 4" xfId="355" xr:uid="{00000000-0005-0000-0000-000061010000}"/>
    <cellStyle name="Normal 6 11 4 2" xfId="11" xr:uid="{00000000-0005-0000-0000-000062010000}"/>
    <cellStyle name="Normal 6 12" xfId="356" xr:uid="{00000000-0005-0000-0000-000063010000}"/>
    <cellStyle name="Normal 6 2" xfId="357" xr:uid="{00000000-0005-0000-0000-000064010000}"/>
    <cellStyle name="Normal 6 2 2" xfId="358" xr:uid="{00000000-0005-0000-0000-000065010000}"/>
    <cellStyle name="Normal 6 2 2 2" xfId="359" xr:uid="{00000000-0005-0000-0000-000066010000}"/>
    <cellStyle name="Normal 6 2 3" xfId="360" xr:uid="{00000000-0005-0000-0000-000067010000}"/>
    <cellStyle name="Normal 6 3" xfId="361" xr:uid="{00000000-0005-0000-0000-000068010000}"/>
    <cellStyle name="Normal 6 3 2" xfId="362" xr:uid="{00000000-0005-0000-0000-000069010000}"/>
    <cellStyle name="Normal 6 3 2 2" xfId="363" xr:uid="{00000000-0005-0000-0000-00006A010000}"/>
    <cellStyle name="Normal 6 3 3" xfId="364" xr:uid="{00000000-0005-0000-0000-00006B010000}"/>
    <cellStyle name="Normal 6 4" xfId="365" xr:uid="{00000000-0005-0000-0000-00006C010000}"/>
    <cellStyle name="Normal 6 4 2" xfId="366" xr:uid="{00000000-0005-0000-0000-00006D010000}"/>
    <cellStyle name="Normal 6 4 2 2" xfId="367" xr:uid="{00000000-0005-0000-0000-00006E010000}"/>
    <cellStyle name="Normal 6 4 3" xfId="368" xr:uid="{00000000-0005-0000-0000-00006F010000}"/>
    <cellStyle name="Normal 6 5" xfId="369" xr:uid="{00000000-0005-0000-0000-000070010000}"/>
    <cellStyle name="Normal 6 5 2" xfId="370" xr:uid="{00000000-0005-0000-0000-000071010000}"/>
    <cellStyle name="Normal 6 5 2 2" xfId="371" xr:uid="{00000000-0005-0000-0000-000072010000}"/>
    <cellStyle name="Normal 6 5 3" xfId="372" xr:uid="{00000000-0005-0000-0000-000073010000}"/>
    <cellStyle name="Normal 6 6" xfId="373" xr:uid="{00000000-0005-0000-0000-000074010000}"/>
    <cellStyle name="Normal 6 6 2" xfId="374" xr:uid="{00000000-0005-0000-0000-000075010000}"/>
    <cellStyle name="Normal 6 7" xfId="375" xr:uid="{00000000-0005-0000-0000-000076010000}"/>
    <cellStyle name="Normal 6 7 2" xfId="376" xr:uid="{00000000-0005-0000-0000-000077010000}"/>
    <cellStyle name="Normal 6 8" xfId="377" xr:uid="{00000000-0005-0000-0000-000078010000}"/>
    <cellStyle name="Normal 6 8 2" xfId="378" xr:uid="{00000000-0005-0000-0000-000079010000}"/>
    <cellStyle name="Normal 6 9" xfId="379" xr:uid="{00000000-0005-0000-0000-00007A010000}"/>
    <cellStyle name="Normal 6 9 2" xfId="380" xr:uid="{00000000-0005-0000-0000-00007B010000}"/>
    <cellStyle name="Normal 7" xfId="381" xr:uid="{00000000-0005-0000-0000-00007C010000}"/>
    <cellStyle name="Normal 8" xfId="382" xr:uid="{00000000-0005-0000-0000-00007D010000}"/>
    <cellStyle name="Normal 8 2" xfId="383" xr:uid="{00000000-0005-0000-0000-00007E010000}"/>
    <cellStyle name="Normal 8 2 2" xfId="384" xr:uid="{00000000-0005-0000-0000-00007F010000}"/>
    <cellStyle name="Normal 8 2 2 2" xfId="385" xr:uid="{00000000-0005-0000-0000-000080010000}"/>
    <cellStyle name="Normal 8 2 3" xfId="386" xr:uid="{00000000-0005-0000-0000-000081010000}"/>
    <cellStyle name="Normal 8 2 3 2" xfId="387" xr:uid="{00000000-0005-0000-0000-000082010000}"/>
    <cellStyle name="Normal 8 2 4" xfId="388" xr:uid="{00000000-0005-0000-0000-000083010000}"/>
    <cellStyle name="Normal 8 3" xfId="389" xr:uid="{00000000-0005-0000-0000-000084010000}"/>
    <cellStyle name="Normal 8 3 2" xfId="390" xr:uid="{00000000-0005-0000-0000-000085010000}"/>
    <cellStyle name="Normal 8 4" xfId="391" xr:uid="{00000000-0005-0000-0000-000086010000}"/>
    <cellStyle name="Normal 8 4 2" xfId="392" xr:uid="{00000000-0005-0000-0000-000087010000}"/>
    <cellStyle name="Normal 8 5" xfId="393" xr:uid="{00000000-0005-0000-0000-000088010000}"/>
    <cellStyle name="Normal 8 5 2" xfId="394" xr:uid="{00000000-0005-0000-0000-000089010000}"/>
    <cellStyle name="Normal 8 6" xfId="395" xr:uid="{00000000-0005-0000-0000-00008A010000}"/>
    <cellStyle name="Normal 8 7" xfId="396" xr:uid="{00000000-0005-0000-0000-00008B010000}"/>
    <cellStyle name="Normal 8 7 2" xfId="397" xr:uid="{00000000-0005-0000-0000-00008C010000}"/>
    <cellStyle name="Normal 8 8" xfId="398" xr:uid="{00000000-0005-0000-0000-00008D010000}"/>
    <cellStyle name="Normal 9" xfId="399" xr:uid="{00000000-0005-0000-0000-00008E010000}"/>
    <cellStyle name="Normal 9 2" xfId="400" xr:uid="{00000000-0005-0000-0000-00008F010000}"/>
    <cellStyle name="Normal 9 2 2" xfId="401" xr:uid="{00000000-0005-0000-0000-000090010000}"/>
    <cellStyle name="Normal 9 3" xfId="402" xr:uid="{00000000-0005-0000-0000-000091010000}"/>
    <cellStyle name="Note" xfId="403" xr:uid="{00000000-0005-0000-0000-000092010000}"/>
    <cellStyle name="Note 2" xfId="404" xr:uid="{00000000-0005-0000-0000-000093010000}"/>
    <cellStyle name="Output" xfId="405" xr:uid="{00000000-0005-0000-0000-000094010000}"/>
    <cellStyle name="Pourcentage" xfId="3" builtinId="5"/>
    <cellStyle name="Pourcentage 2" xfId="14" xr:uid="{00000000-0005-0000-0000-000096010000}"/>
    <cellStyle name="Pourcentage 2 2" xfId="406" xr:uid="{00000000-0005-0000-0000-000097010000}"/>
    <cellStyle name="Pourcentage 2 2 2" xfId="407" xr:uid="{00000000-0005-0000-0000-000098010000}"/>
    <cellStyle name="Pourcentage 2 3" xfId="408" xr:uid="{00000000-0005-0000-0000-000099010000}"/>
    <cellStyle name="Pourcentage 3" xfId="409" xr:uid="{00000000-0005-0000-0000-00009A010000}"/>
    <cellStyle name="Pourcentage 4" xfId="16" xr:uid="{00000000-0005-0000-0000-00009B010000}"/>
    <cellStyle name="Title" xfId="410" xr:uid="{00000000-0005-0000-0000-00009C010000}"/>
    <cellStyle name="Warning Text" xfId="411" xr:uid="{00000000-0005-0000-0000-00009D010000}"/>
  </cellStyles>
  <dxfs count="215">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s>
  <tableStyles count="0" defaultTableStyle="TableStyleMedium2" defaultPivotStyle="PivotStyleLight16"/>
  <colors>
    <mruColors>
      <color rgb="FFFFFF99"/>
      <color rgb="FFB8FC92"/>
      <color rgb="FFCCFDB1"/>
      <color rgb="FFD8F3F4"/>
      <color rgb="FF9984C2"/>
      <color rgb="FFFFFFCC"/>
      <color rgb="FFF8B074"/>
      <color rgb="FFFFCC99"/>
      <color rgb="FFF9EDED"/>
      <color rgb="FFF3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externalLink" Target="externalLinks/externalLink1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externalLink" Target="externalLinks/externalLink12.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externalLink" Target="externalLinks/externalLink13.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externalLink" Target="externalLinks/externalLink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Recrutement</a:t>
            </a:r>
          </a:p>
        </c:rich>
      </c:tx>
      <c:overlay val="0"/>
    </c:title>
    <c:autoTitleDeleted val="0"/>
    <c:plotArea>
      <c:layout/>
      <c:radarChart>
        <c:radarStyle val="marker"/>
        <c:varyColors val="0"/>
        <c:ser>
          <c:idx val="0"/>
          <c:order val="0"/>
          <c:tx>
            <c:strRef>
              <c:f>'BILAN RECRUTEMENT'!$E$8:$F$8</c:f>
              <c:strCache>
                <c:ptCount val="1"/>
                <c:pt idx="0">
                  <c:v>Score</c:v>
                </c:pt>
              </c:strCache>
            </c:strRef>
          </c:tx>
          <c:marker>
            <c:symbol val="none"/>
          </c:marker>
          <c:cat>
            <c:strRef>
              <c:f>('BILAN RECRUTEMENT'!$A$11:$P$11,'BILAN RECRUTEMENT'!$A$15:$P$15,'BILAN RECRUTEMENT'!$A$19:$P$19,'BILAN RECRUTEMENT'!$A$23:$P$23,'BILAN RECRUTEMENT'!$A$27:$P$27,'BILAN RECRUTEMENT'!$A$31:$P$31,'BILAN RECRUTEMENT'!$A$35:$P$35,'BILAN RECRUTEMENT'!$A$39:$P$39)</c:f>
              <c:strCache>
                <c:ptCount val="8"/>
                <c:pt idx="0">
                  <c:v>7.01 - Existence d'un programme dédié au recrutement</c:v>
                </c:pt>
                <c:pt idx="1">
                  <c:v>7.02 - Ressources </c:v>
                </c:pt>
                <c:pt idx="2">
                  <c:v>7.03 - Coût de recrutement</c:v>
                </c:pt>
                <c:pt idx="3">
                  <c:v>7.04 - Marketing du programme de recrutement</c:v>
                </c:pt>
                <c:pt idx="4">
                  <c:v>7.05 - Base de données partenaires</c:v>
                </c:pt>
                <c:pt idx="5">
                  <c:v>7.06 - Durée moyenne d'un recrutement</c:v>
                </c:pt>
                <c:pt idx="6">
                  <c:v>7.07 - Performance des nouveaux recrutés</c:v>
                </c:pt>
                <c:pt idx="7">
                  <c:v>7.08 - Programme de montée en puissance (100 jours )</c:v>
                </c:pt>
              </c:strCache>
            </c:strRef>
          </c:cat>
          <c:val>
            <c:numRef>
              <c:f>('BILAN RECRUTEMENT'!$E$13,'BILAN RECRUTEMENT'!$E$17,'BILAN RECRUTEMENT'!$E$21,'BILAN RECRUTEMENT'!$E$25,'BILAN RECRUTEMENT'!$E$29,'BILAN RECRUTEMENT'!$E$33,'BILAN RECRUTEMENT'!$E$37,'BILAN RECRUTEMENT'!$E$41)</c:f>
              <c:numCache>
                <c:formatCode>General</c:formatCode>
                <c:ptCount val="8"/>
                <c:pt idx="0">
                  <c:v>2</c:v>
                </c:pt>
                <c:pt idx="1">
                  <c:v>10</c:v>
                </c:pt>
                <c:pt idx="2">
                  <c:v>4</c:v>
                </c:pt>
                <c:pt idx="3">
                  <c:v>6</c:v>
                </c:pt>
                <c:pt idx="4">
                  <c:v>1</c:v>
                </c:pt>
                <c:pt idx="5">
                  <c:v>7</c:v>
                </c:pt>
                <c:pt idx="6">
                  <c:v>9</c:v>
                </c:pt>
                <c:pt idx="7">
                  <c:v>1</c:v>
                </c:pt>
              </c:numCache>
            </c:numRef>
          </c:val>
          <c:extLst>
            <c:ext xmlns:c16="http://schemas.microsoft.com/office/drawing/2014/chart" uri="{C3380CC4-5D6E-409C-BE32-E72D297353CC}">
              <c16:uniqueId val="{00000000-BAE5-4DC2-B145-DDE8A29403BA}"/>
            </c:ext>
          </c:extLst>
        </c:ser>
        <c:ser>
          <c:idx val="2"/>
          <c:order val="1"/>
          <c:tx>
            <c:strRef>
              <c:f>'BILAN RECRUTEMENT'!$G$8:$H$8</c:f>
              <c:strCache>
                <c:ptCount val="1"/>
                <c:pt idx="0">
                  <c:v>Priorité</c:v>
                </c:pt>
              </c:strCache>
            </c:strRef>
          </c:tx>
          <c:marker>
            <c:symbol val="none"/>
          </c:marker>
          <c:cat>
            <c:strRef>
              <c:f>('BILAN RECRUTEMENT'!$A$11:$P$11,'BILAN RECRUTEMENT'!$A$15:$P$15,'BILAN RECRUTEMENT'!$A$19:$P$19,'BILAN RECRUTEMENT'!$A$23:$P$23,'BILAN RECRUTEMENT'!$A$27:$P$27,'BILAN RECRUTEMENT'!$A$31:$P$31,'BILAN RECRUTEMENT'!$A$35:$P$35,'BILAN RECRUTEMENT'!$A$39:$P$39)</c:f>
              <c:strCache>
                <c:ptCount val="8"/>
                <c:pt idx="0">
                  <c:v>7.01 - Existence d'un programme dédié au recrutement</c:v>
                </c:pt>
                <c:pt idx="1">
                  <c:v>7.02 - Ressources </c:v>
                </c:pt>
                <c:pt idx="2">
                  <c:v>7.03 - Coût de recrutement</c:v>
                </c:pt>
                <c:pt idx="3">
                  <c:v>7.04 - Marketing du programme de recrutement</c:v>
                </c:pt>
                <c:pt idx="4">
                  <c:v>7.05 - Base de données partenaires</c:v>
                </c:pt>
                <c:pt idx="5">
                  <c:v>7.06 - Durée moyenne d'un recrutement</c:v>
                </c:pt>
                <c:pt idx="6">
                  <c:v>7.07 - Performance des nouveaux recrutés</c:v>
                </c:pt>
                <c:pt idx="7">
                  <c:v>7.08 - Programme de montée en puissance (100 jours )</c:v>
                </c:pt>
              </c:strCache>
            </c:strRef>
          </c:cat>
          <c:val>
            <c:numRef>
              <c:f>('BILAN RECRUTEMENT'!$G$13,'BILAN RECRUTEMENT'!$G$17,'BILAN RECRUTEMENT'!$G$21,'BILAN RECRUTEMENT'!$G$25,'BILAN RECRUTEMENT'!$G$29,'BILAN RECRUTEMENT'!$G$33,'BILAN RECRUTEMENT'!$G$37,'BILAN RECRUTEMENT'!$G$41)</c:f>
              <c:numCache>
                <c:formatCode>General</c:formatCode>
                <c:ptCount val="8"/>
                <c:pt idx="0">
                  <c:v>10</c:v>
                </c:pt>
                <c:pt idx="1">
                  <c:v>1</c:v>
                </c:pt>
                <c:pt idx="2">
                  <c:v>4</c:v>
                </c:pt>
                <c:pt idx="3">
                  <c:v>7</c:v>
                </c:pt>
                <c:pt idx="4">
                  <c:v>4</c:v>
                </c:pt>
                <c:pt idx="5">
                  <c:v>2</c:v>
                </c:pt>
                <c:pt idx="6">
                  <c:v>2</c:v>
                </c:pt>
                <c:pt idx="7">
                  <c:v>10</c:v>
                </c:pt>
              </c:numCache>
            </c:numRef>
          </c:val>
          <c:extLst>
            <c:ext xmlns:c16="http://schemas.microsoft.com/office/drawing/2014/chart" uri="{C3380CC4-5D6E-409C-BE32-E72D297353CC}">
              <c16:uniqueId val="{00000001-BAE5-4DC2-B145-DDE8A29403BA}"/>
            </c:ext>
          </c:extLst>
        </c:ser>
        <c:dLbls>
          <c:showLegendKey val="0"/>
          <c:showVal val="0"/>
          <c:showCatName val="0"/>
          <c:showSerName val="0"/>
          <c:showPercent val="0"/>
          <c:showBubbleSize val="0"/>
        </c:dLbls>
        <c:axId val="1772226288"/>
        <c:axId val="1772226832"/>
      </c:radarChart>
      <c:catAx>
        <c:axId val="1772226288"/>
        <c:scaling>
          <c:orientation val="minMax"/>
        </c:scaling>
        <c:delete val="0"/>
        <c:axPos val="b"/>
        <c:majorGridlines/>
        <c:numFmt formatCode="General" sourceLinked="0"/>
        <c:majorTickMark val="none"/>
        <c:minorTickMark val="none"/>
        <c:tickLblPos val="nextTo"/>
        <c:spPr>
          <a:ln w="9525">
            <a:noFill/>
          </a:ln>
        </c:spPr>
        <c:crossAx val="1772226832"/>
        <c:crosses val="autoZero"/>
        <c:auto val="1"/>
        <c:lblAlgn val="ctr"/>
        <c:lblOffset val="100"/>
        <c:noMultiLvlLbl val="0"/>
      </c:catAx>
      <c:valAx>
        <c:axId val="1772226832"/>
        <c:scaling>
          <c:orientation val="minMax"/>
        </c:scaling>
        <c:delete val="0"/>
        <c:axPos val="l"/>
        <c:majorGridlines/>
        <c:numFmt formatCode="General" sourceLinked="1"/>
        <c:majorTickMark val="none"/>
        <c:minorTickMark val="none"/>
        <c:tickLblPos val="nextTo"/>
        <c:crossAx val="1772226288"/>
        <c:crosses val="autoZero"/>
        <c:crossBetween val="between"/>
      </c:valAx>
    </c:plotArea>
    <c:legend>
      <c:legendPos val="r"/>
      <c:layout>
        <c:manualLayout>
          <c:xMode val="edge"/>
          <c:yMode val="edge"/>
          <c:x val="0.8157631233595799"/>
          <c:y val="5.7428550597841965E-2"/>
          <c:w val="0.13253006629348937"/>
          <c:h val="0.11562550111910831"/>
        </c:manualLayout>
      </c:layout>
      <c:overlay val="0"/>
    </c:legend>
    <c:plotVisOnly val="1"/>
    <c:dispBlanksAs val="gap"/>
    <c:showDLblsOverMax val="0"/>
  </c:chart>
  <c:spPr>
    <a:gradFill>
      <a:gsLst>
        <a:gs pos="0">
          <a:srgbClr val="FFEFD1"/>
        </a:gs>
        <a:gs pos="64999">
          <a:srgbClr val="F0EBD5"/>
        </a:gs>
        <a:gs pos="100000">
          <a:srgbClr val="D1C39F"/>
        </a:gs>
      </a:gsLst>
      <a:lin ang="5400000" scaled="0"/>
    </a:gradFill>
    <a:ln w="38100">
      <a:solidFill>
        <a:srgbClr val="C00000"/>
      </a:solid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Marketing ready ?</a:t>
            </a:r>
          </a:p>
          <a:p>
            <a:pPr>
              <a:defRPr/>
            </a:pPr>
            <a:r>
              <a:rPr lang="fr-FR"/>
              <a:t>1°source </a:t>
            </a:r>
          </a:p>
        </c:rich>
      </c:tx>
      <c:overlay val="0"/>
    </c:title>
    <c:autoTitleDeleted val="0"/>
    <c:plotArea>
      <c:layout/>
      <c:radarChart>
        <c:radarStyle val="marker"/>
        <c:varyColors val="0"/>
        <c:ser>
          <c:idx val="0"/>
          <c:order val="0"/>
          <c:marker>
            <c:symbol val="none"/>
          </c:marker>
          <c:cat>
            <c:strRef>
              <c:f>('03-MARKETREADY-OFR3'!$B$9:$B$16,'03-MARKETREADY-OFR3'!$B$18:$B$25,'03-MARKETREADY-OFR3'!$B$27:$B$35,'03-MARKETREADY-OFR3'!$B$37:$B$52,'03-MARKETREADY-OFR3'!$B$54:$B$61)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('03-MARKETREADY-OFR3'!$C$9:$C$16,'03-MARKETREADY-OFR3'!$C$18:$C$25,'03-MARKETREADY-OFR3'!$C$27:$C$35,'03-MARKETREADY-OFR3'!$C$37:$C$52,'03-MARKETREADY-OFR3'!$C$54:$C$61)</c:f>
              <c:numCache>
                <c:formatCode>General</c:formatCode>
                <c:ptCount val="49"/>
              </c:numCache>
            </c:numRef>
          </c:val>
          <c:extLst>
            <c:ext xmlns:c16="http://schemas.microsoft.com/office/drawing/2014/chart" uri="{C3380CC4-5D6E-409C-BE32-E72D297353CC}">
              <c16:uniqueId val="{00000000-8091-4B61-8E7B-9ADABAF2ABDA}"/>
            </c:ext>
          </c:extLst>
        </c:ser>
        <c:ser>
          <c:idx val="1"/>
          <c:order val="1"/>
          <c:marker>
            <c:symbol val="none"/>
          </c:marker>
          <c:cat>
            <c:strRef>
              <c:f>('03-MARKETREADY-OFR3'!$B$9:$B$16,'03-MARKETREADY-OFR3'!$B$18:$B$25,'03-MARKETREADY-OFR3'!$B$27:$B$35,'03-MARKETREADY-OFR3'!$B$37:$B$52,'03-MARKETREADY-OFR3'!$B$54:$B$61)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('03-MARKETREADY-OFR3'!$J$9:$J$16,'03-MARKETREADY-OFR3'!$J$18:$J$25,'03-MARKETREADY-OFR3'!$J$27:$J$35,'03-MARKETREADY-OFR3'!$J$37:$J$52,'03-MARKETREADY-OFR3'!$J$54:$J$61)</c:f>
              <c:numCache>
                <c:formatCode>General</c:formatCode>
                <c:ptCount val="49"/>
                <c:pt idx="0">
                  <c:v>8</c:v>
                </c:pt>
                <c:pt idx="1">
                  <c:v>8</c:v>
                </c:pt>
                <c:pt idx="2">
                  <c:v>8</c:v>
                </c:pt>
                <c:pt idx="3">
                  <c:v>6</c:v>
                </c:pt>
                <c:pt idx="4">
                  <c:v>8</c:v>
                </c:pt>
                <c:pt idx="5">
                  <c:v>4</c:v>
                </c:pt>
                <c:pt idx="6">
                  <c:v>4</c:v>
                </c:pt>
                <c:pt idx="7">
                  <c:v>0</c:v>
                </c:pt>
                <c:pt idx="8">
                  <c:v>8</c:v>
                </c:pt>
                <c:pt idx="9">
                  <c:v>8</c:v>
                </c:pt>
                <c:pt idx="10">
                  <c:v>6</c:v>
                </c:pt>
                <c:pt idx="11">
                  <c:v>8</c:v>
                </c:pt>
                <c:pt idx="12">
                  <c:v>4</c:v>
                </c:pt>
                <c:pt idx="13">
                  <c:v>4</c:v>
                </c:pt>
                <c:pt idx="14">
                  <c:v>8</c:v>
                </c:pt>
                <c:pt idx="15">
                  <c:v>0</c:v>
                </c:pt>
                <c:pt idx="16">
                  <c:v>4</c:v>
                </c:pt>
                <c:pt idx="17">
                  <c:v>6</c:v>
                </c:pt>
                <c:pt idx="18">
                  <c:v>4</c:v>
                </c:pt>
                <c:pt idx="19">
                  <c:v>6</c:v>
                </c:pt>
                <c:pt idx="20">
                  <c:v>4</c:v>
                </c:pt>
                <c:pt idx="21">
                  <c:v>3</c:v>
                </c:pt>
                <c:pt idx="22">
                  <c:v>8</c:v>
                </c:pt>
                <c:pt idx="23">
                  <c:v>8</c:v>
                </c:pt>
                <c:pt idx="24">
                  <c:v>0</c:v>
                </c:pt>
                <c:pt idx="25">
                  <c:v>10</c:v>
                </c:pt>
                <c:pt idx="26">
                  <c:v>4</c:v>
                </c:pt>
                <c:pt idx="27">
                  <c:v>4</c:v>
                </c:pt>
                <c:pt idx="28">
                  <c:v>10</c:v>
                </c:pt>
                <c:pt idx="29">
                  <c:v>5</c:v>
                </c:pt>
                <c:pt idx="30">
                  <c:v>5</c:v>
                </c:pt>
                <c:pt idx="31">
                  <c:v>10</c:v>
                </c:pt>
                <c:pt idx="32">
                  <c:v>10</c:v>
                </c:pt>
                <c:pt idx="33">
                  <c:v>10</c:v>
                </c:pt>
                <c:pt idx="34">
                  <c:v>5</c:v>
                </c:pt>
                <c:pt idx="35">
                  <c:v>8</c:v>
                </c:pt>
                <c:pt idx="36">
                  <c:v>4</c:v>
                </c:pt>
                <c:pt idx="37">
                  <c:v>4</c:v>
                </c:pt>
                <c:pt idx="38">
                  <c:v>10</c:v>
                </c:pt>
                <c:pt idx="39">
                  <c:v>4</c:v>
                </c:pt>
                <c:pt idx="40">
                  <c:v>0</c:v>
                </c:pt>
                <c:pt idx="41">
                  <c:v>10</c:v>
                </c:pt>
                <c:pt idx="42">
                  <c:v>2</c:v>
                </c:pt>
                <c:pt idx="43">
                  <c:v>2</c:v>
                </c:pt>
                <c:pt idx="44">
                  <c:v>4</c:v>
                </c:pt>
                <c:pt idx="45">
                  <c:v>6</c:v>
                </c:pt>
                <c:pt idx="46">
                  <c:v>2</c:v>
                </c:pt>
                <c:pt idx="47">
                  <c:v>2</c:v>
                </c:pt>
                <c:pt idx="48">
                  <c:v>0</c:v>
                </c:pt>
              </c:numCache>
            </c:numRef>
          </c:val>
          <c:extLst>
            <c:ext xmlns:c16="http://schemas.microsoft.com/office/drawing/2014/chart" uri="{C3380CC4-5D6E-409C-BE32-E72D297353CC}">
              <c16:uniqueId val="{00000001-8091-4B61-8E7B-9ADABAF2ABDA}"/>
            </c:ext>
          </c:extLst>
        </c:ser>
        <c:ser>
          <c:idx val="2"/>
          <c:order val="2"/>
          <c:marker>
            <c:symbol val="none"/>
          </c:marker>
          <c:cat>
            <c:strRef>
              <c:f>('03-MARKETREADY-OFR3'!$B$9:$B$16,'03-MARKETREADY-OFR3'!$B$18:$B$25,'03-MARKETREADY-OFR3'!$B$27:$B$35,'03-MARKETREADY-OFR3'!$B$37:$B$52,'03-MARKETREADY-OFR3'!$B$54:$B$61)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('03-MARKETREADY-OFR3'!$K$9:$K$16,'03-MARKETREADY-OFR3'!$K$18:$K$25,'03-MARKETREADY-OFR3'!$K$27:$K$35,'03-MARKETREADY-OFR3'!$K$37:$K$52,'03-MARKETREADY-OFR3'!$K$54:$K$61)</c:f>
              <c:numCache>
                <c:formatCode>General</c:formatCode>
                <c:ptCount val="49"/>
              </c:numCache>
            </c:numRef>
          </c:val>
          <c:extLst>
            <c:ext xmlns:c16="http://schemas.microsoft.com/office/drawing/2014/chart" uri="{C3380CC4-5D6E-409C-BE32-E72D297353CC}">
              <c16:uniqueId val="{00000002-8091-4B61-8E7B-9ADABAF2ABDA}"/>
            </c:ext>
          </c:extLst>
        </c:ser>
        <c:dLbls>
          <c:showLegendKey val="0"/>
          <c:showVal val="0"/>
          <c:showCatName val="0"/>
          <c:showSerName val="0"/>
          <c:showPercent val="0"/>
          <c:showBubbleSize val="0"/>
        </c:dLbls>
        <c:axId val="1730280320"/>
        <c:axId val="1730281408"/>
      </c:radarChart>
      <c:catAx>
        <c:axId val="1730280320"/>
        <c:scaling>
          <c:orientation val="minMax"/>
        </c:scaling>
        <c:delete val="0"/>
        <c:axPos val="b"/>
        <c:majorGridlines/>
        <c:numFmt formatCode="General" sourceLinked="0"/>
        <c:majorTickMark val="none"/>
        <c:minorTickMark val="none"/>
        <c:tickLblPos val="nextTo"/>
        <c:spPr>
          <a:ln w="9525">
            <a:noFill/>
          </a:ln>
        </c:spPr>
        <c:crossAx val="1730281408"/>
        <c:crosses val="autoZero"/>
        <c:auto val="1"/>
        <c:lblAlgn val="ctr"/>
        <c:lblOffset val="100"/>
        <c:noMultiLvlLbl val="0"/>
      </c:catAx>
      <c:valAx>
        <c:axId val="1730281408"/>
        <c:scaling>
          <c:orientation val="minMax"/>
        </c:scaling>
        <c:delete val="0"/>
        <c:axPos val="l"/>
        <c:majorGridlines/>
        <c:numFmt formatCode="General" sourceLinked="1"/>
        <c:majorTickMark val="none"/>
        <c:minorTickMark val="none"/>
        <c:tickLblPos val="nextTo"/>
        <c:crossAx val="1730280320"/>
        <c:crosses val="autoZero"/>
        <c:crossBetween val="between"/>
      </c:valAx>
    </c:plotArea>
    <c:plotVisOnly val="1"/>
    <c:dispBlanksAs val="gap"/>
    <c:showDLblsOverMax val="0"/>
  </c:chart>
  <c:spPr>
    <a:gradFill>
      <a:gsLst>
        <a:gs pos="0">
          <a:srgbClr val="FFEFD1"/>
        </a:gs>
        <a:gs pos="64999">
          <a:srgbClr val="F0EBD5"/>
        </a:gs>
        <a:gs pos="100000">
          <a:srgbClr val="D1C39F"/>
        </a:gs>
      </a:gsLst>
      <a:lin ang="5400000" scaled="0"/>
    </a:gradFill>
    <a:ln w="41275">
      <a:solidFill>
        <a:srgbClr val="C0000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Ecarts . Channel</a:t>
            </a:r>
            <a:r>
              <a:rPr lang="fr-FR" baseline="0"/>
              <a:t> Ready ? </a:t>
            </a:r>
            <a:endParaRPr lang="fr-FR"/>
          </a:p>
        </c:rich>
      </c:tx>
      <c:overlay val="0"/>
    </c:title>
    <c:autoTitleDeleted val="0"/>
    <c:plotArea>
      <c:layout/>
      <c:radarChart>
        <c:radarStyle val="marker"/>
        <c:varyColors val="0"/>
        <c:ser>
          <c:idx val="0"/>
          <c:order val="0"/>
          <c:marker>
            <c:symbol val="none"/>
          </c:marker>
          <c:cat>
            <c:strRef>
              <c:f>('03-CHANNELREADY-OFR3'!$B$9:$E$21,'03-CHANNELREADY-OFR3'!$B$23:$E$33,'03-CHANNELREADY-OFR3'!$B$35:$E$43,'03-CHANNELREADY-OFR3'!$B$45:$E$52)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('03-CHANNELREADY-OFR3'!$J$9:$J$21,'03-CHANNELREADY-OFR3'!$J$23:$J$33,'03-CHANNELREADY-OFR3'!$J$35:$J$43,'03-CHANNELREADY-OFR3'!$J$45:$J$52)</c:f>
              <c:numCache>
                <c:formatCode>General</c:formatCode>
                <c:ptCount val="41"/>
                <c:pt idx="0">
                  <c:v>0</c:v>
                </c:pt>
                <c:pt idx="1">
                  <c:v>4</c:v>
                </c:pt>
                <c:pt idx="2">
                  <c:v>0</c:v>
                </c:pt>
                <c:pt idx="3">
                  <c:v>9</c:v>
                </c:pt>
                <c:pt idx="4">
                  <c:v>2</c:v>
                </c:pt>
                <c:pt idx="5">
                  <c:v>2</c:v>
                </c:pt>
                <c:pt idx="6">
                  <c:v>3</c:v>
                </c:pt>
                <c:pt idx="7">
                  <c:v>0</c:v>
                </c:pt>
                <c:pt idx="8">
                  <c:v>0</c:v>
                </c:pt>
                <c:pt idx="9">
                  <c:v>1</c:v>
                </c:pt>
                <c:pt idx="10">
                  <c:v>0</c:v>
                </c:pt>
                <c:pt idx="11">
                  <c:v>0</c:v>
                </c:pt>
                <c:pt idx="12">
                  <c:v>0</c:v>
                </c:pt>
                <c:pt idx="13">
                  <c:v>0</c:v>
                </c:pt>
                <c:pt idx="14">
                  <c:v>0</c:v>
                </c:pt>
                <c:pt idx="15">
                  <c:v>0</c:v>
                </c:pt>
                <c:pt idx="16">
                  <c:v>0</c:v>
                </c:pt>
                <c:pt idx="17">
                  <c:v>1</c:v>
                </c:pt>
                <c:pt idx="18">
                  <c:v>3</c:v>
                </c:pt>
                <c:pt idx="19">
                  <c:v>3</c:v>
                </c:pt>
                <c:pt idx="20">
                  <c:v>6</c:v>
                </c:pt>
                <c:pt idx="21">
                  <c:v>0</c:v>
                </c:pt>
                <c:pt idx="22">
                  <c:v>0</c:v>
                </c:pt>
                <c:pt idx="23">
                  <c:v>0</c:v>
                </c:pt>
                <c:pt idx="24">
                  <c:v>2</c:v>
                </c:pt>
                <c:pt idx="25">
                  <c:v>0</c:v>
                </c:pt>
                <c:pt idx="26">
                  <c:v>0</c:v>
                </c:pt>
                <c:pt idx="27">
                  <c:v>2</c:v>
                </c:pt>
                <c:pt idx="28">
                  <c:v>0</c:v>
                </c:pt>
                <c:pt idx="29">
                  <c:v>5</c:v>
                </c:pt>
                <c:pt idx="30">
                  <c:v>5</c:v>
                </c:pt>
                <c:pt idx="31">
                  <c:v>1</c:v>
                </c:pt>
                <c:pt idx="32">
                  <c:v>0</c:v>
                </c:pt>
                <c:pt idx="33">
                  <c:v>5</c:v>
                </c:pt>
                <c:pt idx="34">
                  <c:v>0</c:v>
                </c:pt>
                <c:pt idx="35">
                  <c:v>4</c:v>
                </c:pt>
                <c:pt idx="36">
                  <c:v>2</c:v>
                </c:pt>
                <c:pt idx="37">
                  <c:v>3</c:v>
                </c:pt>
                <c:pt idx="38">
                  <c:v>0</c:v>
                </c:pt>
                <c:pt idx="39">
                  <c:v>1</c:v>
                </c:pt>
                <c:pt idx="40">
                  <c:v>0</c:v>
                </c:pt>
              </c:numCache>
            </c:numRef>
          </c:val>
          <c:extLst>
            <c:ext xmlns:c16="http://schemas.microsoft.com/office/drawing/2014/chart" uri="{C3380CC4-5D6E-409C-BE32-E72D297353CC}">
              <c16:uniqueId val="{00000000-170D-403F-8960-B35B158AFD2F}"/>
            </c:ext>
          </c:extLst>
        </c:ser>
        <c:ser>
          <c:idx val="1"/>
          <c:order val="1"/>
          <c:marker>
            <c:symbol val="none"/>
          </c:marker>
          <c:cat>
            <c:strRef>
              <c:f>('03-CHANNELREADY-OFR3'!$B$9:$E$21,'03-CHANNELREADY-OFR3'!$B$23:$E$33,'03-CHANNELREADY-OFR3'!$B$35:$E$43,'03-CHANNELREADY-OFR3'!$B$45:$E$52)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('03-CHANNELREADY-OFR3'!$K$9:$K$21,'03-CHANNELREADY-OFR3'!$K$23:$K$33,'03-CHANNELREADY-OFR3'!$K$35:$K$43,'03-CHANNELREADY-OFR3'!$K$45:$K$52)</c:f>
              <c:numCache>
                <c:formatCode>General</c:formatCode>
                <c:ptCount val="41"/>
              </c:numCache>
            </c:numRef>
          </c:val>
          <c:extLst>
            <c:ext xmlns:c16="http://schemas.microsoft.com/office/drawing/2014/chart" uri="{C3380CC4-5D6E-409C-BE32-E72D297353CC}">
              <c16:uniqueId val="{00000001-170D-403F-8960-B35B158AFD2F}"/>
            </c:ext>
          </c:extLst>
        </c:ser>
        <c:dLbls>
          <c:showLegendKey val="0"/>
          <c:showVal val="0"/>
          <c:showCatName val="0"/>
          <c:showSerName val="0"/>
          <c:showPercent val="0"/>
          <c:showBubbleSize val="0"/>
        </c:dLbls>
        <c:axId val="1669245408"/>
        <c:axId val="1669243232"/>
      </c:radarChart>
      <c:catAx>
        <c:axId val="1669245408"/>
        <c:scaling>
          <c:orientation val="minMax"/>
        </c:scaling>
        <c:delete val="0"/>
        <c:axPos val="b"/>
        <c:majorGridlines/>
        <c:numFmt formatCode="General" sourceLinked="0"/>
        <c:majorTickMark val="none"/>
        <c:minorTickMark val="none"/>
        <c:tickLblPos val="nextTo"/>
        <c:spPr>
          <a:ln w="9525">
            <a:noFill/>
          </a:ln>
        </c:spPr>
        <c:crossAx val="1669243232"/>
        <c:crosses val="autoZero"/>
        <c:auto val="1"/>
        <c:lblAlgn val="ctr"/>
        <c:lblOffset val="100"/>
        <c:noMultiLvlLbl val="0"/>
      </c:catAx>
      <c:valAx>
        <c:axId val="1669243232"/>
        <c:scaling>
          <c:orientation val="minMax"/>
        </c:scaling>
        <c:delete val="0"/>
        <c:axPos val="l"/>
        <c:majorGridlines/>
        <c:numFmt formatCode="General" sourceLinked="1"/>
        <c:majorTickMark val="none"/>
        <c:minorTickMark val="none"/>
        <c:tickLblPos val="nextTo"/>
        <c:crossAx val="1669245408"/>
        <c:crosses val="autoZero"/>
        <c:crossBetween val="between"/>
      </c:valAx>
    </c:plotArea>
    <c:plotVisOnly val="1"/>
    <c:dispBlanksAs val="gap"/>
    <c:showDLblsOverMax val="0"/>
  </c:chart>
  <c:spPr>
    <a:gradFill>
      <a:gsLst>
        <a:gs pos="0">
          <a:srgbClr val="DDEBCF"/>
        </a:gs>
        <a:gs pos="100000">
          <a:srgbClr val="9CB86E"/>
        </a:gs>
        <a:gs pos="100000">
          <a:srgbClr val="156B13"/>
        </a:gs>
      </a:gsLst>
      <a:lin ang="5400000" scaled="0"/>
    </a:gradFill>
    <a:ln w="38100">
      <a:solidFill>
        <a:srgbClr val="C0000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Channel ready ? </a:t>
            </a:r>
          </a:p>
        </c:rich>
      </c:tx>
      <c:overlay val="0"/>
    </c:title>
    <c:autoTitleDeleted val="0"/>
    <c:plotArea>
      <c:layout/>
      <c:radarChart>
        <c:radarStyle val="marker"/>
        <c:varyColors val="0"/>
        <c:ser>
          <c:idx val="0"/>
          <c:order val="0"/>
          <c:marker>
            <c:symbol val="none"/>
          </c:marker>
          <c:cat>
            <c:strRef>
              <c:f>('03-CHANNELREADY-OFR3'!$B$9:$B$21,'03-CHANNELREADY-OFR3'!$B$23:$B$33,'03-CHANNELREADY-OFR3'!$B$35:$B$43,'03-CHANNELREADY-OFR3'!$B$45:$B$52)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('03-CHANNELREADY-OFR3'!$C$9:$C$21,'03-CHANNELREADY-OFR3'!$C$23:$C$33,'03-CHANNELREADY-OFR3'!$C$35:$C$43,'03-CHANNELREADY-OFR3'!$C$45:$C$52)</c:f>
              <c:numCache>
                <c:formatCode>General</c:formatCode>
                <c:ptCount val="41"/>
              </c:numCache>
            </c:numRef>
          </c:val>
          <c:extLst>
            <c:ext xmlns:c16="http://schemas.microsoft.com/office/drawing/2014/chart" uri="{C3380CC4-5D6E-409C-BE32-E72D297353CC}">
              <c16:uniqueId val="{00000000-95EB-4BED-8F3D-89CC6BA21ADA}"/>
            </c:ext>
          </c:extLst>
        </c:ser>
        <c:ser>
          <c:idx val="1"/>
          <c:order val="1"/>
          <c:marker>
            <c:symbol val="none"/>
          </c:marker>
          <c:cat>
            <c:strRef>
              <c:f>('03-CHANNELREADY-OFR3'!$B$9:$B$21,'03-CHANNELREADY-OFR3'!$B$23:$B$33,'03-CHANNELREADY-OFR3'!$B$35:$B$43,'03-CHANNELREADY-OFR3'!$B$45:$B$52)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('03-CHANNELREADY-OFR3'!$D$9:$D$21,'03-CHANNELREADY-OFR3'!$D$23:$D$33,'03-CHANNELREADY-OFR3'!$D$35:$D$43,'03-CHANNELREADY-OFR3'!$D$45:$D$52)</c:f>
              <c:numCache>
                <c:formatCode>General</c:formatCode>
                <c:ptCount val="41"/>
              </c:numCache>
            </c:numRef>
          </c:val>
          <c:extLst>
            <c:ext xmlns:c16="http://schemas.microsoft.com/office/drawing/2014/chart" uri="{C3380CC4-5D6E-409C-BE32-E72D297353CC}">
              <c16:uniqueId val="{00000001-95EB-4BED-8F3D-89CC6BA21ADA}"/>
            </c:ext>
          </c:extLst>
        </c:ser>
        <c:ser>
          <c:idx val="2"/>
          <c:order val="2"/>
          <c:marker>
            <c:symbol val="none"/>
          </c:marker>
          <c:cat>
            <c:strRef>
              <c:f>('03-CHANNELREADY-OFR3'!$B$9:$B$21,'03-CHANNELREADY-OFR3'!$B$23:$B$33,'03-CHANNELREADY-OFR3'!$B$35:$B$43,'03-CHANNELREADY-OFR3'!$B$45:$B$52)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('03-CHANNELREADY-OFR3'!$E$9:$E$21,'03-CHANNELREADY-OFR3'!$E$23:$E$33,'03-CHANNELREADY-OFR3'!$E$35:$E$43,'03-CHANNELREADY-OFR3'!$E$45:$E$52)</c:f>
              <c:numCache>
                <c:formatCode>General</c:formatCode>
                <c:ptCount val="41"/>
              </c:numCache>
            </c:numRef>
          </c:val>
          <c:extLst>
            <c:ext xmlns:c16="http://schemas.microsoft.com/office/drawing/2014/chart" uri="{C3380CC4-5D6E-409C-BE32-E72D297353CC}">
              <c16:uniqueId val="{00000002-95EB-4BED-8F3D-89CC6BA21ADA}"/>
            </c:ext>
          </c:extLst>
        </c:ser>
        <c:ser>
          <c:idx val="3"/>
          <c:order val="3"/>
          <c:marker>
            <c:symbol val="none"/>
          </c:marker>
          <c:cat>
            <c:strRef>
              <c:f>('03-CHANNELREADY-OFR3'!$B$9:$B$21,'03-CHANNELREADY-OFR3'!$B$23:$B$33,'03-CHANNELREADY-OFR3'!$B$35:$B$43,'03-CHANNELREADY-OFR3'!$B$45:$B$52)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('03-CHANNELREADY-OFR3'!$F$9:$F$21,'03-CHANNELREADY-OFR3'!$F$23:$F$33,'03-CHANNELREADY-OFR3'!$F$35:$F$43,'03-CHANNELREADY-OFR3'!$F$45:$F$52)</c:f>
              <c:numCache>
                <c:formatCode>General</c:formatCode>
                <c:ptCount val="41"/>
                <c:pt idx="0">
                  <c:v>10</c:v>
                </c:pt>
                <c:pt idx="1">
                  <c:v>4</c:v>
                </c:pt>
                <c:pt idx="2">
                  <c:v>10</c:v>
                </c:pt>
                <c:pt idx="3">
                  <c:v>10</c:v>
                </c:pt>
                <c:pt idx="4">
                  <c:v>8</c:v>
                </c:pt>
                <c:pt idx="5">
                  <c:v>6</c:v>
                </c:pt>
                <c:pt idx="6">
                  <c:v>10</c:v>
                </c:pt>
                <c:pt idx="7">
                  <c:v>10</c:v>
                </c:pt>
                <c:pt idx="8">
                  <c:v>10</c:v>
                </c:pt>
                <c:pt idx="9">
                  <c:v>6</c:v>
                </c:pt>
                <c:pt idx="10">
                  <c:v>8</c:v>
                </c:pt>
                <c:pt idx="11">
                  <c:v>8</c:v>
                </c:pt>
                <c:pt idx="12">
                  <c:v>0</c:v>
                </c:pt>
                <c:pt idx="13">
                  <c:v>10</c:v>
                </c:pt>
                <c:pt idx="14">
                  <c:v>10</c:v>
                </c:pt>
                <c:pt idx="15">
                  <c:v>10</c:v>
                </c:pt>
                <c:pt idx="16">
                  <c:v>10</c:v>
                </c:pt>
                <c:pt idx="17">
                  <c:v>6</c:v>
                </c:pt>
                <c:pt idx="18">
                  <c:v>10</c:v>
                </c:pt>
                <c:pt idx="19">
                  <c:v>4</c:v>
                </c:pt>
                <c:pt idx="20">
                  <c:v>10</c:v>
                </c:pt>
                <c:pt idx="21">
                  <c:v>1</c:v>
                </c:pt>
                <c:pt idx="22">
                  <c:v>10</c:v>
                </c:pt>
                <c:pt idx="23">
                  <c:v>0</c:v>
                </c:pt>
                <c:pt idx="24">
                  <c:v>6</c:v>
                </c:pt>
                <c:pt idx="25">
                  <c:v>8</c:v>
                </c:pt>
                <c:pt idx="26">
                  <c:v>8</c:v>
                </c:pt>
                <c:pt idx="27">
                  <c:v>8</c:v>
                </c:pt>
                <c:pt idx="28">
                  <c:v>10</c:v>
                </c:pt>
                <c:pt idx="29">
                  <c:v>5</c:v>
                </c:pt>
                <c:pt idx="30">
                  <c:v>10</c:v>
                </c:pt>
                <c:pt idx="31">
                  <c:v>7</c:v>
                </c:pt>
                <c:pt idx="32">
                  <c:v>0</c:v>
                </c:pt>
                <c:pt idx="33">
                  <c:v>6</c:v>
                </c:pt>
                <c:pt idx="34">
                  <c:v>8</c:v>
                </c:pt>
                <c:pt idx="35">
                  <c:v>8</c:v>
                </c:pt>
                <c:pt idx="36">
                  <c:v>7</c:v>
                </c:pt>
                <c:pt idx="37">
                  <c:v>8</c:v>
                </c:pt>
                <c:pt idx="38">
                  <c:v>10</c:v>
                </c:pt>
                <c:pt idx="39">
                  <c:v>2</c:v>
                </c:pt>
                <c:pt idx="40">
                  <c:v>0</c:v>
                </c:pt>
              </c:numCache>
            </c:numRef>
          </c:val>
          <c:extLst>
            <c:ext xmlns:c16="http://schemas.microsoft.com/office/drawing/2014/chart" uri="{C3380CC4-5D6E-409C-BE32-E72D297353CC}">
              <c16:uniqueId val="{00000003-95EB-4BED-8F3D-89CC6BA21ADA}"/>
            </c:ext>
          </c:extLst>
        </c:ser>
        <c:ser>
          <c:idx val="4"/>
          <c:order val="4"/>
          <c:marker>
            <c:symbol val="none"/>
          </c:marker>
          <c:cat>
            <c:strRef>
              <c:f>('03-CHANNELREADY-OFR3'!$B$9:$B$21,'03-CHANNELREADY-OFR3'!$B$23:$B$33,'03-CHANNELREADY-OFR3'!$B$35:$B$43,'03-CHANNELREADY-OFR3'!$B$45:$B$52)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('03-CHANNELREADY-OFR3'!$G$9:$G$21,'03-CHANNELREADY-OFR3'!$G$23:$G$33,'03-CHANNELREADY-OFR3'!$G$35:$G$43,'03-CHANNELREADY-OFR3'!$G$45:$G$52)</c:f>
              <c:numCache>
                <c:formatCode>General</c:formatCode>
                <c:ptCount val="41"/>
              </c:numCache>
            </c:numRef>
          </c:val>
          <c:extLst>
            <c:ext xmlns:c16="http://schemas.microsoft.com/office/drawing/2014/chart" uri="{C3380CC4-5D6E-409C-BE32-E72D297353CC}">
              <c16:uniqueId val="{00000004-95EB-4BED-8F3D-89CC6BA21ADA}"/>
            </c:ext>
          </c:extLst>
        </c:ser>
        <c:ser>
          <c:idx val="5"/>
          <c:order val="5"/>
          <c:marker>
            <c:symbol val="none"/>
          </c:marker>
          <c:cat>
            <c:strRef>
              <c:f>('03-CHANNELREADY-OFR3'!$B$9:$B$21,'03-CHANNELREADY-OFR3'!$B$23:$B$33,'03-CHANNELREADY-OFR3'!$B$35:$B$43,'03-CHANNELREADY-OFR3'!$B$45:$B$52)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('03-CHANNELREADY-OFR3'!$H$9:$H$21,'03-CHANNELREADY-OFR3'!$H$23:$H$33,'03-CHANNELREADY-OFR3'!$H$35:$H$43,'03-CHANNELREADY-OFR3'!$H$45:$H$52)</c:f>
              <c:numCache>
                <c:formatCode>General</c:formatCode>
                <c:ptCount val="41"/>
                <c:pt idx="0">
                  <c:v>10</c:v>
                </c:pt>
                <c:pt idx="1">
                  <c:v>8</c:v>
                </c:pt>
                <c:pt idx="2">
                  <c:v>10</c:v>
                </c:pt>
                <c:pt idx="3">
                  <c:v>1</c:v>
                </c:pt>
                <c:pt idx="4">
                  <c:v>10</c:v>
                </c:pt>
                <c:pt idx="5">
                  <c:v>8</c:v>
                </c:pt>
                <c:pt idx="6">
                  <c:v>7</c:v>
                </c:pt>
                <c:pt idx="7">
                  <c:v>10</c:v>
                </c:pt>
                <c:pt idx="8">
                  <c:v>10</c:v>
                </c:pt>
                <c:pt idx="9">
                  <c:v>7</c:v>
                </c:pt>
                <c:pt idx="10">
                  <c:v>8</c:v>
                </c:pt>
                <c:pt idx="11">
                  <c:v>8</c:v>
                </c:pt>
                <c:pt idx="12">
                  <c:v>0</c:v>
                </c:pt>
                <c:pt idx="13">
                  <c:v>10</c:v>
                </c:pt>
                <c:pt idx="14">
                  <c:v>10</c:v>
                </c:pt>
                <c:pt idx="15">
                  <c:v>10</c:v>
                </c:pt>
                <c:pt idx="16">
                  <c:v>10</c:v>
                </c:pt>
                <c:pt idx="17">
                  <c:v>7</c:v>
                </c:pt>
                <c:pt idx="18">
                  <c:v>7</c:v>
                </c:pt>
                <c:pt idx="19">
                  <c:v>7</c:v>
                </c:pt>
                <c:pt idx="20">
                  <c:v>4</c:v>
                </c:pt>
                <c:pt idx="21">
                  <c:v>1</c:v>
                </c:pt>
                <c:pt idx="22">
                  <c:v>10</c:v>
                </c:pt>
                <c:pt idx="23">
                  <c:v>0</c:v>
                </c:pt>
                <c:pt idx="24">
                  <c:v>8</c:v>
                </c:pt>
                <c:pt idx="25">
                  <c:v>8</c:v>
                </c:pt>
                <c:pt idx="26">
                  <c:v>8</c:v>
                </c:pt>
                <c:pt idx="27">
                  <c:v>10</c:v>
                </c:pt>
                <c:pt idx="28">
                  <c:v>10</c:v>
                </c:pt>
                <c:pt idx="29">
                  <c:v>10</c:v>
                </c:pt>
                <c:pt idx="30">
                  <c:v>5</c:v>
                </c:pt>
                <c:pt idx="31">
                  <c:v>8</c:v>
                </c:pt>
                <c:pt idx="32">
                  <c:v>0</c:v>
                </c:pt>
                <c:pt idx="33">
                  <c:v>1</c:v>
                </c:pt>
                <c:pt idx="34">
                  <c:v>8</c:v>
                </c:pt>
                <c:pt idx="35">
                  <c:v>4</c:v>
                </c:pt>
                <c:pt idx="36">
                  <c:v>5</c:v>
                </c:pt>
                <c:pt idx="37">
                  <c:v>5</c:v>
                </c:pt>
                <c:pt idx="38">
                  <c:v>10</c:v>
                </c:pt>
                <c:pt idx="39">
                  <c:v>1</c:v>
                </c:pt>
                <c:pt idx="40">
                  <c:v>0</c:v>
                </c:pt>
              </c:numCache>
            </c:numRef>
          </c:val>
          <c:extLst>
            <c:ext xmlns:c16="http://schemas.microsoft.com/office/drawing/2014/chart" uri="{C3380CC4-5D6E-409C-BE32-E72D297353CC}">
              <c16:uniqueId val="{00000005-95EB-4BED-8F3D-89CC6BA21ADA}"/>
            </c:ext>
          </c:extLst>
        </c:ser>
        <c:ser>
          <c:idx val="6"/>
          <c:order val="6"/>
          <c:marker>
            <c:symbol val="none"/>
          </c:marker>
          <c:cat>
            <c:strRef>
              <c:f>('03-CHANNELREADY-OFR3'!$B$9:$B$21,'03-CHANNELREADY-OFR3'!$B$23:$B$33,'03-CHANNELREADY-OFR3'!$B$35:$B$43,'03-CHANNELREADY-OFR3'!$B$45:$B$52)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('03-CHANNELREADY-OFR3'!$I$9:$I$21,'03-CHANNELREADY-OFR3'!$I$23:$I$33,'03-CHANNELREADY-OFR3'!$I$35:$I$43,'03-CHANNELREADY-OFR3'!$I$45:$I$52)</c:f>
              <c:numCache>
                <c:formatCode>General</c:formatCode>
                <c:ptCount val="41"/>
              </c:numCache>
            </c:numRef>
          </c:val>
          <c:extLst>
            <c:ext xmlns:c16="http://schemas.microsoft.com/office/drawing/2014/chart" uri="{C3380CC4-5D6E-409C-BE32-E72D297353CC}">
              <c16:uniqueId val="{00000006-95EB-4BED-8F3D-89CC6BA21ADA}"/>
            </c:ext>
          </c:extLst>
        </c:ser>
        <c:dLbls>
          <c:showLegendKey val="0"/>
          <c:showVal val="0"/>
          <c:showCatName val="0"/>
          <c:showSerName val="0"/>
          <c:showPercent val="0"/>
          <c:showBubbleSize val="0"/>
        </c:dLbls>
        <c:axId val="1669238880"/>
        <c:axId val="1669242688"/>
      </c:radarChart>
      <c:catAx>
        <c:axId val="1669238880"/>
        <c:scaling>
          <c:orientation val="minMax"/>
        </c:scaling>
        <c:delete val="0"/>
        <c:axPos val="b"/>
        <c:majorGridlines/>
        <c:numFmt formatCode="General" sourceLinked="0"/>
        <c:majorTickMark val="none"/>
        <c:minorTickMark val="none"/>
        <c:tickLblPos val="nextTo"/>
        <c:spPr>
          <a:ln w="9525">
            <a:noFill/>
          </a:ln>
        </c:spPr>
        <c:crossAx val="1669242688"/>
        <c:crosses val="autoZero"/>
        <c:auto val="1"/>
        <c:lblAlgn val="ctr"/>
        <c:lblOffset val="100"/>
        <c:noMultiLvlLbl val="0"/>
      </c:catAx>
      <c:valAx>
        <c:axId val="1669242688"/>
        <c:scaling>
          <c:orientation val="minMax"/>
        </c:scaling>
        <c:delete val="0"/>
        <c:axPos val="l"/>
        <c:majorGridlines/>
        <c:numFmt formatCode="General" sourceLinked="1"/>
        <c:majorTickMark val="none"/>
        <c:minorTickMark val="none"/>
        <c:tickLblPos val="nextTo"/>
        <c:crossAx val="1669238880"/>
        <c:crosses val="autoZero"/>
        <c:crossBetween val="between"/>
      </c:valAx>
    </c:plotArea>
    <c:plotVisOnly val="1"/>
    <c:dispBlanksAs val="gap"/>
    <c:showDLblsOverMax val="0"/>
  </c:chart>
  <c:spPr>
    <a:gradFill>
      <a:gsLst>
        <a:gs pos="0">
          <a:srgbClr val="FFEFD1"/>
        </a:gs>
        <a:gs pos="64999">
          <a:srgbClr val="F0EBD5"/>
        </a:gs>
        <a:gs pos="100000">
          <a:srgbClr val="D1C39F"/>
        </a:gs>
      </a:gsLst>
      <a:lin ang="5400000" scaled="0"/>
    </a:gradFill>
    <a:ln w="41275">
      <a:solidFill>
        <a:srgbClr val="C0000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 Routes to Market </a:t>
            </a:r>
          </a:p>
        </c:rich>
      </c:tx>
      <c:overlay val="0"/>
    </c:title>
    <c:autoTitleDeleted val="0"/>
    <c:plotArea>
      <c:layout/>
      <c:areaChart>
        <c:grouping val="stacked"/>
        <c:varyColors val="0"/>
        <c:ser>
          <c:idx val="0"/>
          <c:order val="0"/>
          <c:tx>
            <c:strRef>
              <c:f>'02-SALESPLAN-OFR2'!$A$49:$F$49</c:f>
              <c:strCache>
                <c:ptCount val="6"/>
                <c:pt idx="0">
                  <c:v>Ventes directes seules</c:v>
                </c:pt>
              </c:strCache>
            </c:strRef>
          </c:tx>
          <c:cat>
            <c:numRef>
              <c:f>'02-SALESPLAN-OFR2'!$G$48:$J$48</c:f>
              <c:numCache>
                <c:formatCode>General</c:formatCode>
                <c:ptCount val="4"/>
                <c:pt idx="0">
                  <c:v>2013</c:v>
                </c:pt>
                <c:pt idx="1">
                  <c:v>2014</c:v>
                </c:pt>
                <c:pt idx="2">
                  <c:v>2015</c:v>
                </c:pt>
                <c:pt idx="3">
                  <c:v>2016</c:v>
                </c:pt>
              </c:numCache>
            </c:numRef>
          </c:cat>
          <c:val>
            <c:numRef>
              <c:f>'02-SALESPLAN-OFR2'!$H$49:$K$49</c:f>
              <c:numCache>
                <c:formatCode>0.000</c:formatCode>
                <c:ptCount val="4"/>
                <c:pt idx="0">
                  <c:v>0.35000000000000003</c:v>
                </c:pt>
                <c:pt idx="1">
                  <c:v>0.34</c:v>
                </c:pt>
                <c:pt idx="2">
                  <c:v>0.32</c:v>
                </c:pt>
                <c:pt idx="3">
                  <c:v>0.28000000000000003</c:v>
                </c:pt>
              </c:numCache>
            </c:numRef>
          </c:val>
          <c:extLst>
            <c:ext xmlns:c16="http://schemas.microsoft.com/office/drawing/2014/chart" uri="{C3380CC4-5D6E-409C-BE32-E72D297353CC}">
              <c16:uniqueId val="{00000000-4ED1-47ED-A920-3B80292229D5}"/>
            </c:ext>
          </c:extLst>
        </c:ser>
        <c:ser>
          <c:idx val="2"/>
          <c:order val="1"/>
          <c:tx>
            <c:strRef>
              <c:f>'02-SALESPLAN-OFR2'!$A$50:$F$50</c:f>
              <c:strCache>
                <c:ptCount val="6"/>
                <c:pt idx="0">
                  <c:v>VARs revente</c:v>
                </c:pt>
              </c:strCache>
            </c:strRef>
          </c:tx>
          <c:spPr>
            <a:ln w="25400">
              <a:noFill/>
            </a:ln>
          </c:spPr>
          <c:cat>
            <c:numRef>
              <c:f>'02-SALESPLAN-OFR2'!$G$48:$J$48</c:f>
              <c:numCache>
                <c:formatCode>General</c:formatCode>
                <c:ptCount val="4"/>
                <c:pt idx="0">
                  <c:v>2013</c:v>
                </c:pt>
                <c:pt idx="1">
                  <c:v>2014</c:v>
                </c:pt>
                <c:pt idx="2">
                  <c:v>2015</c:v>
                </c:pt>
                <c:pt idx="3">
                  <c:v>2016</c:v>
                </c:pt>
              </c:numCache>
            </c:numRef>
          </c:cat>
          <c:val>
            <c:numRef>
              <c:f>'02-SALESPLAN-OFR2'!$H$50:$K$50</c:f>
              <c:numCache>
                <c:formatCode>0.000</c:formatCode>
                <c:ptCount val="4"/>
                <c:pt idx="0">
                  <c:v>0.112</c:v>
                </c:pt>
                <c:pt idx="1">
                  <c:v>0.20499999999999999</c:v>
                </c:pt>
                <c:pt idx="2">
                  <c:v>0.3</c:v>
                </c:pt>
                <c:pt idx="3">
                  <c:v>0.375</c:v>
                </c:pt>
              </c:numCache>
            </c:numRef>
          </c:val>
          <c:extLst>
            <c:ext xmlns:c16="http://schemas.microsoft.com/office/drawing/2014/chart" uri="{C3380CC4-5D6E-409C-BE32-E72D297353CC}">
              <c16:uniqueId val="{00000001-4ED1-47ED-A920-3B80292229D5}"/>
            </c:ext>
          </c:extLst>
        </c:ser>
        <c:ser>
          <c:idx val="5"/>
          <c:order val="2"/>
          <c:tx>
            <c:strRef>
              <c:f>'02-SALESPLAN-OFR2'!$A$51:$F$51</c:f>
              <c:strCache>
                <c:ptCount val="6"/>
                <c:pt idx="0">
                  <c:v>Editeurs revente</c:v>
                </c:pt>
              </c:strCache>
            </c:strRef>
          </c:tx>
          <c:spPr>
            <a:ln w="25400">
              <a:noFill/>
            </a:ln>
          </c:spPr>
          <c:cat>
            <c:numRef>
              <c:f>'02-SALESPLAN-OFR2'!$G$48:$J$48</c:f>
              <c:numCache>
                <c:formatCode>General</c:formatCode>
                <c:ptCount val="4"/>
                <c:pt idx="0">
                  <c:v>2013</c:v>
                </c:pt>
                <c:pt idx="1">
                  <c:v>2014</c:v>
                </c:pt>
                <c:pt idx="2">
                  <c:v>2015</c:v>
                </c:pt>
                <c:pt idx="3">
                  <c:v>2016</c:v>
                </c:pt>
              </c:numCache>
            </c:numRef>
          </c:cat>
          <c:val>
            <c:numRef>
              <c:f>'02-SALESPLAN-OFR2'!$H$51:$K$51</c:f>
              <c:numCache>
                <c:formatCode>0.000</c:formatCode>
                <c:ptCount val="4"/>
                <c:pt idx="0">
                  <c:v>6.0000000000000005E-2</c:v>
                </c:pt>
                <c:pt idx="1">
                  <c:v>0.14000000000000001</c:v>
                </c:pt>
                <c:pt idx="2">
                  <c:v>0.2</c:v>
                </c:pt>
                <c:pt idx="3">
                  <c:v>0.27500000000000002</c:v>
                </c:pt>
              </c:numCache>
            </c:numRef>
          </c:val>
          <c:extLst>
            <c:ext xmlns:c16="http://schemas.microsoft.com/office/drawing/2014/chart" uri="{C3380CC4-5D6E-409C-BE32-E72D297353CC}">
              <c16:uniqueId val="{00000002-4ED1-47ED-A920-3B80292229D5}"/>
            </c:ext>
          </c:extLst>
        </c:ser>
        <c:ser>
          <c:idx val="7"/>
          <c:order val="3"/>
          <c:tx>
            <c:strRef>
              <c:f>'02-SALESPLAN-OFR2'!$A$52:$F$52</c:f>
              <c:strCache>
                <c:ptCount val="6"/>
                <c:pt idx="0">
                  <c:v>Cabinets de conseil prescripteurs</c:v>
                </c:pt>
              </c:strCache>
            </c:strRef>
          </c:tx>
          <c:spPr>
            <a:ln w="25400">
              <a:noFill/>
            </a:ln>
          </c:spPr>
          <c:cat>
            <c:numRef>
              <c:f>'02-SALESPLAN-OFR2'!$G$48:$J$48</c:f>
              <c:numCache>
                <c:formatCode>General</c:formatCode>
                <c:ptCount val="4"/>
                <c:pt idx="0">
                  <c:v>2013</c:v>
                </c:pt>
                <c:pt idx="1">
                  <c:v>2014</c:v>
                </c:pt>
                <c:pt idx="2">
                  <c:v>2015</c:v>
                </c:pt>
                <c:pt idx="3">
                  <c:v>2016</c:v>
                </c:pt>
              </c:numCache>
            </c:numRef>
          </c:cat>
          <c:val>
            <c:numRef>
              <c:f>'02-SALESPLAN-OFR2'!$H$52:$K$52</c:f>
              <c:numCache>
                <c:formatCode>0.000</c:formatCode>
                <c:ptCount val="4"/>
                <c:pt idx="0">
                  <c:v>2.5000000000000001E-2</c:v>
                </c:pt>
                <c:pt idx="1">
                  <c:v>4.4999999999999998E-2</c:v>
                </c:pt>
                <c:pt idx="2">
                  <c:v>0.08</c:v>
                </c:pt>
                <c:pt idx="3">
                  <c:v>0.14000000000000001</c:v>
                </c:pt>
              </c:numCache>
            </c:numRef>
          </c:val>
          <c:extLst>
            <c:ext xmlns:c16="http://schemas.microsoft.com/office/drawing/2014/chart" uri="{C3380CC4-5D6E-409C-BE32-E72D297353CC}">
              <c16:uniqueId val="{00000003-4ED1-47ED-A920-3B80292229D5}"/>
            </c:ext>
          </c:extLst>
        </c:ser>
        <c:ser>
          <c:idx val="1"/>
          <c:order val="4"/>
          <c:tx>
            <c:strRef>
              <c:f>'02-SALESPLAN-OFR2'!$A$53:$F$53</c:f>
              <c:strCache>
                <c:ptCount val="6"/>
                <c:pt idx="0">
                  <c:v>ESN / SS2I en mode alliance</c:v>
                </c:pt>
              </c:strCache>
            </c:strRef>
          </c:tx>
          <c:spPr>
            <a:ln w="25400">
              <a:noFill/>
            </a:ln>
          </c:spPr>
          <c:cat>
            <c:numRef>
              <c:f>'02-SALESPLAN-OFR2'!$G$48:$J$48</c:f>
              <c:numCache>
                <c:formatCode>General</c:formatCode>
                <c:ptCount val="4"/>
                <c:pt idx="0">
                  <c:v>2013</c:v>
                </c:pt>
                <c:pt idx="1">
                  <c:v>2014</c:v>
                </c:pt>
                <c:pt idx="2">
                  <c:v>2015</c:v>
                </c:pt>
                <c:pt idx="3">
                  <c:v>2016</c:v>
                </c:pt>
              </c:numCache>
            </c:numRef>
          </c:cat>
          <c:val>
            <c:numRef>
              <c:f>'02-SALESPLAN-OFR2'!$H$53:$K$53</c:f>
              <c:numCache>
                <c:formatCode>0.000</c:formatCode>
                <c:ptCount val="4"/>
                <c:pt idx="0">
                  <c:v>0.03</c:v>
                </c:pt>
                <c:pt idx="1">
                  <c:v>5.5E-2</c:v>
                </c:pt>
                <c:pt idx="2">
                  <c:v>0.09</c:v>
                </c:pt>
                <c:pt idx="3">
                  <c:v>0.15000000000000002</c:v>
                </c:pt>
              </c:numCache>
            </c:numRef>
          </c:val>
          <c:extLst>
            <c:ext xmlns:c16="http://schemas.microsoft.com/office/drawing/2014/chart" uri="{C3380CC4-5D6E-409C-BE32-E72D297353CC}">
              <c16:uniqueId val="{00000004-4ED1-47ED-A920-3B80292229D5}"/>
            </c:ext>
          </c:extLst>
        </c:ser>
        <c:ser>
          <c:idx val="3"/>
          <c:order val="5"/>
          <c:tx>
            <c:strRef>
              <c:f>'02-SALESPLAN-OFR2'!$A$54:$F$54</c:f>
              <c:strCache>
                <c:ptCount val="6"/>
                <c:pt idx="0">
                  <c:v>0</c:v>
                </c:pt>
              </c:strCache>
            </c:strRef>
          </c:tx>
          <c:spPr>
            <a:ln w="25400">
              <a:noFill/>
            </a:ln>
          </c:spPr>
          <c:cat>
            <c:numRef>
              <c:f>'02-SALESPLAN-OFR2'!$G$48:$J$48</c:f>
              <c:numCache>
                <c:formatCode>General</c:formatCode>
                <c:ptCount val="4"/>
                <c:pt idx="0">
                  <c:v>2013</c:v>
                </c:pt>
                <c:pt idx="1">
                  <c:v>2014</c:v>
                </c:pt>
                <c:pt idx="2">
                  <c:v>2015</c:v>
                </c:pt>
                <c:pt idx="3">
                  <c:v>2016</c:v>
                </c:pt>
              </c:numCache>
            </c:numRef>
          </c:cat>
          <c:val>
            <c:numRef>
              <c:f>'02-SALESPLAN-OFR2'!$H$54:$K$54</c:f>
              <c:numCache>
                <c:formatCode>0.000</c:formatCode>
                <c:ptCount val="4"/>
                <c:pt idx="0">
                  <c:v>0</c:v>
                </c:pt>
                <c:pt idx="1">
                  <c:v>0</c:v>
                </c:pt>
                <c:pt idx="2">
                  <c:v>0</c:v>
                </c:pt>
                <c:pt idx="3">
                  <c:v>0</c:v>
                </c:pt>
              </c:numCache>
            </c:numRef>
          </c:val>
          <c:extLst>
            <c:ext xmlns:c16="http://schemas.microsoft.com/office/drawing/2014/chart" uri="{C3380CC4-5D6E-409C-BE32-E72D297353CC}">
              <c16:uniqueId val="{00000005-4ED1-47ED-A920-3B80292229D5}"/>
            </c:ext>
          </c:extLst>
        </c:ser>
        <c:ser>
          <c:idx val="4"/>
          <c:order val="6"/>
          <c:tx>
            <c:strRef>
              <c:f>'02-SALESPLAN-OFR2'!$A$55:$F$55</c:f>
              <c:strCache>
                <c:ptCount val="6"/>
                <c:pt idx="0">
                  <c:v>0</c:v>
                </c:pt>
              </c:strCache>
            </c:strRef>
          </c:tx>
          <c:spPr>
            <a:ln w="25400">
              <a:noFill/>
            </a:ln>
          </c:spPr>
          <c:cat>
            <c:numRef>
              <c:f>'02-SALESPLAN-OFR2'!$G$48:$J$48</c:f>
              <c:numCache>
                <c:formatCode>General</c:formatCode>
                <c:ptCount val="4"/>
                <c:pt idx="0">
                  <c:v>2013</c:v>
                </c:pt>
                <c:pt idx="1">
                  <c:v>2014</c:v>
                </c:pt>
                <c:pt idx="2">
                  <c:v>2015</c:v>
                </c:pt>
                <c:pt idx="3">
                  <c:v>2016</c:v>
                </c:pt>
              </c:numCache>
            </c:numRef>
          </c:cat>
          <c:val>
            <c:numRef>
              <c:f>'02-SALESPLAN-OFR2'!$H$55:$K$55</c:f>
              <c:numCache>
                <c:formatCode>0.000</c:formatCode>
                <c:ptCount val="4"/>
                <c:pt idx="0">
                  <c:v>0</c:v>
                </c:pt>
                <c:pt idx="1">
                  <c:v>0</c:v>
                </c:pt>
                <c:pt idx="2">
                  <c:v>0</c:v>
                </c:pt>
                <c:pt idx="3">
                  <c:v>0</c:v>
                </c:pt>
              </c:numCache>
            </c:numRef>
          </c:val>
          <c:extLst>
            <c:ext xmlns:c16="http://schemas.microsoft.com/office/drawing/2014/chart" uri="{C3380CC4-5D6E-409C-BE32-E72D297353CC}">
              <c16:uniqueId val="{00000006-4ED1-47ED-A920-3B80292229D5}"/>
            </c:ext>
          </c:extLst>
        </c:ser>
        <c:dLbls>
          <c:showLegendKey val="0"/>
          <c:showVal val="0"/>
          <c:showCatName val="0"/>
          <c:showSerName val="0"/>
          <c:showPercent val="0"/>
          <c:showBubbleSize val="0"/>
        </c:dLbls>
        <c:axId val="1669245952"/>
        <c:axId val="1669243776"/>
      </c:areaChart>
      <c:catAx>
        <c:axId val="1669245952"/>
        <c:scaling>
          <c:orientation val="minMax"/>
        </c:scaling>
        <c:delete val="0"/>
        <c:axPos val="b"/>
        <c:numFmt formatCode="General" sourceLinked="1"/>
        <c:majorTickMark val="none"/>
        <c:minorTickMark val="none"/>
        <c:tickLblPos val="nextTo"/>
        <c:crossAx val="1669243776"/>
        <c:crosses val="autoZero"/>
        <c:auto val="1"/>
        <c:lblAlgn val="ctr"/>
        <c:lblOffset val="100"/>
        <c:noMultiLvlLbl val="0"/>
      </c:catAx>
      <c:valAx>
        <c:axId val="1669243776"/>
        <c:scaling>
          <c:orientation val="minMax"/>
        </c:scaling>
        <c:delete val="0"/>
        <c:axPos val="l"/>
        <c:majorGridlines/>
        <c:title>
          <c:overlay val="0"/>
        </c:title>
        <c:numFmt formatCode="0.000" sourceLinked="1"/>
        <c:majorTickMark val="none"/>
        <c:minorTickMark val="none"/>
        <c:tickLblPos val="nextTo"/>
        <c:crossAx val="1669245952"/>
        <c:crosses val="autoZero"/>
        <c:crossBetween val="midCat"/>
      </c:valAx>
      <c:spPr>
        <a:solidFill>
          <a:schemeClr val="accent6">
            <a:lumMod val="40000"/>
            <a:lumOff val="60000"/>
          </a:schemeClr>
        </a:solidFill>
      </c:spPr>
    </c:plotArea>
    <c:legend>
      <c:legendPos val="r"/>
      <c:legendEntry>
        <c:idx val="0"/>
        <c:delete val="1"/>
      </c:legendEntry>
      <c:legendEntry>
        <c:idx val="1"/>
        <c:delete val="1"/>
      </c:legendEntry>
      <c:overlay val="0"/>
    </c:legend>
    <c:plotVisOnly val="1"/>
    <c:dispBlanksAs val="zero"/>
    <c:showDLblsOverMax val="0"/>
  </c:chart>
  <c:spPr>
    <a:gradFill>
      <a:gsLst>
        <a:gs pos="0">
          <a:srgbClr val="FFEFD1"/>
        </a:gs>
        <a:gs pos="64999">
          <a:srgbClr val="F0EBD5"/>
        </a:gs>
        <a:gs pos="100000">
          <a:srgbClr val="D1C39F"/>
        </a:gs>
      </a:gsLst>
      <a:lin ang="5400000" scaled="0"/>
    </a:gradFill>
    <a:ln w="28575" cmpd="thinThick">
      <a:solidFill>
        <a:srgbClr val="C0000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fr-FR" sz="1600"/>
              <a:t>Commissions + services associés générés par les partenaires </a:t>
            </a:r>
          </a:p>
        </c:rich>
      </c:tx>
      <c:overlay val="0"/>
    </c:title>
    <c:autoTitleDeleted val="0"/>
    <c:plotArea>
      <c:layout/>
      <c:areaChart>
        <c:grouping val="stacked"/>
        <c:varyColors val="0"/>
        <c:ser>
          <c:idx val="1"/>
          <c:order val="0"/>
          <c:tx>
            <c:strRef>
              <c:f>'02-BUSINESS4PARTNER-OFR2'!$A$33:$E$33</c:f>
              <c:strCache>
                <c:ptCount val="5"/>
                <c:pt idx="0">
                  <c:v>Commissions versées aux partenaires</c:v>
                </c:pt>
              </c:strCache>
            </c:strRef>
          </c:tx>
          <c:spPr>
            <a:solidFill>
              <a:schemeClr val="accent1">
                <a:lumMod val="40000"/>
                <a:lumOff val="60000"/>
              </a:schemeClr>
            </a:solidFill>
          </c:spPr>
          <c:cat>
            <c:numRef>
              <c:f>'02-BUSINESS4PARTNER-OFR2'!$G$42:$J$42</c:f>
              <c:numCache>
                <c:formatCode>General</c:formatCode>
                <c:ptCount val="4"/>
                <c:pt idx="0">
                  <c:v>2014</c:v>
                </c:pt>
                <c:pt idx="1">
                  <c:v>2015</c:v>
                </c:pt>
                <c:pt idx="2">
                  <c:v>2016</c:v>
                </c:pt>
                <c:pt idx="3">
                  <c:v>2017</c:v>
                </c:pt>
              </c:numCache>
            </c:numRef>
          </c:cat>
          <c:val>
            <c:numRef>
              <c:f>'02-BUSINESS4PARTNER-OFR2'!$G$39:$J$39</c:f>
              <c:numCache>
                <c:formatCode>#\ ##0.000</c:formatCode>
                <c:ptCount val="4"/>
                <c:pt idx="0">
                  <c:v>3.6599999999999994E-2</c:v>
                </c:pt>
                <c:pt idx="1">
                  <c:v>4.65E-2</c:v>
                </c:pt>
                <c:pt idx="2">
                  <c:v>6.2499999999999993E-2</c:v>
                </c:pt>
                <c:pt idx="3">
                  <c:v>8.5999999999999993E-2</c:v>
                </c:pt>
              </c:numCache>
            </c:numRef>
          </c:val>
          <c:extLst>
            <c:ext xmlns:c16="http://schemas.microsoft.com/office/drawing/2014/chart" uri="{C3380CC4-5D6E-409C-BE32-E72D297353CC}">
              <c16:uniqueId val="{00000000-3B3B-4E15-88F6-393AC7080EAB}"/>
            </c:ext>
          </c:extLst>
        </c:ser>
        <c:ser>
          <c:idx val="0"/>
          <c:order val="1"/>
          <c:tx>
            <c:strRef>
              <c:f>'02-BUSINESS4PARTNER-OFR2'!$A$52:$E$52</c:f>
              <c:strCache>
                <c:ptCount val="5"/>
                <c:pt idx="0">
                  <c:v>Total des revenus tirés de leurs propres services</c:v>
                </c:pt>
              </c:strCache>
            </c:strRef>
          </c:tx>
          <c:spPr>
            <a:ln w="25400">
              <a:noFill/>
            </a:ln>
          </c:spPr>
          <c:cat>
            <c:numRef>
              <c:f>'02-BUSINESS4PARTNER-OFR2'!$G$42:$J$42</c:f>
              <c:numCache>
                <c:formatCode>General</c:formatCode>
                <c:ptCount val="4"/>
                <c:pt idx="0">
                  <c:v>2014</c:v>
                </c:pt>
                <c:pt idx="1">
                  <c:v>2015</c:v>
                </c:pt>
                <c:pt idx="2">
                  <c:v>2016</c:v>
                </c:pt>
                <c:pt idx="3">
                  <c:v>2017</c:v>
                </c:pt>
              </c:numCache>
            </c:numRef>
          </c:cat>
          <c:val>
            <c:numRef>
              <c:f>'02-BUSINESS4PARTNER-OFR2'!$G$52:$J$52</c:f>
              <c:numCache>
                <c:formatCode>#\ ##0.000</c:formatCode>
                <c:ptCount val="4"/>
                <c:pt idx="0">
                  <c:v>0.47150000000000003</c:v>
                </c:pt>
                <c:pt idx="1">
                  <c:v>0.92249999999999999</c:v>
                </c:pt>
                <c:pt idx="2">
                  <c:v>1.3900000000000001</c:v>
                </c:pt>
                <c:pt idx="3">
                  <c:v>1.96</c:v>
                </c:pt>
              </c:numCache>
            </c:numRef>
          </c:val>
          <c:extLst>
            <c:ext xmlns:c16="http://schemas.microsoft.com/office/drawing/2014/chart" uri="{C3380CC4-5D6E-409C-BE32-E72D297353CC}">
              <c16:uniqueId val="{00000001-3B3B-4E15-88F6-393AC7080EAB}"/>
            </c:ext>
          </c:extLst>
        </c:ser>
        <c:dLbls>
          <c:showLegendKey val="0"/>
          <c:showVal val="0"/>
          <c:showCatName val="0"/>
          <c:showSerName val="0"/>
          <c:showPercent val="0"/>
          <c:showBubbleSize val="0"/>
        </c:dLbls>
        <c:axId val="1669244320"/>
        <c:axId val="1669239424"/>
      </c:areaChart>
      <c:catAx>
        <c:axId val="1669244320"/>
        <c:scaling>
          <c:orientation val="minMax"/>
        </c:scaling>
        <c:delete val="0"/>
        <c:axPos val="b"/>
        <c:numFmt formatCode="General" sourceLinked="1"/>
        <c:majorTickMark val="none"/>
        <c:minorTickMark val="none"/>
        <c:tickLblPos val="nextTo"/>
        <c:crossAx val="1669239424"/>
        <c:crosses val="autoZero"/>
        <c:auto val="1"/>
        <c:lblAlgn val="ctr"/>
        <c:lblOffset val="100"/>
        <c:noMultiLvlLbl val="0"/>
      </c:catAx>
      <c:valAx>
        <c:axId val="1669239424"/>
        <c:scaling>
          <c:orientation val="minMax"/>
        </c:scaling>
        <c:delete val="0"/>
        <c:axPos val="l"/>
        <c:majorGridlines/>
        <c:numFmt formatCode="#\ ##0.000" sourceLinked="1"/>
        <c:majorTickMark val="none"/>
        <c:minorTickMark val="none"/>
        <c:tickLblPos val="nextTo"/>
        <c:spPr>
          <a:solidFill>
            <a:schemeClr val="accent6">
              <a:lumMod val="40000"/>
              <a:lumOff val="60000"/>
            </a:schemeClr>
          </a:solidFill>
        </c:spPr>
        <c:crossAx val="1669244320"/>
        <c:crosses val="autoZero"/>
        <c:crossBetween val="midCat"/>
      </c:valAx>
      <c:spPr>
        <a:solidFill>
          <a:schemeClr val="bg1">
            <a:lumMod val="95000"/>
          </a:schemeClr>
        </a:solidFill>
      </c:spPr>
    </c:plotArea>
    <c:legend>
      <c:legendPos val="b"/>
      <c:overlay val="0"/>
    </c:legend>
    <c:plotVisOnly val="1"/>
    <c:dispBlanksAs val="zero"/>
    <c:showDLblsOverMax val="0"/>
  </c:chart>
  <c:spPr>
    <a:gradFill>
      <a:gsLst>
        <a:gs pos="0">
          <a:srgbClr val="FFEFD1"/>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 Routes to Market </a:t>
            </a:r>
          </a:p>
        </c:rich>
      </c:tx>
      <c:overlay val="0"/>
    </c:title>
    <c:autoTitleDeleted val="0"/>
    <c:plotArea>
      <c:layout/>
      <c:areaChart>
        <c:grouping val="stacked"/>
        <c:varyColors val="0"/>
        <c:ser>
          <c:idx val="0"/>
          <c:order val="0"/>
          <c:tx>
            <c:strRef>
              <c:f>'02-SALESPLAN-OFR3'!$A$50:$F$50</c:f>
              <c:strCache>
                <c:ptCount val="6"/>
                <c:pt idx="0">
                  <c:v>Ventes directes seules</c:v>
                </c:pt>
              </c:strCache>
            </c:strRef>
          </c:tx>
          <c:cat>
            <c:numRef>
              <c:f>'02-SALESPLAN-OFR3'!$G$49:$J$49</c:f>
              <c:numCache>
                <c:formatCode>General</c:formatCode>
                <c:ptCount val="4"/>
                <c:pt idx="0">
                  <c:v>2013</c:v>
                </c:pt>
                <c:pt idx="1">
                  <c:v>2014</c:v>
                </c:pt>
                <c:pt idx="2">
                  <c:v>2015</c:v>
                </c:pt>
                <c:pt idx="3">
                  <c:v>2016</c:v>
                </c:pt>
              </c:numCache>
            </c:numRef>
          </c:cat>
          <c:val>
            <c:numRef>
              <c:f>'02-SALESPLAN-OFR3'!$H$50:$K$50</c:f>
              <c:numCache>
                <c:formatCode>0.000</c:formatCode>
                <c:ptCount val="4"/>
                <c:pt idx="0">
                  <c:v>0.35000000000000003</c:v>
                </c:pt>
                <c:pt idx="1">
                  <c:v>0.34</c:v>
                </c:pt>
                <c:pt idx="2">
                  <c:v>0.32</c:v>
                </c:pt>
                <c:pt idx="3">
                  <c:v>0.28000000000000003</c:v>
                </c:pt>
              </c:numCache>
            </c:numRef>
          </c:val>
          <c:extLst>
            <c:ext xmlns:c16="http://schemas.microsoft.com/office/drawing/2014/chart" uri="{C3380CC4-5D6E-409C-BE32-E72D297353CC}">
              <c16:uniqueId val="{00000000-787C-4540-838F-C23E6E4EE713}"/>
            </c:ext>
          </c:extLst>
        </c:ser>
        <c:ser>
          <c:idx val="2"/>
          <c:order val="1"/>
          <c:tx>
            <c:strRef>
              <c:f>'02-SALESPLAN-OFR3'!$A$51:$F$51</c:f>
              <c:strCache>
                <c:ptCount val="6"/>
                <c:pt idx="0">
                  <c:v>VARs revente</c:v>
                </c:pt>
              </c:strCache>
            </c:strRef>
          </c:tx>
          <c:spPr>
            <a:ln w="25400">
              <a:noFill/>
            </a:ln>
          </c:spPr>
          <c:cat>
            <c:numRef>
              <c:f>'02-SALESPLAN-OFR3'!$G$49:$J$49</c:f>
              <c:numCache>
                <c:formatCode>General</c:formatCode>
                <c:ptCount val="4"/>
                <c:pt idx="0">
                  <c:v>2013</c:v>
                </c:pt>
                <c:pt idx="1">
                  <c:v>2014</c:v>
                </c:pt>
                <c:pt idx="2">
                  <c:v>2015</c:v>
                </c:pt>
                <c:pt idx="3">
                  <c:v>2016</c:v>
                </c:pt>
              </c:numCache>
            </c:numRef>
          </c:cat>
          <c:val>
            <c:numRef>
              <c:f>'02-SALESPLAN-OFR3'!$H$51:$K$51</c:f>
              <c:numCache>
                <c:formatCode>0.000</c:formatCode>
                <c:ptCount val="4"/>
                <c:pt idx="0">
                  <c:v>0.112</c:v>
                </c:pt>
                <c:pt idx="1">
                  <c:v>0.20499999999999999</c:v>
                </c:pt>
                <c:pt idx="2">
                  <c:v>0.3</c:v>
                </c:pt>
                <c:pt idx="3">
                  <c:v>0.375</c:v>
                </c:pt>
              </c:numCache>
            </c:numRef>
          </c:val>
          <c:extLst>
            <c:ext xmlns:c16="http://schemas.microsoft.com/office/drawing/2014/chart" uri="{C3380CC4-5D6E-409C-BE32-E72D297353CC}">
              <c16:uniqueId val="{00000001-787C-4540-838F-C23E6E4EE713}"/>
            </c:ext>
          </c:extLst>
        </c:ser>
        <c:ser>
          <c:idx val="5"/>
          <c:order val="2"/>
          <c:tx>
            <c:strRef>
              <c:f>'02-SALESPLAN-OFR3'!$A$52:$F$52</c:f>
              <c:strCache>
                <c:ptCount val="6"/>
                <c:pt idx="0">
                  <c:v>Editeurs revente</c:v>
                </c:pt>
              </c:strCache>
            </c:strRef>
          </c:tx>
          <c:spPr>
            <a:ln w="25400">
              <a:noFill/>
            </a:ln>
          </c:spPr>
          <c:cat>
            <c:numRef>
              <c:f>'02-SALESPLAN-OFR3'!$G$49:$J$49</c:f>
              <c:numCache>
                <c:formatCode>General</c:formatCode>
                <c:ptCount val="4"/>
                <c:pt idx="0">
                  <c:v>2013</c:v>
                </c:pt>
                <c:pt idx="1">
                  <c:v>2014</c:v>
                </c:pt>
                <c:pt idx="2">
                  <c:v>2015</c:v>
                </c:pt>
                <c:pt idx="3">
                  <c:v>2016</c:v>
                </c:pt>
              </c:numCache>
            </c:numRef>
          </c:cat>
          <c:val>
            <c:numRef>
              <c:f>'02-SALESPLAN-OFR3'!$H$52:$K$52</c:f>
              <c:numCache>
                <c:formatCode>0.000</c:formatCode>
                <c:ptCount val="4"/>
                <c:pt idx="0">
                  <c:v>6.0000000000000005E-2</c:v>
                </c:pt>
                <c:pt idx="1">
                  <c:v>0.14000000000000001</c:v>
                </c:pt>
                <c:pt idx="2">
                  <c:v>0.2</c:v>
                </c:pt>
                <c:pt idx="3">
                  <c:v>0.27500000000000002</c:v>
                </c:pt>
              </c:numCache>
            </c:numRef>
          </c:val>
          <c:extLst>
            <c:ext xmlns:c16="http://schemas.microsoft.com/office/drawing/2014/chart" uri="{C3380CC4-5D6E-409C-BE32-E72D297353CC}">
              <c16:uniqueId val="{00000002-787C-4540-838F-C23E6E4EE713}"/>
            </c:ext>
          </c:extLst>
        </c:ser>
        <c:ser>
          <c:idx val="7"/>
          <c:order val="3"/>
          <c:tx>
            <c:strRef>
              <c:f>'02-SALESPLAN-OFR3'!$A$53:$F$53</c:f>
              <c:strCache>
                <c:ptCount val="6"/>
                <c:pt idx="0">
                  <c:v>Cabinets de conseil prescripteurs</c:v>
                </c:pt>
              </c:strCache>
            </c:strRef>
          </c:tx>
          <c:spPr>
            <a:ln w="25400">
              <a:noFill/>
            </a:ln>
          </c:spPr>
          <c:cat>
            <c:numRef>
              <c:f>'02-SALESPLAN-OFR3'!$G$49:$J$49</c:f>
              <c:numCache>
                <c:formatCode>General</c:formatCode>
                <c:ptCount val="4"/>
                <c:pt idx="0">
                  <c:v>2013</c:v>
                </c:pt>
                <c:pt idx="1">
                  <c:v>2014</c:v>
                </c:pt>
                <c:pt idx="2">
                  <c:v>2015</c:v>
                </c:pt>
                <c:pt idx="3">
                  <c:v>2016</c:v>
                </c:pt>
              </c:numCache>
            </c:numRef>
          </c:cat>
          <c:val>
            <c:numRef>
              <c:f>'02-SALESPLAN-OFR3'!$H$53:$K$53</c:f>
              <c:numCache>
                <c:formatCode>0.000</c:formatCode>
                <c:ptCount val="4"/>
                <c:pt idx="0">
                  <c:v>2.5000000000000001E-2</c:v>
                </c:pt>
                <c:pt idx="1">
                  <c:v>4.4999999999999998E-2</c:v>
                </c:pt>
                <c:pt idx="2">
                  <c:v>0.08</c:v>
                </c:pt>
                <c:pt idx="3">
                  <c:v>0.14000000000000001</c:v>
                </c:pt>
              </c:numCache>
            </c:numRef>
          </c:val>
          <c:extLst>
            <c:ext xmlns:c16="http://schemas.microsoft.com/office/drawing/2014/chart" uri="{C3380CC4-5D6E-409C-BE32-E72D297353CC}">
              <c16:uniqueId val="{00000003-787C-4540-838F-C23E6E4EE713}"/>
            </c:ext>
          </c:extLst>
        </c:ser>
        <c:ser>
          <c:idx val="1"/>
          <c:order val="4"/>
          <c:tx>
            <c:strRef>
              <c:f>'02-SALESPLAN-OFR3'!$A$54:$F$54</c:f>
              <c:strCache>
                <c:ptCount val="6"/>
                <c:pt idx="0">
                  <c:v>ESN / SS2I en mode alliance</c:v>
                </c:pt>
              </c:strCache>
            </c:strRef>
          </c:tx>
          <c:spPr>
            <a:ln w="25400">
              <a:noFill/>
            </a:ln>
          </c:spPr>
          <c:cat>
            <c:numRef>
              <c:f>'02-SALESPLAN-OFR3'!$G$49:$J$49</c:f>
              <c:numCache>
                <c:formatCode>General</c:formatCode>
                <c:ptCount val="4"/>
                <c:pt idx="0">
                  <c:v>2013</c:v>
                </c:pt>
                <c:pt idx="1">
                  <c:v>2014</c:v>
                </c:pt>
                <c:pt idx="2">
                  <c:v>2015</c:v>
                </c:pt>
                <c:pt idx="3">
                  <c:v>2016</c:v>
                </c:pt>
              </c:numCache>
            </c:numRef>
          </c:cat>
          <c:val>
            <c:numRef>
              <c:f>'02-SALESPLAN-OFR3'!$H$54:$K$54</c:f>
              <c:numCache>
                <c:formatCode>0.000</c:formatCode>
                <c:ptCount val="4"/>
                <c:pt idx="0">
                  <c:v>0.03</c:v>
                </c:pt>
                <c:pt idx="1">
                  <c:v>5.5E-2</c:v>
                </c:pt>
                <c:pt idx="2">
                  <c:v>0.09</c:v>
                </c:pt>
                <c:pt idx="3">
                  <c:v>0.15000000000000002</c:v>
                </c:pt>
              </c:numCache>
            </c:numRef>
          </c:val>
          <c:extLst>
            <c:ext xmlns:c16="http://schemas.microsoft.com/office/drawing/2014/chart" uri="{C3380CC4-5D6E-409C-BE32-E72D297353CC}">
              <c16:uniqueId val="{00000004-787C-4540-838F-C23E6E4EE713}"/>
            </c:ext>
          </c:extLst>
        </c:ser>
        <c:ser>
          <c:idx val="3"/>
          <c:order val="5"/>
          <c:tx>
            <c:strRef>
              <c:f>'02-SALESPLAN-OFR3'!$A$55:$F$55</c:f>
              <c:strCache>
                <c:ptCount val="6"/>
                <c:pt idx="0">
                  <c:v>0</c:v>
                </c:pt>
              </c:strCache>
            </c:strRef>
          </c:tx>
          <c:spPr>
            <a:ln w="25400">
              <a:noFill/>
            </a:ln>
          </c:spPr>
          <c:cat>
            <c:numRef>
              <c:f>'02-SALESPLAN-OFR3'!$G$49:$J$49</c:f>
              <c:numCache>
                <c:formatCode>General</c:formatCode>
                <c:ptCount val="4"/>
                <c:pt idx="0">
                  <c:v>2013</c:v>
                </c:pt>
                <c:pt idx="1">
                  <c:v>2014</c:v>
                </c:pt>
                <c:pt idx="2">
                  <c:v>2015</c:v>
                </c:pt>
                <c:pt idx="3">
                  <c:v>2016</c:v>
                </c:pt>
              </c:numCache>
            </c:numRef>
          </c:cat>
          <c:val>
            <c:numRef>
              <c:f>'02-SALESPLAN-OFR3'!$H$55:$K$55</c:f>
              <c:numCache>
                <c:formatCode>0.000</c:formatCode>
                <c:ptCount val="4"/>
                <c:pt idx="0">
                  <c:v>0</c:v>
                </c:pt>
                <c:pt idx="1">
                  <c:v>0</c:v>
                </c:pt>
                <c:pt idx="2">
                  <c:v>0</c:v>
                </c:pt>
                <c:pt idx="3">
                  <c:v>0</c:v>
                </c:pt>
              </c:numCache>
            </c:numRef>
          </c:val>
          <c:extLst>
            <c:ext xmlns:c16="http://schemas.microsoft.com/office/drawing/2014/chart" uri="{C3380CC4-5D6E-409C-BE32-E72D297353CC}">
              <c16:uniqueId val="{00000005-787C-4540-838F-C23E6E4EE713}"/>
            </c:ext>
          </c:extLst>
        </c:ser>
        <c:ser>
          <c:idx val="4"/>
          <c:order val="6"/>
          <c:tx>
            <c:strRef>
              <c:f>'02-SALESPLAN-OFR3'!$A$56:$F$56</c:f>
              <c:strCache>
                <c:ptCount val="6"/>
                <c:pt idx="0">
                  <c:v>0</c:v>
                </c:pt>
              </c:strCache>
            </c:strRef>
          </c:tx>
          <c:spPr>
            <a:ln w="25400">
              <a:noFill/>
            </a:ln>
          </c:spPr>
          <c:cat>
            <c:numRef>
              <c:f>'02-SALESPLAN-OFR3'!$G$49:$J$49</c:f>
              <c:numCache>
                <c:formatCode>General</c:formatCode>
                <c:ptCount val="4"/>
                <c:pt idx="0">
                  <c:v>2013</c:v>
                </c:pt>
                <c:pt idx="1">
                  <c:v>2014</c:v>
                </c:pt>
                <c:pt idx="2">
                  <c:v>2015</c:v>
                </c:pt>
                <c:pt idx="3">
                  <c:v>2016</c:v>
                </c:pt>
              </c:numCache>
            </c:numRef>
          </c:cat>
          <c:val>
            <c:numRef>
              <c:f>'02-SALESPLAN-OFR3'!$H$56:$K$56</c:f>
              <c:numCache>
                <c:formatCode>0.000</c:formatCode>
                <c:ptCount val="4"/>
                <c:pt idx="0">
                  <c:v>0</c:v>
                </c:pt>
                <c:pt idx="1">
                  <c:v>0</c:v>
                </c:pt>
                <c:pt idx="2">
                  <c:v>0</c:v>
                </c:pt>
                <c:pt idx="3">
                  <c:v>0</c:v>
                </c:pt>
              </c:numCache>
            </c:numRef>
          </c:val>
          <c:extLst>
            <c:ext xmlns:c16="http://schemas.microsoft.com/office/drawing/2014/chart" uri="{C3380CC4-5D6E-409C-BE32-E72D297353CC}">
              <c16:uniqueId val="{00000006-787C-4540-838F-C23E6E4EE713}"/>
            </c:ext>
          </c:extLst>
        </c:ser>
        <c:dLbls>
          <c:showLegendKey val="0"/>
          <c:showVal val="0"/>
          <c:showCatName val="0"/>
          <c:showSerName val="0"/>
          <c:showPercent val="0"/>
          <c:showBubbleSize val="0"/>
        </c:dLbls>
        <c:axId val="1669241056"/>
        <c:axId val="1669241600"/>
      </c:areaChart>
      <c:catAx>
        <c:axId val="1669241056"/>
        <c:scaling>
          <c:orientation val="minMax"/>
        </c:scaling>
        <c:delete val="0"/>
        <c:axPos val="b"/>
        <c:numFmt formatCode="General" sourceLinked="1"/>
        <c:majorTickMark val="none"/>
        <c:minorTickMark val="none"/>
        <c:tickLblPos val="nextTo"/>
        <c:crossAx val="1669241600"/>
        <c:crosses val="autoZero"/>
        <c:auto val="1"/>
        <c:lblAlgn val="ctr"/>
        <c:lblOffset val="100"/>
        <c:noMultiLvlLbl val="0"/>
      </c:catAx>
      <c:valAx>
        <c:axId val="1669241600"/>
        <c:scaling>
          <c:orientation val="minMax"/>
        </c:scaling>
        <c:delete val="0"/>
        <c:axPos val="l"/>
        <c:majorGridlines/>
        <c:title>
          <c:overlay val="0"/>
        </c:title>
        <c:numFmt formatCode="0.000" sourceLinked="1"/>
        <c:majorTickMark val="none"/>
        <c:minorTickMark val="none"/>
        <c:tickLblPos val="nextTo"/>
        <c:crossAx val="1669241056"/>
        <c:crosses val="autoZero"/>
        <c:crossBetween val="midCat"/>
      </c:valAx>
      <c:spPr>
        <a:solidFill>
          <a:schemeClr val="accent6">
            <a:lumMod val="40000"/>
            <a:lumOff val="60000"/>
          </a:schemeClr>
        </a:solidFill>
      </c:spPr>
    </c:plotArea>
    <c:legend>
      <c:legendPos val="r"/>
      <c:legendEntry>
        <c:idx val="0"/>
        <c:delete val="1"/>
      </c:legendEntry>
      <c:legendEntry>
        <c:idx val="1"/>
        <c:delete val="1"/>
      </c:legendEntry>
      <c:overlay val="0"/>
    </c:legend>
    <c:plotVisOnly val="1"/>
    <c:dispBlanksAs val="zero"/>
    <c:showDLblsOverMax val="0"/>
  </c:chart>
  <c:spPr>
    <a:gradFill>
      <a:gsLst>
        <a:gs pos="0">
          <a:srgbClr val="FFEFD1"/>
        </a:gs>
        <a:gs pos="64999">
          <a:srgbClr val="F0EBD5"/>
        </a:gs>
        <a:gs pos="100000">
          <a:srgbClr val="D1C39F"/>
        </a:gs>
      </a:gsLst>
      <a:lin ang="5400000" scaled="0"/>
    </a:gradFill>
    <a:ln w="28575" cmpd="thinThick">
      <a:solidFill>
        <a:srgbClr val="C0000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fr-FR" sz="1600"/>
              <a:t>Commissions + services associés générés par les partenaires </a:t>
            </a:r>
          </a:p>
        </c:rich>
      </c:tx>
      <c:overlay val="0"/>
    </c:title>
    <c:autoTitleDeleted val="0"/>
    <c:plotArea>
      <c:layout/>
      <c:areaChart>
        <c:grouping val="stacked"/>
        <c:varyColors val="0"/>
        <c:ser>
          <c:idx val="1"/>
          <c:order val="0"/>
          <c:tx>
            <c:strRef>
              <c:f>'02-BUSINESS4PARTNER-OFR3'!$A$33:$E$33</c:f>
              <c:strCache>
                <c:ptCount val="5"/>
                <c:pt idx="0">
                  <c:v>Commissions versées aux partenaires</c:v>
                </c:pt>
              </c:strCache>
            </c:strRef>
          </c:tx>
          <c:spPr>
            <a:solidFill>
              <a:schemeClr val="accent1">
                <a:lumMod val="40000"/>
                <a:lumOff val="60000"/>
              </a:schemeClr>
            </a:solidFill>
          </c:spPr>
          <c:cat>
            <c:numRef>
              <c:f>'02-BUSINESS4PARTNER-OFR3'!$G$42:$J$42</c:f>
              <c:numCache>
                <c:formatCode>General</c:formatCode>
                <c:ptCount val="4"/>
                <c:pt idx="0">
                  <c:v>2014</c:v>
                </c:pt>
                <c:pt idx="1">
                  <c:v>2015</c:v>
                </c:pt>
                <c:pt idx="2">
                  <c:v>2016</c:v>
                </c:pt>
                <c:pt idx="3">
                  <c:v>2017</c:v>
                </c:pt>
              </c:numCache>
            </c:numRef>
          </c:cat>
          <c:val>
            <c:numRef>
              <c:f>'02-BUSINESS4PARTNER-OFR3'!$G$39:$J$39</c:f>
              <c:numCache>
                <c:formatCode>#\ ##0.000</c:formatCode>
                <c:ptCount val="4"/>
                <c:pt idx="0">
                  <c:v>3.6599999999999994E-2</c:v>
                </c:pt>
                <c:pt idx="1">
                  <c:v>4.65E-2</c:v>
                </c:pt>
                <c:pt idx="2">
                  <c:v>6.2499999999999993E-2</c:v>
                </c:pt>
                <c:pt idx="3">
                  <c:v>8.5999999999999993E-2</c:v>
                </c:pt>
              </c:numCache>
            </c:numRef>
          </c:val>
          <c:extLst>
            <c:ext xmlns:c16="http://schemas.microsoft.com/office/drawing/2014/chart" uri="{C3380CC4-5D6E-409C-BE32-E72D297353CC}">
              <c16:uniqueId val="{00000000-9F60-4439-B638-4E8873635638}"/>
            </c:ext>
          </c:extLst>
        </c:ser>
        <c:ser>
          <c:idx val="0"/>
          <c:order val="1"/>
          <c:tx>
            <c:strRef>
              <c:f>'02-BUSINESS4PARTNER-OFR3'!$A$52:$E$52</c:f>
              <c:strCache>
                <c:ptCount val="5"/>
                <c:pt idx="0">
                  <c:v>Total des revenus tirés de leurs propres services</c:v>
                </c:pt>
              </c:strCache>
            </c:strRef>
          </c:tx>
          <c:spPr>
            <a:ln w="25400">
              <a:noFill/>
            </a:ln>
          </c:spPr>
          <c:cat>
            <c:numRef>
              <c:f>'02-BUSINESS4PARTNER-OFR3'!$G$42:$J$42</c:f>
              <c:numCache>
                <c:formatCode>General</c:formatCode>
                <c:ptCount val="4"/>
                <c:pt idx="0">
                  <c:v>2014</c:v>
                </c:pt>
                <c:pt idx="1">
                  <c:v>2015</c:v>
                </c:pt>
                <c:pt idx="2">
                  <c:v>2016</c:v>
                </c:pt>
                <c:pt idx="3">
                  <c:v>2017</c:v>
                </c:pt>
              </c:numCache>
            </c:numRef>
          </c:cat>
          <c:val>
            <c:numRef>
              <c:f>'02-BUSINESS4PARTNER-OFR3'!$G$52:$J$52</c:f>
              <c:numCache>
                <c:formatCode>#\ ##0.000</c:formatCode>
                <c:ptCount val="4"/>
                <c:pt idx="0">
                  <c:v>0.47150000000000003</c:v>
                </c:pt>
                <c:pt idx="1">
                  <c:v>0.92249999999999999</c:v>
                </c:pt>
                <c:pt idx="2">
                  <c:v>1.3900000000000001</c:v>
                </c:pt>
                <c:pt idx="3">
                  <c:v>1.96</c:v>
                </c:pt>
              </c:numCache>
            </c:numRef>
          </c:val>
          <c:extLst>
            <c:ext xmlns:c16="http://schemas.microsoft.com/office/drawing/2014/chart" uri="{C3380CC4-5D6E-409C-BE32-E72D297353CC}">
              <c16:uniqueId val="{00000001-9F60-4439-B638-4E8873635638}"/>
            </c:ext>
          </c:extLst>
        </c:ser>
        <c:dLbls>
          <c:showLegendKey val="0"/>
          <c:showVal val="0"/>
          <c:showCatName val="0"/>
          <c:showSerName val="0"/>
          <c:showPercent val="0"/>
          <c:showBubbleSize val="0"/>
        </c:dLbls>
        <c:axId val="1669242144"/>
        <c:axId val="1669244864"/>
      </c:areaChart>
      <c:catAx>
        <c:axId val="1669242144"/>
        <c:scaling>
          <c:orientation val="minMax"/>
        </c:scaling>
        <c:delete val="0"/>
        <c:axPos val="b"/>
        <c:numFmt formatCode="General" sourceLinked="1"/>
        <c:majorTickMark val="none"/>
        <c:minorTickMark val="none"/>
        <c:tickLblPos val="nextTo"/>
        <c:crossAx val="1669244864"/>
        <c:crosses val="autoZero"/>
        <c:auto val="1"/>
        <c:lblAlgn val="ctr"/>
        <c:lblOffset val="100"/>
        <c:noMultiLvlLbl val="0"/>
      </c:catAx>
      <c:valAx>
        <c:axId val="1669244864"/>
        <c:scaling>
          <c:orientation val="minMax"/>
        </c:scaling>
        <c:delete val="0"/>
        <c:axPos val="l"/>
        <c:majorGridlines/>
        <c:numFmt formatCode="#\ ##0.000" sourceLinked="1"/>
        <c:majorTickMark val="none"/>
        <c:minorTickMark val="none"/>
        <c:tickLblPos val="nextTo"/>
        <c:spPr>
          <a:solidFill>
            <a:schemeClr val="accent6">
              <a:lumMod val="40000"/>
              <a:lumOff val="60000"/>
            </a:schemeClr>
          </a:solidFill>
        </c:spPr>
        <c:crossAx val="1669242144"/>
        <c:crosses val="autoZero"/>
        <c:crossBetween val="midCat"/>
      </c:valAx>
      <c:spPr>
        <a:solidFill>
          <a:schemeClr val="bg1">
            <a:lumMod val="95000"/>
          </a:schemeClr>
        </a:solidFill>
      </c:spPr>
    </c:plotArea>
    <c:legend>
      <c:legendPos val="b"/>
      <c:overlay val="0"/>
    </c:legend>
    <c:plotVisOnly val="1"/>
    <c:dispBlanksAs val="zero"/>
    <c:showDLblsOverMax val="0"/>
  </c:chart>
  <c:spPr>
    <a:gradFill>
      <a:gsLst>
        <a:gs pos="0">
          <a:srgbClr val="FFEFD1"/>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Attractivité Offre</a:t>
            </a:r>
          </a:p>
        </c:rich>
      </c:tx>
      <c:overlay val="0"/>
    </c:title>
    <c:autoTitleDeleted val="0"/>
    <c:plotArea>
      <c:layout>
        <c:manualLayout>
          <c:layoutTarget val="inner"/>
          <c:xMode val="edge"/>
          <c:yMode val="edge"/>
          <c:x val="0.31947013956863429"/>
          <c:y val="0.2099956339109619"/>
          <c:w val="0.40912603948583498"/>
          <c:h val="0.65554046661949283"/>
        </c:manualLayout>
      </c:layout>
      <c:radarChart>
        <c:radarStyle val="marker"/>
        <c:varyColors val="0"/>
        <c:ser>
          <c:idx val="0"/>
          <c:order val="0"/>
          <c:tx>
            <c:strRef>
              <c:f>'08-VALUEAD4PARTNER-OFR2'!$H$6:$I$6</c:f>
              <c:strCache>
                <c:ptCount val="1"/>
                <c:pt idx="0">
                  <c:v>Canal 2</c:v>
                </c:pt>
              </c:strCache>
            </c:strRef>
          </c:tx>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('08-VALUEAD4PARTNER-OFR2'!$B$10:$B$18,'08-VALUEAD4PARTNER-OFR2'!$B$20:$B$33,'08-VALUEAD4PARTNER-OFR2'!$B$35:$B$40)</c:f>
              <c:numCache>
                <c:formatCode>General</c:formatCode>
                <c:ptCount val="29"/>
              </c:numCache>
            </c:numRef>
          </c:val>
          <c:extLst>
            <c:ext xmlns:c16="http://schemas.microsoft.com/office/drawing/2014/chart" uri="{C3380CC4-5D6E-409C-BE32-E72D297353CC}">
              <c16:uniqueId val="{00000000-1C2E-45E4-A546-AFD35DF2B474}"/>
            </c:ext>
          </c:extLst>
        </c:ser>
        <c:ser>
          <c:idx val="1"/>
          <c:order val="1"/>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('08-VALUEAD4PARTNER-OFR2'!$C$10:$C$18,'08-VALUEAD4PARTNER-OFR2'!$C$20:$C$33,'08-VALUEAD4PARTNER-OFR2'!$C$35:$C$40)</c:f>
              <c:numCache>
                <c:formatCode>General</c:formatCode>
                <c:ptCount val="29"/>
              </c:numCache>
            </c:numRef>
          </c:val>
          <c:extLst>
            <c:ext xmlns:c16="http://schemas.microsoft.com/office/drawing/2014/chart" uri="{C3380CC4-5D6E-409C-BE32-E72D297353CC}">
              <c16:uniqueId val="{00000001-1C2E-45E4-A546-AFD35DF2B474}"/>
            </c:ext>
          </c:extLst>
        </c:ser>
        <c:ser>
          <c:idx val="2"/>
          <c:order val="2"/>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('08-VALUEAD4PARTNER-OFR2'!$D$10:$D$18,'08-VALUEAD4PARTNER-OFR2'!$D$20:$D$33,'08-VALUEAD4PARTNER-OFR2'!$D$35:$D$40)</c:f>
              <c:numCache>
                <c:formatCode>General</c:formatCode>
                <c:ptCount val="29"/>
              </c:numCache>
            </c:numRef>
          </c:val>
          <c:extLst>
            <c:ext xmlns:c16="http://schemas.microsoft.com/office/drawing/2014/chart" uri="{C3380CC4-5D6E-409C-BE32-E72D297353CC}">
              <c16:uniqueId val="{00000002-1C2E-45E4-A546-AFD35DF2B474}"/>
            </c:ext>
          </c:extLst>
        </c:ser>
        <c:ser>
          <c:idx val="3"/>
          <c:order val="3"/>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('08-VALUEAD4PARTNER-OFR2'!$E$10:$E$18,'08-VALUEAD4PARTNER-OFR2'!$E$20:$E$33,'08-VALUEAD4PARTNER-OFR2'!$E$35:$E$40)</c:f>
              <c:numCache>
                <c:formatCode>General</c:formatCode>
                <c:ptCount val="29"/>
              </c:numCache>
            </c:numRef>
          </c:val>
          <c:extLst>
            <c:ext xmlns:c16="http://schemas.microsoft.com/office/drawing/2014/chart" uri="{C3380CC4-5D6E-409C-BE32-E72D297353CC}">
              <c16:uniqueId val="{00000003-1C2E-45E4-A546-AFD35DF2B474}"/>
            </c:ext>
          </c:extLst>
        </c:ser>
        <c:ser>
          <c:idx val="4"/>
          <c:order val="4"/>
          <c:spPr>
            <a:ln>
              <a:solidFill>
                <a:srgbClr val="C00000"/>
              </a:solidFill>
            </a:ln>
          </c:spPr>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('08-VALUEAD4PARTNER-OFR2'!$H$10:$H$18,'08-VALUEAD4PARTNER-OFR2'!$H$20:$H$33,'08-VALUEAD4PARTNER-OFR2'!$H$35:$H$40)</c:f>
              <c:numCache>
                <c:formatCode>General</c:formatCode>
                <c:ptCount val="29"/>
                <c:pt idx="8">
                  <c:v>0</c:v>
                </c:pt>
                <c:pt idx="22">
                  <c:v>0</c:v>
                </c:pt>
                <c:pt idx="28">
                  <c:v>0</c:v>
                </c:pt>
              </c:numCache>
            </c:numRef>
          </c:val>
          <c:extLst>
            <c:ext xmlns:c16="http://schemas.microsoft.com/office/drawing/2014/chart" uri="{C3380CC4-5D6E-409C-BE32-E72D297353CC}">
              <c16:uniqueId val="{00000004-1C2E-45E4-A546-AFD35DF2B474}"/>
            </c:ext>
          </c:extLst>
        </c:ser>
        <c:ser>
          <c:idx val="5"/>
          <c:order val="5"/>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('08-VALUEAD4PARTNER-OFR2'!$I$10:$I$18,'08-VALUEAD4PARTNER-OFR2'!$I$20:$I$33,'08-VALUEAD4PARTNER-OFR2'!$I$35:$I$40)</c:f>
              <c:numCache>
                <c:formatCode>General</c:formatCode>
                <c:ptCount val="29"/>
              </c:numCache>
            </c:numRef>
          </c:val>
          <c:extLst>
            <c:ext xmlns:c16="http://schemas.microsoft.com/office/drawing/2014/chart" uri="{C3380CC4-5D6E-409C-BE32-E72D297353CC}">
              <c16:uniqueId val="{00000005-1C2E-45E4-A546-AFD35DF2B474}"/>
            </c:ext>
          </c:extLst>
        </c:ser>
        <c:dLbls>
          <c:showLegendKey val="0"/>
          <c:showVal val="0"/>
          <c:showCatName val="0"/>
          <c:showSerName val="0"/>
          <c:showPercent val="0"/>
          <c:showBubbleSize val="0"/>
        </c:dLbls>
        <c:axId val="1953664704"/>
        <c:axId val="1953662528"/>
      </c:radarChart>
      <c:catAx>
        <c:axId val="1953664704"/>
        <c:scaling>
          <c:orientation val="minMax"/>
        </c:scaling>
        <c:delete val="0"/>
        <c:axPos val="b"/>
        <c:majorGridlines/>
        <c:numFmt formatCode="General" sourceLinked="0"/>
        <c:majorTickMark val="none"/>
        <c:minorTickMark val="none"/>
        <c:tickLblPos val="nextTo"/>
        <c:spPr>
          <a:ln w="9525">
            <a:noFill/>
          </a:ln>
        </c:spPr>
        <c:crossAx val="1953662528"/>
        <c:crosses val="autoZero"/>
        <c:auto val="1"/>
        <c:lblAlgn val="ctr"/>
        <c:lblOffset val="100"/>
        <c:noMultiLvlLbl val="0"/>
      </c:catAx>
      <c:valAx>
        <c:axId val="1953662528"/>
        <c:scaling>
          <c:orientation val="minMax"/>
        </c:scaling>
        <c:delete val="0"/>
        <c:axPos val="l"/>
        <c:majorGridlines/>
        <c:numFmt formatCode="General" sourceLinked="1"/>
        <c:majorTickMark val="none"/>
        <c:minorTickMark val="none"/>
        <c:tickLblPos val="nextTo"/>
        <c:crossAx val="1953664704"/>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3336144258465132"/>
          <c:y val="3.8451493754485269E-2"/>
          <c:w val="0.19660793338748797"/>
          <c:h val="4.7293297959453071E-2"/>
        </c:manualLayout>
      </c:layout>
      <c:overlay val="0"/>
      <c:txPr>
        <a:bodyPr/>
        <a:lstStyle/>
        <a:p>
          <a:pPr>
            <a:defRPr sz="1100"/>
          </a:pPr>
          <a:endParaRPr lang="fr-FR"/>
        </a:p>
      </c:txPr>
    </c:legend>
    <c:plotVisOnly val="1"/>
    <c:dispBlanksAs val="gap"/>
    <c:showDLblsOverMax val="0"/>
  </c:chart>
  <c:spPr>
    <a:gradFill>
      <a:gsLst>
        <a:gs pos="0">
          <a:srgbClr val="FFEFD1">
            <a:alpha val="98000"/>
          </a:srgbClr>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Attractivité Offre</a:t>
            </a:r>
          </a:p>
        </c:rich>
      </c:tx>
      <c:overlay val="0"/>
    </c:title>
    <c:autoTitleDeleted val="0"/>
    <c:plotArea>
      <c:layout>
        <c:manualLayout>
          <c:layoutTarget val="inner"/>
          <c:xMode val="edge"/>
          <c:yMode val="edge"/>
          <c:x val="0.31947013956863429"/>
          <c:y val="0.2099956339109619"/>
          <c:w val="0.40912603948583498"/>
          <c:h val="0.65554046661949283"/>
        </c:manualLayout>
      </c:layout>
      <c:radarChart>
        <c:radarStyle val="marker"/>
        <c:varyColors val="0"/>
        <c:ser>
          <c:idx val="0"/>
          <c:order val="0"/>
          <c:tx>
            <c:strRef>
              <c:f>'08-VALUEAD4PARTNER-OFR2'!$J$6:$K$6</c:f>
              <c:strCache>
                <c:ptCount val="1"/>
                <c:pt idx="0">
                  <c:v>Canal 3</c:v>
                </c:pt>
              </c:strCache>
            </c:strRef>
          </c:tx>
          <c:spPr>
            <a:ln>
              <a:solidFill>
                <a:srgbClr val="00B050"/>
              </a:solidFill>
            </a:ln>
          </c:spPr>
          <c:marker>
            <c:symbol val="none"/>
          </c:marker>
          <c:cat>
            <c:strRef>
              <c:f>('08-VALUEAD4PARTNER-OFR2'!$A$10:$E$18,'08-VALUEAD4PARTNER-OFR2'!$A$20:$E$33,'08-VALUEAD4PARTNER-OFR2'!$A$35:$E$40)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('08-VALUEAD4PARTNER-OFR2'!$J$10:$J$18,'08-VALUEAD4PARTNER-OFR2'!$J$20:$J$33,'08-VALUEAD4PARTNER-OFR2'!$J$35:$J$40)</c:f>
              <c:numCache>
                <c:formatCode>General</c:formatCode>
                <c:ptCount val="29"/>
                <c:pt idx="8">
                  <c:v>0</c:v>
                </c:pt>
                <c:pt idx="22">
                  <c:v>0</c:v>
                </c:pt>
                <c:pt idx="28">
                  <c:v>0</c:v>
                </c:pt>
              </c:numCache>
            </c:numRef>
          </c:val>
          <c:extLst>
            <c:ext xmlns:c16="http://schemas.microsoft.com/office/drawing/2014/chart" uri="{C3380CC4-5D6E-409C-BE32-E72D297353CC}">
              <c16:uniqueId val="{00000000-80CD-466B-929A-3A95FEB59C36}"/>
            </c:ext>
          </c:extLst>
        </c:ser>
        <c:ser>
          <c:idx val="1"/>
          <c:order val="1"/>
          <c:marker>
            <c:symbol val="none"/>
          </c:marker>
          <c:cat>
            <c:strRef>
              <c:f>('08-VALUEAD4PARTNER-OFR2'!$A$10:$E$18,'08-VALUEAD4PARTNER-OFR2'!$A$20:$E$33,'08-VALUEAD4PARTNER-OFR2'!$A$35:$E$40)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('08-VALUEAD4PARTNER-OFR2'!$K$10:$K$18,'08-VALUEAD4PARTNER-OFR2'!$K$20:$K$33,'08-VALUEAD4PARTNER-OFR2'!$K$35:$K$40)</c:f>
              <c:numCache>
                <c:formatCode>General</c:formatCode>
                <c:ptCount val="29"/>
              </c:numCache>
            </c:numRef>
          </c:val>
          <c:extLst>
            <c:ext xmlns:c16="http://schemas.microsoft.com/office/drawing/2014/chart" uri="{C3380CC4-5D6E-409C-BE32-E72D297353CC}">
              <c16:uniqueId val="{00000001-80CD-466B-929A-3A95FEB59C36}"/>
            </c:ext>
          </c:extLst>
        </c:ser>
        <c:dLbls>
          <c:showLegendKey val="0"/>
          <c:showVal val="0"/>
          <c:showCatName val="0"/>
          <c:showSerName val="0"/>
          <c:showPercent val="0"/>
          <c:showBubbleSize val="0"/>
        </c:dLbls>
        <c:axId val="1953666336"/>
        <c:axId val="1953665248"/>
      </c:radarChart>
      <c:catAx>
        <c:axId val="1953666336"/>
        <c:scaling>
          <c:orientation val="minMax"/>
        </c:scaling>
        <c:delete val="0"/>
        <c:axPos val="b"/>
        <c:majorGridlines/>
        <c:numFmt formatCode="General" sourceLinked="0"/>
        <c:majorTickMark val="none"/>
        <c:minorTickMark val="none"/>
        <c:tickLblPos val="nextTo"/>
        <c:spPr>
          <a:ln w="9525">
            <a:noFill/>
          </a:ln>
        </c:spPr>
        <c:crossAx val="1953665248"/>
        <c:crosses val="autoZero"/>
        <c:auto val="1"/>
        <c:lblAlgn val="ctr"/>
        <c:lblOffset val="100"/>
        <c:noMultiLvlLbl val="0"/>
      </c:catAx>
      <c:valAx>
        <c:axId val="1953665248"/>
        <c:scaling>
          <c:orientation val="minMax"/>
        </c:scaling>
        <c:delete val="0"/>
        <c:axPos val="l"/>
        <c:majorGridlines/>
        <c:numFmt formatCode="General" sourceLinked="1"/>
        <c:majorTickMark val="none"/>
        <c:minorTickMark val="none"/>
        <c:tickLblPos val="nextTo"/>
        <c:crossAx val="1953666336"/>
        <c:crosses val="autoZero"/>
        <c:crossBetween val="between"/>
      </c:valAx>
    </c:plotArea>
    <c:legend>
      <c:legendPos val="r"/>
      <c:legendEntry>
        <c:idx val="1"/>
        <c:delete val="1"/>
      </c:legendEntry>
      <c:layout>
        <c:manualLayout>
          <c:xMode val="edge"/>
          <c:yMode val="edge"/>
          <c:x val="0.63336144258465132"/>
          <c:y val="3.8451493754485269E-2"/>
          <c:w val="0.19660793338748797"/>
          <c:h val="4.7293297959453071E-2"/>
        </c:manualLayout>
      </c:layout>
      <c:overlay val="0"/>
      <c:txPr>
        <a:bodyPr/>
        <a:lstStyle/>
        <a:p>
          <a:pPr>
            <a:defRPr sz="1100"/>
          </a:pPr>
          <a:endParaRPr lang="fr-FR"/>
        </a:p>
      </c:txPr>
    </c:legend>
    <c:plotVisOnly val="1"/>
    <c:dispBlanksAs val="gap"/>
    <c:showDLblsOverMax val="0"/>
  </c:chart>
  <c:spPr>
    <a:gradFill>
      <a:gsLst>
        <a:gs pos="0">
          <a:srgbClr val="FFEFD1">
            <a:alpha val="98000"/>
          </a:srgbClr>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Attractivité de l'offre pour les partenaires</a:t>
            </a:r>
            <a:endParaRPr lang="en-US" sz="1100"/>
          </a:p>
        </c:rich>
      </c:tx>
      <c:overlay val="0"/>
    </c:title>
    <c:autoTitleDeleted val="0"/>
    <c:plotArea>
      <c:layout>
        <c:manualLayout>
          <c:layoutTarget val="inner"/>
          <c:xMode val="edge"/>
          <c:yMode val="edge"/>
          <c:x val="0.36440117780611125"/>
          <c:y val="0.2190035450327632"/>
          <c:w val="0.34818552630801169"/>
          <c:h val="0.53437873177562256"/>
        </c:manualLayout>
      </c:layout>
      <c:radarChart>
        <c:radarStyle val="marker"/>
        <c:varyColors val="0"/>
        <c:ser>
          <c:idx val="0"/>
          <c:order val="0"/>
          <c:tx>
            <c:strRef>
              <c:f>'08-VALUEAD4PARTNER-OFR2'!$F$6:$G$6</c:f>
              <c:strCache>
                <c:ptCount val="1"/>
                <c:pt idx="0">
                  <c:v>Canal 1</c:v>
                </c:pt>
              </c:strCache>
            </c:strRef>
          </c:tx>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('08-VALUEAD4PARTNER-OFR2'!$B$10:$B$18,'08-VALUEAD4PARTNER-OFR2'!$B$20:$B$33,'08-VALUEAD4PARTNER-OFR2'!$B$35:$B$40)</c:f>
              <c:numCache>
                <c:formatCode>General</c:formatCode>
                <c:ptCount val="29"/>
              </c:numCache>
            </c:numRef>
          </c:val>
          <c:extLst>
            <c:ext xmlns:c16="http://schemas.microsoft.com/office/drawing/2014/chart" uri="{C3380CC4-5D6E-409C-BE32-E72D297353CC}">
              <c16:uniqueId val="{00000000-3935-4689-ADCE-7780B5AA1062}"/>
            </c:ext>
          </c:extLst>
        </c:ser>
        <c:ser>
          <c:idx val="1"/>
          <c:order val="1"/>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('08-VALUEAD4PARTNER-OFR2'!$C$10:$C$18,'08-VALUEAD4PARTNER-OFR2'!$C$20:$C$33,'08-VALUEAD4PARTNER-OFR2'!$C$35:$C$40)</c:f>
              <c:numCache>
                <c:formatCode>General</c:formatCode>
                <c:ptCount val="29"/>
              </c:numCache>
            </c:numRef>
          </c:val>
          <c:extLst>
            <c:ext xmlns:c16="http://schemas.microsoft.com/office/drawing/2014/chart" uri="{C3380CC4-5D6E-409C-BE32-E72D297353CC}">
              <c16:uniqueId val="{00000001-3935-4689-ADCE-7780B5AA1062}"/>
            </c:ext>
          </c:extLst>
        </c:ser>
        <c:ser>
          <c:idx val="2"/>
          <c:order val="2"/>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('08-VALUEAD4PARTNER-OFR2'!$D$10:$D$18,'08-VALUEAD4PARTNER-OFR2'!$D$20:$D$33,'08-VALUEAD4PARTNER-OFR2'!$D$35:$D$40)</c:f>
              <c:numCache>
                <c:formatCode>General</c:formatCode>
                <c:ptCount val="29"/>
              </c:numCache>
            </c:numRef>
          </c:val>
          <c:extLst>
            <c:ext xmlns:c16="http://schemas.microsoft.com/office/drawing/2014/chart" uri="{C3380CC4-5D6E-409C-BE32-E72D297353CC}">
              <c16:uniqueId val="{00000002-3935-4689-ADCE-7780B5AA1062}"/>
            </c:ext>
          </c:extLst>
        </c:ser>
        <c:ser>
          <c:idx val="3"/>
          <c:order val="3"/>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('08-VALUEAD4PARTNER-OFR2'!$E$10:$E$18,'08-VALUEAD4PARTNER-OFR2'!$E$20:$E$33,'08-VALUEAD4PARTNER-OFR2'!$E$35:$E$40)</c:f>
              <c:numCache>
                <c:formatCode>General</c:formatCode>
                <c:ptCount val="29"/>
              </c:numCache>
            </c:numRef>
          </c:val>
          <c:extLst>
            <c:ext xmlns:c16="http://schemas.microsoft.com/office/drawing/2014/chart" uri="{C3380CC4-5D6E-409C-BE32-E72D297353CC}">
              <c16:uniqueId val="{00000003-3935-4689-ADCE-7780B5AA1062}"/>
            </c:ext>
          </c:extLst>
        </c:ser>
        <c:ser>
          <c:idx val="4"/>
          <c:order val="4"/>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('08-VALUEAD4PARTNER-OFR2'!$F$10:$F$18,'08-VALUEAD4PARTNER-OFR2'!$F$20:$F$33,'08-VALUEAD4PARTNER-OFR2'!$F$35:$F$40)</c:f>
              <c:numCache>
                <c:formatCode>General</c:formatCode>
                <c:ptCount val="29"/>
                <c:pt idx="0">
                  <c:v>8</c:v>
                </c:pt>
                <c:pt idx="1">
                  <c:v>7</c:v>
                </c:pt>
                <c:pt idx="2">
                  <c:v>10</c:v>
                </c:pt>
                <c:pt idx="3">
                  <c:v>10</c:v>
                </c:pt>
                <c:pt idx="4">
                  <c:v>10</c:v>
                </c:pt>
                <c:pt idx="5">
                  <c:v>8</c:v>
                </c:pt>
                <c:pt idx="6">
                  <c:v>10</c:v>
                </c:pt>
                <c:pt idx="7">
                  <c:v>8</c:v>
                </c:pt>
                <c:pt idx="8">
                  <c:v>0</c:v>
                </c:pt>
                <c:pt idx="9">
                  <c:v>7</c:v>
                </c:pt>
                <c:pt idx="10">
                  <c:v>8</c:v>
                </c:pt>
                <c:pt idx="11">
                  <c:v>8</c:v>
                </c:pt>
                <c:pt idx="12">
                  <c:v>10</c:v>
                </c:pt>
                <c:pt idx="13">
                  <c:v>7</c:v>
                </c:pt>
                <c:pt idx="14">
                  <c:v>4</c:v>
                </c:pt>
                <c:pt idx="15">
                  <c:v>6</c:v>
                </c:pt>
                <c:pt idx="16">
                  <c:v>2</c:v>
                </c:pt>
                <c:pt idx="17">
                  <c:v>8</c:v>
                </c:pt>
                <c:pt idx="18">
                  <c:v>8</c:v>
                </c:pt>
                <c:pt idx="19">
                  <c:v>6</c:v>
                </c:pt>
                <c:pt idx="20">
                  <c:v>10</c:v>
                </c:pt>
                <c:pt idx="21">
                  <c:v>10</c:v>
                </c:pt>
                <c:pt idx="22">
                  <c:v>0</c:v>
                </c:pt>
                <c:pt idx="23">
                  <c:v>8</c:v>
                </c:pt>
                <c:pt idx="24">
                  <c:v>7</c:v>
                </c:pt>
                <c:pt idx="25">
                  <c:v>7</c:v>
                </c:pt>
                <c:pt idx="26">
                  <c:v>6</c:v>
                </c:pt>
                <c:pt idx="27">
                  <c:v>10</c:v>
                </c:pt>
                <c:pt idx="28">
                  <c:v>0</c:v>
                </c:pt>
              </c:numCache>
            </c:numRef>
          </c:val>
          <c:extLst>
            <c:ext xmlns:c16="http://schemas.microsoft.com/office/drawing/2014/chart" uri="{C3380CC4-5D6E-409C-BE32-E72D297353CC}">
              <c16:uniqueId val="{00000004-3935-4689-ADCE-7780B5AA1062}"/>
            </c:ext>
          </c:extLst>
        </c:ser>
        <c:ser>
          <c:idx val="5"/>
          <c:order val="5"/>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('08-VALUEAD4PARTNER-OFR2'!$G$10:$G$18,'08-VALUEAD4PARTNER-OFR2'!$G$20:$G$33,'08-VALUEAD4PARTNER-OFR2'!$G$35:$G$40)</c:f>
              <c:numCache>
                <c:formatCode>General</c:formatCode>
                <c:ptCount val="29"/>
              </c:numCache>
            </c:numRef>
          </c:val>
          <c:extLst>
            <c:ext xmlns:c16="http://schemas.microsoft.com/office/drawing/2014/chart" uri="{C3380CC4-5D6E-409C-BE32-E72D297353CC}">
              <c16:uniqueId val="{00000005-3935-4689-ADCE-7780B5AA1062}"/>
            </c:ext>
          </c:extLst>
        </c:ser>
        <c:dLbls>
          <c:showLegendKey val="0"/>
          <c:showVal val="0"/>
          <c:showCatName val="0"/>
          <c:showSerName val="0"/>
          <c:showPercent val="0"/>
          <c:showBubbleSize val="0"/>
        </c:dLbls>
        <c:axId val="1953659808"/>
        <c:axId val="1953661984"/>
      </c:radarChart>
      <c:catAx>
        <c:axId val="1953659808"/>
        <c:scaling>
          <c:orientation val="minMax"/>
        </c:scaling>
        <c:delete val="0"/>
        <c:axPos val="b"/>
        <c:majorGridlines/>
        <c:numFmt formatCode="General" sourceLinked="1"/>
        <c:majorTickMark val="none"/>
        <c:minorTickMark val="none"/>
        <c:tickLblPos val="nextTo"/>
        <c:spPr>
          <a:ln w="9525">
            <a:noFill/>
          </a:ln>
        </c:spPr>
        <c:crossAx val="1953661984"/>
        <c:crosses val="autoZero"/>
        <c:auto val="1"/>
        <c:lblAlgn val="ctr"/>
        <c:lblOffset val="100"/>
        <c:noMultiLvlLbl val="0"/>
      </c:catAx>
      <c:valAx>
        <c:axId val="1953661984"/>
        <c:scaling>
          <c:orientation val="minMax"/>
        </c:scaling>
        <c:delete val="0"/>
        <c:axPos val="l"/>
        <c:majorGridlines/>
        <c:numFmt formatCode="General" sourceLinked="1"/>
        <c:majorTickMark val="none"/>
        <c:minorTickMark val="none"/>
        <c:tickLblPos val="nextTo"/>
        <c:crossAx val="1953659808"/>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9999894627628179"/>
          <c:y val="7.2814085465365677E-2"/>
          <c:w val="0.27225727923909837"/>
          <c:h val="4.5292206351475947E-2"/>
        </c:manualLayout>
      </c:layout>
      <c:overlay val="0"/>
    </c:legend>
    <c:plotVisOnly val="1"/>
    <c:dispBlanksAs val="gap"/>
    <c:showDLblsOverMax val="0"/>
  </c:chart>
  <c:spPr>
    <a:gradFill>
      <a:gsLst>
        <a:gs pos="0">
          <a:srgbClr val="FFEFD1">
            <a:alpha val="98000"/>
          </a:srgbClr>
        </a:gs>
        <a:gs pos="64999">
          <a:srgbClr val="F0EBD5"/>
        </a:gs>
        <a:gs pos="100000">
          <a:srgbClr val="D1C39F"/>
        </a:gs>
      </a:gsLst>
      <a:lin ang="5400000" scaled="0"/>
    </a:gradFill>
    <a:ln w="34925">
      <a:solidFill>
        <a:srgbClr val="C00000"/>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b="0"/>
              <a:t>Ecarts Recrutement</a:t>
            </a:r>
          </a:p>
        </c:rich>
      </c:tx>
      <c:overlay val="0"/>
    </c:title>
    <c:autoTitleDeleted val="0"/>
    <c:plotArea>
      <c:layout/>
      <c:radarChart>
        <c:radarStyle val="marker"/>
        <c:varyColors val="0"/>
        <c:ser>
          <c:idx val="0"/>
          <c:order val="0"/>
          <c:marker>
            <c:symbol val="none"/>
          </c:marker>
          <c:cat>
            <c:strRef>
              <c:f>('BILAN RECRUTEMENT'!$A$11:$P$11,'BILAN RECRUTEMENT'!$A$15:$P$15,'BILAN RECRUTEMENT'!$A$19:$P$19,'BILAN RECRUTEMENT'!$A$23:$P$23,'BILAN RECRUTEMENT'!$A$27:$P$27,'BILAN RECRUTEMENT'!$A$31:$P$31,'BILAN RECRUTEMENT'!$A$35:$P$35,'BILAN RECRUTEMENT'!$A$39:$P$39)</c:f>
              <c:strCache>
                <c:ptCount val="8"/>
                <c:pt idx="0">
                  <c:v>7.01 - Existence d'un programme dédié au recrutement</c:v>
                </c:pt>
                <c:pt idx="1">
                  <c:v>7.02 - Ressources </c:v>
                </c:pt>
                <c:pt idx="2">
                  <c:v>7.03 - Coût de recrutement</c:v>
                </c:pt>
                <c:pt idx="3">
                  <c:v>7.04 - Marketing du programme de recrutement</c:v>
                </c:pt>
                <c:pt idx="4">
                  <c:v>7.05 - Base de données partenaires</c:v>
                </c:pt>
                <c:pt idx="5">
                  <c:v>7.06 - Durée moyenne d'un recrutement</c:v>
                </c:pt>
                <c:pt idx="6">
                  <c:v>7.07 - Performance des nouveaux recrutés</c:v>
                </c:pt>
                <c:pt idx="7">
                  <c:v>7.08 - Programme de montée en puissance (100 jours )</c:v>
                </c:pt>
              </c:strCache>
            </c:strRef>
          </c:cat>
          <c:val>
            <c:numRef>
              <c:f>('BILAN RECRUTEMENT'!$I$13,'BILAN RECRUTEMENT'!$I$17,'BILAN RECRUTEMENT'!$I$21,'BILAN RECRUTEMENT'!$I$25,'BILAN RECRUTEMENT'!$I$29,'BILAN RECRUTEMENT'!$I$33,'BILAN RECRUTEMENT'!$I$37,'BILAN RECRUTEMENT'!$I$41)</c:f>
              <c:numCache>
                <c:formatCode>General</c:formatCode>
                <c:ptCount val="8"/>
                <c:pt idx="0">
                  <c:v>8</c:v>
                </c:pt>
                <c:pt idx="1">
                  <c:v>-9</c:v>
                </c:pt>
                <c:pt idx="2">
                  <c:v>0</c:v>
                </c:pt>
                <c:pt idx="3">
                  <c:v>1</c:v>
                </c:pt>
                <c:pt idx="4">
                  <c:v>3</c:v>
                </c:pt>
                <c:pt idx="5">
                  <c:v>-5</c:v>
                </c:pt>
                <c:pt idx="6">
                  <c:v>-7</c:v>
                </c:pt>
                <c:pt idx="7">
                  <c:v>9</c:v>
                </c:pt>
              </c:numCache>
            </c:numRef>
          </c:val>
          <c:extLst>
            <c:ext xmlns:c16="http://schemas.microsoft.com/office/drawing/2014/chart" uri="{C3380CC4-5D6E-409C-BE32-E72D297353CC}">
              <c16:uniqueId val="{00000000-BAD5-4745-983A-ED59E2B05045}"/>
            </c:ext>
          </c:extLst>
        </c:ser>
        <c:ser>
          <c:idx val="1"/>
          <c:order val="1"/>
          <c:marker>
            <c:symbol val="none"/>
          </c:marker>
          <c:cat>
            <c:strRef>
              <c:f>('BILAN RECRUTEMENT'!$A$11:$P$11,'BILAN RECRUTEMENT'!$A$15:$P$15,'BILAN RECRUTEMENT'!$A$19:$P$19,'BILAN RECRUTEMENT'!$A$23:$P$23,'BILAN RECRUTEMENT'!$A$27:$P$27,'BILAN RECRUTEMENT'!$A$31:$P$31,'BILAN RECRUTEMENT'!$A$35:$P$35,'BILAN RECRUTEMENT'!$A$39:$P$39)</c:f>
              <c:strCache>
                <c:ptCount val="8"/>
                <c:pt idx="0">
                  <c:v>7.01 - Existence d'un programme dédié au recrutement</c:v>
                </c:pt>
                <c:pt idx="1">
                  <c:v>7.02 - Ressources </c:v>
                </c:pt>
                <c:pt idx="2">
                  <c:v>7.03 - Coût de recrutement</c:v>
                </c:pt>
                <c:pt idx="3">
                  <c:v>7.04 - Marketing du programme de recrutement</c:v>
                </c:pt>
                <c:pt idx="4">
                  <c:v>7.05 - Base de données partenaires</c:v>
                </c:pt>
                <c:pt idx="5">
                  <c:v>7.06 - Durée moyenne d'un recrutement</c:v>
                </c:pt>
                <c:pt idx="6">
                  <c:v>7.07 - Performance des nouveaux recrutés</c:v>
                </c:pt>
                <c:pt idx="7">
                  <c:v>7.08 - Programme de montée en puissance (100 jours )</c:v>
                </c:pt>
              </c:strCache>
            </c:strRef>
          </c:cat>
          <c:val>
            <c:numRef>
              <c:f>('BILAN RECRUTEMENT'!$J$13,'BILAN RECRUTEMENT'!$J$17,'BILAN RECRUTEMENT'!$J$21,'BILAN RECRUTEMENT'!$J$25,'BILAN RECRUTEMENT'!$J$29,'BILAN RECRUTEMENT'!$J$33,'BILAN RECRUTEMENT'!$J$37,'BILAN RECRUTEMENT'!$J$41)</c:f>
              <c:numCache>
                <c:formatCode>General</c:formatCode>
                <c:ptCount val="8"/>
              </c:numCache>
            </c:numRef>
          </c:val>
          <c:extLst>
            <c:ext xmlns:c16="http://schemas.microsoft.com/office/drawing/2014/chart" uri="{C3380CC4-5D6E-409C-BE32-E72D297353CC}">
              <c16:uniqueId val="{00000001-BAD5-4745-983A-ED59E2B05045}"/>
            </c:ext>
          </c:extLst>
        </c:ser>
        <c:dLbls>
          <c:showLegendKey val="0"/>
          <c:showVal val="0"/>
          <c:showCatName val="0"/>
          <c:showSerName val="0"/>
          <c:showPercent val="0"/>
          <c:showBubbleSize val="0"/>
        </c:dLbls>
        <c:axId val="1772225744"/>
        <c:axId val="1772227920"/>
      </c:radarChart>
      <c:catAx>
        <c:axId val="1772225744"/>
        <c:scaling>
          <c:orientation val="minMax"/>
        </c:scaling>
        <c:delete val="0"/>
        <c:axPos val="b"/>
        <c:majorGridlines/>
        <c:numFmt formatCode="General" sourceLinked="0"/>
        <c:majorTickMark val="none"/>
        <c:minorTickMark val="none"/>
        <c:tickLblPos val="nextTo"/>
        <c:spPr>
          <a:ln w="9525">
            <a:noFill/>
          </a:ln>
        </c:spPr>
        <c:crossAx val="1772227920"/>
        <c:crosses val="autoZero"/>
        <c:auto val="1"/>
        <c:lblAlgn val="ctr"/>
        <c:lblOffset val="100"/>
        <c:noMultiLvlLbl val="0"/>
      </c:catAx>
      <c:valAx>
        <c:axId val="1772227920"/>
        <c:scaling>
          <c:orientation val="minMax"/>
        </c:scaling>
        <c:delete val="0"/>
        <c:axPos val="l"/>
        <c:majorGridlines/>
        <c:numFmt formatCode="General" sourceLinked="1"/>
        <c:majorTickMark val="none"/>
        <c:minorTickMark val="none"/>
        <c:tickLblPos val="nextTo"/>
        <c:crossAx val="1772225744"/>
        <c:crosses val="autoZero"/>
        <c:crossBetween val="between"/>
      </c:valAx>
    </c:plotArea>
    <c:plotVisOnly val="1"/>
    <c:dispBlanksAs val="gap"/>
    <c:showDLblsOverMax val="0"/>
  </c:chart>
  <c:spPr>
    <a:solidFill>
      <a:schemeClr val="accent5">
        <a:lumMod val="20000"/>
        <a:lumOff val="80000"/>
      </a:schemeClr>
    </a:solidFill>
    <a:ln w="34925">
      <a:solidFill>
        <a:schemeClr val="tx2">
          <a:lumMod val="40000"/>
          <a:lumOff val="60000"/>
        </a:schemeClr>
      </a:solid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Attractivité Offre</a:t>
            </a:r>
          </a:p>
        </c:rich>
      </c:tx>
      <c:overlay val="0"/>
    </c:title>
    <c:autoTitleDeleted val="0"/>
    <c:plotArea>
      <c:layout>
        <c:manualLayout>
          <c:layoutTarget val="inner"/>
          <c:xMode val="edge"/>
          <c:yMode val="edge"/>
          <c:x val="0.31947013956863429"/>
          <c:y val="0.2099956339109619"/>
          <c:w val="0.40912603948583498"/>
          <c:h val="0.65554046661949283"/>
        </c:manualLayout>
      </c:layout>
      <c:radarChart>
        <c:radarStyle val="marker"/>
        <c:varyColors val="0"/>
        <c:ser>
          <c:idx val="0"/>
          <c:order val="0"/>
          <c:tx>
            <c:strRef>
              <c:f>'08-VALUEAD4PARTNER-OFR3'!$H$6:$I$6</c:f>
              <c:strCache>
                <c:ptCount val="1"/>
                <c:pt idx="0">
                  <c:v>Canal 2</c:v>
                </c:pt>
              </c:strCache>
            </c:strRef>
          </c:tx>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('08-VALUEAD4PARTNER-OFR3'!$B$10:$B$18,'08-VALUEAD4PARTNER-OFR3'!$B$20:$B$33,'08-VALUEAD4PARTNER-OFR3'!$B$35:$B$40)</c:f>
              <c:numCache>
                <c:formatCode>General</c:formatCode>
                <c:ptCount val="29"/>
              </c:numCache>
            </c:numRef>
          </c:val>
          <c:extLst>
            <c:ext xmlns:c16="http://schemas.microsoft.com/office/drawing/2014/chart" uri="{C3380CC4-5D6E-409C-BE32-E72D297353CC}">
              <c16:uniqueId val="{00000000-6F14-4E63-8119-A7D096292513}"/>
            </c:ext>
          </c:extLst>
        </c:ser>
        <c:ser>
          <c:idx val="1"/>
          <c:order val="1"/>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('08-VALUEAD4PARTNER-OFR3'!$C$10:$C$18,'08-VALUEAD4PARTNER-OFR3'!$C$20:$C$33,'08-VALUEAD4PARTNER-OFR3'!$C$35:$C$40)</c:f>
              <c:numCache>
                <c:formatCode>General</c:formatCode>
                <c:ptCount val="29"/>
              </c:numCache>
            </c:numRef>
          </c:val>
          <c:extLst>
            <c:ext xmlns:c16="http://schemas.microsoft.com/office/drawing/2014/chart" uri="{C3380CC4-5D6E-409C-BE32-E72D297353CC}">
              <c16:uniqueId val="{00000001-6F14-4E63-8119-A7D096292513}"/>
            </c:ext>
          </c:extLst>
        </c:ser>
        <c:ser>
          <c:idx val="2"/>
          <c:order val="2"/>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('08-VALUEAD4PARTNER-OFR3'!$D$10:$D$18,'08-VALUEAD4PARTNER-OFR3'!$D$20:$D$33,'08-VALUEAD4PARTNER-OFR3'!$D$35:$D$40)</c:f>
              <c:numCache>
                <c:formatCode>General</c:formatCode>
                <c:ptCount val="29"/>
              </c:numCache>
            </c:numRef>
          </c:val>
          <c:extLst>
            <c:ext xmlns:c16="http://schemas.microsoft.com/office/drawing/2014/chart" uri="{C3380CC4-5D6E-409C-BE32-E72D297353CC}">
              <c16:uniqueId val="{00000002-6F14-4E63-8119-A7D096292513}"/>
            </c:ext>
          </c:extLst>
        </c:ser>
        <c:ser>
          <c:idx val="3"/>
          <c:order val="3"/>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('08-VALUEAD4PARTNER-OFR3'!$E$10:$E$18,'08-VALUEAD4PARTNER-OFR3'!$E$20:$E$33,'08-VALUEAD4PARTNER-OFR3'!$E$35:$E$40)</c:f>
              <c:numCache>
                <c:formatCode>General</c:formatCode>
                <c:ptCount val="29"/>
              </c:numCache>
            </c:numRef>
          </c:val>
          <c:extLst>
            <c:ext xmlns:c16="http://schemas.microsoft.com/office/drawing/2014/chart" uri="{C3380CC4-5D6E-409C-BE32-E72D297353CC}">
              <c16:uniqueId val="{00000003-6F14-4E63-8119-A7D096292513}"/>
            </c:ext>
          </c:extLst>
        </c:ser>
        <c:ser>
          <c:idx val="4"/>
          <c:order val="4"/>
          <c:spPr>
            <a:ln>
              <a:solidFill>
                <a:srgbClr val="C00000"/>
              </a:solidFill>
            </a:ln>
          </c:spPr>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('08-VALUEAD4PARTNER-OFR3'!$H$10:$H$18,'08-VALUEAD4PARTNER-OFR3'!$H$20:$H$33,'08-VALUEAD4PARTNER-OFR3'!$H$35:$H$40)</c:f>
              <c:numCache>
                <c:formatCode>General</c:formatCode>
                <c:ptCount val="29"/>
                <c:pt idx="8">
                  <c:v>0</c:v>
                </c:pt>
                <c:pt idx="22">
                  <c:v>0</c:v>
                </c:pt>
                <c:pt idx="28">
                  <c:v>0</c:v>
                </c:pt>
              </c:numCache>
            </c:numRef>
          </c:val>
          <c:extLst>
            <c:ext xmlns:c16="http://schemas.microsoft.com/office/drawing/2014/chart" uri="{C3380CC4-5D6E-409C-BE32-E72D297353CC}">
              <c16:uniqueId val="{00000004-6F14-4E63-8119-A7D096292513}"/>
            </c:ext>
          </c:extLst>
        </c:ser>
        <c:ser>
          <c:idx val="5"/>
          <c:order val="5"/>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('08-VALUEAD4PARTNER-OFR3'!$I$10:$I$18,'08-VALUEAD4PARTNER-OFR3'!$I$20:$I$33,'08-VALUEAD4PARTNER-OFR3'!$I$35:$I$40)</c:f>
              <c:numCache>
                <c:formatCode>General</c:formatCode>
                <c:ptCount val="29"/>
              </c:numCache>
            </c:numRef>
          </c:val>
          <c:extLst>
            <c:ext xmlns:c16="http://schemas.microsoft.com/office/drawing/2014/chart" uri="{C3380CC4-5D6E-409C-BE32-E72D297353CC}">
              <c16:uniqueId val="{00000005-6F14-4E63-8119-A7D096292513}"/>
            </c:ext>
          </c:extLst>
        </c:ser>
        <c:dLbls>
          <c:showLegendKey val="0"/>
          <c:showVal val="0"/>
          <c:showCatName val="0"/>
          <c:showSerName val="0"/>
          <c:showPercent val="0"/>
          <c:showBubbleSize val="0"/>
        </c:dLbls>
        <c:axId val="1953665792"/>
        <c:axId val="1953660352"/>
      </c:radarChart>
      <c:catAx>
        <c:axId val="1953665792"/>
        <c:scaling>
          <c:orientation val="minMax"/>
        </c:scaling>
        <c:delete val="0"/>
        <c:axPos val="b"/>
        <c:majorGridlines/>
        <c:numFmt formatCode="General" sourceLinked="0"/>
        <c:majorTickMark val="none"/>
        <c:minorTickMark val="none"/>
        <c:tickLblPos val="nextTo"/>
        <c:spPr>
          <a:ln w="9525">
            <a:noFill/>
          </a:ln>
        </c:spPr>
        <c:crossAx val="1953660352"/>
        <c:crosses val="autoZero"/>
        <c:auto val="1"/>
        <c:lblAlgn val="ctr"/>
        <c:lblOffset val="100"/>
        <c:noMultiLvlLbl val="0"/>
      </c:catAx>
      <c:valAx>
        <c:axId val="1953660352"/>
        <c:scaling>
          <c:orientation val="minMax"/>
        </c:scaling>
        <c:delete val="0"/>
        <c:axPos val="l"/>
        <c:majorGridlines/>
        <c:numFmt formatCode="General" sourceLinked="1"/>
        <c:majorTickMark val="none"/>
        <c:minorTickMark val="none"/>
        <c:tickLblPos val="nextTo"/>
        <c:crossAx val="1953665792"/>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3336144258465132"/>
          <c:y val="3.8451493754485269E-2"/>
          <c:w val="0.19660793338748797"/>
          <c:h val="4.7293297959453071E-2"/>
        </c:manualLayout>
      </c:layout>
      <c:overlay val="0"/>
      <c:txPr>
        <a:bodyPr/>
        <a:lstStyle/>
        <a:p>
          <a:pPr>
            <a:defRPr sz="1100"/>
          </a:pPr>
          <a:endParaRPr lang="fr-FR"/>
        </a:p>
      </c:txPr>
    </c:legend>
    <c:plotVisOnly val="1"/>
    <c:dispBlanksAs val="gap"/>
    <c:showDLblsOverMax val="0"/>
  </c:chart>
  <c:spPr>
    <a:gradFill>
      <a:gsLst>
        <a:gs pos="0">
          <a:srgbClr val="FFEFD1">
            <a:alpha val="98000"/>
          </a:srgbClr>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Attractivité Offre</a:t>
            </a:r>
          </a:p>
        </c:rich>
      </c:tx>
      <c:overlay val="0"/>
    </c:title>
    <c:autoTitleDeleted val="0"/>
    <c:plotArea>
      <c:layout>
        <c:manualLayout>
          <c:layoutTarget val="inner"/>
          <c:xMode val="edge"/>
          <c:yMode val="edge"/>
          <c:x val="0.31947013956863429"/>
          <c:y val="0.2099956339109619"/>
          <c:w val="0.40912603948583498"/>
          <c:h val="0.65554046661949283"/>
        </c:manualLayout>
      </c:layout>
      <c:radarChart>
        <c:radarStyle val="marker"/>
        <c:varyColors val="0"/>
        <c:ser>
          <c:idx val="0"/>
          <c:order val="0"/>
          <c:tx>
            <c:strRef>
              <c:f>'08-VALUEAD4PARTNER-OFR3'!$J$6:$K$6</c:f>
              <c:strCache>
                <c:ptCount val="1"/>
                <c:pt idx="0">
                  <c:v>Canal 3</c:v>
                </c:pt>
              </c:strCache>
            </c:strRef>
          </c:tx>
          <c:spPr>
            <a:ln>
              <a:solidFill>
                <a:srgbClr val="00B050"/>
              </a:solidFill>
            </a:ln>
          </c:spPr>
          <c:marker>
            <c:symbol val="none"/>
          </c:marker>
          <c:cat>
            <c:strRef>
              <c:f>('08-VALUEAD4PARTNER-OFR3'!$A$10:$E$18,'08-VALUEAD4PARTNER-OFR3'!$A$20:$E$33,'08-VALUEAD4PARTNER-OFR3'!$A$35:$E$40)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('08-VALUEAD4PARTNER-OFR3'!$J$10:$J$18,'08-VALUEAD4PARTNER-OFR3'!$J$20:$J$33,'08-VALUEAD4PARTNER-OFR3'!$J$35:$J$40)</c:f>
              <c:numCache>
                <c:formatCode>General</c:formatCode>
                <c:ptCount val="29"/>
                <c:pt idx="8">
                  <c:v>0</c:v>
                </c:pt>
                <c:pt idx="22">
                  <c:v>0</c:v>
                </c:pt>
                <c:pt idx="28">
                  <c:v>0</c:v>
                </c:pt>
              </c:numCache>
            </c:numRef>
          </c:val>
          <c:extLst>
            <c:ext xmlns:c16="http://schemas.microsoft.com/office/drawing/2014/chart" uri="{C3380CC4-5D6E-409C-BE32-E72D297353CC}">
              <c16:uniqueId val="{00000000-6824-4B23-ACC5-4504B8CDAB92}"/>
            </c:ext>
          </c:extLst>
        </c:ser>
        <c:ser>
          <c:idx val="1"/>
          <c:order val="1"/>
          <c:marker>
            <c:symbol val="none"/>
          </c:marker>
          <c:cat>
            <c:strRef>
              <c:f>('08-VALUEAD4PARTNER-OFR3'!$A$10:$E$18,'08-VALUEAD4PARTNER-OFR3'!$A$20:$E$33,'08-VALUEAD4PARTNER-OFR3'!$A$35:$E$40)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('08-VALUEAD4PARTNER-OFR3'!$K$10:$K$18,'08-VALUEAD4PARTNER-OFR3'!$K$20:$K$33,'08-VALUEAD4PARTNER-OFR3'!$K$35:$K$40)</c:f>
              <c:numCache>
                <c:formatCode>General</c:formatCode>
                <c:ptCount val="29"/>
              </c:numCache>
            </c:numRef>
          </c:val>
          <c:extLst>
            <c:ext xmlns:c16="http://schemas.microsoft.com/office/drawing/2014/chart" uri="{C3380CC4-5D6E-409C-BE32-E72D297353CC}">
              <c16:uniqueId val="{00000001-6824-4B23-ACC5-4504B8CDAB92}"/>
            </c:ext>
          </c:extLst>
        </c:ser>
        <c:dLbls>
          <c:showLegendKey val="0"/>
          <c:showVal val="0"/>
          <c:showCatName val="0"/>
          <c:showSerName val="0"/>
          <c:showPercent val="0"/>
          <c:showBubbleSize val="0"/>
        </c:dLbls>
        <c:axId val="1953663072"/>
        <c:axId val="1953659264"/>
      </c:radarChart>
      <c:catAx>
        <c:axId val="1953663072"/>
        <c:scaling>
          <c:orientation val="minMax"/>
        </c:scaling>
        <c:delete val="0"/>
        <c:axPos val="b"/>
        <c:majorGridlines/>
        <c:numFmt formatCode="General" sourceLinked="0"/>
        <c:majorTickMark val="none"/>
        <c:minorTickMark val="none"/>
        <c:tickLblPos val="nextTo"/>
        <c:spPr>
          <a:ln w="9525">
            <a:noFill/>
          </a:ln>
        </c:spPr>
        <c:crossAx val="1953659264"/>
        <c:crosses val="autoZero"/>
        <c:auto val="1"/>
        <c:lblAlgn val="ctr"/>
        <c:lblOffset val="100"/>
        <c:noMultiLvlLbl val="0"/>
      </c:catAx>
      <c:valAx>
        <c:axId val="1953659264"/>
        <c:scaling>
          <c:orientation val="minMax"/>
        </c:scaling>
        <c:delete val="0"/>
        <c:axPos val="l"/>
        <c:majorGridlines/>
        <c:numFmt formatCode="General" sourceLinked="1"/>
        <c:majorTickMark val="none"/>
        <c:minorTickMark val="none"/>
        <c:tickLblPos val="nextTo"/>
        <c:crossAx val="1953663072"/>
        <c:crosses val="autoZero"/>
        <c:crossBetween val="between"/>
      </c:valAx>
    </c:plotArea>
    <c:legend>
      <c:legendPos val="r"/>
      <c:legendEntry>
        <c:idx val="1"/>
        <c:delete val="1"/>
      </c:legendEntry>
      <c:layout>
        <c:manualLayout>
          <c:xMode val="edge"/>
          <c:yMode val="edge"/>
          <c:x val="0.63336144258465132"/>
          <c:y val="3.8451493754485269E-2"/>
          <c:w val="0.19660793338748797"/>
          <c:h val="4.7293297959453071E-2"/>
        </c:manualLayout>
      </c:layout>
      <c:overlay val="0"/>
      <c:txPr>
        <a:bodyPr/>
        <a:lstStyle/>
        <a:p>
          <a:pPr>
            <a:defRPr sz="1100"/>
          </a:pPr>
          <a:endParaRPr lang="fr-FR"/>
        </a:p>
      </c:txPr>
    </c:legend>
    <c:plotVisOnly val="1"/>
    <c:dispBlanksAs val="gap"/>
    <c:showDLblsOverMax val="0"/>
  </c:chart>
  <c:spPr>
    <a:gradFill>
      <a:gsLst>
        <a:gs pos="0">
          <a:srgbClr val="FFEFD1">
            <a:alpha val="98000"/>
          </a:srgbClr>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Attractivité de l'offre pour les partenaires</a:t>
            </a:r>
            <a:endParaRPr lang="en-US" sz="1100"/>
          </a:p>
        </c:rich>
      </c:tx>
      <c:overlay val="0"/>
    </c:title>
    <c:autoTitleDeleted val="0"/>
    <c:plotArea>
      <c:layout>
        <c:manualLayout>
          <c:layoutTarget val="inner"/>
          <c:xMode val="edge"/>
          <c:yMode val="edge"/>
          <c:x val="0.36440117780611125"/>
          <c:y val="0.2190035450327632"/>
          <c:w val="0.34818552630801169"/>
          <c:h val="0.53437873177562256"/>
        </c:manualLayout>
      </c:layout>
      <c:radarChart>
        <c:radarStyle val="marker"/>
        <c:varyColors val="0"/>
        <c:ser>
          <c:idx val="0"/>
          <c:order val="0"/>
          <c:tx>
            <c:strRef>
              <c:f>'08-VALUEAD4PARTNER-OFR3'!$F$6:$G$6</c:f>
              <c:strCache>
                <c:ptCount val="1"/>
                <c:pt idx="0">
                  <c:v>Canal 1</c:v>
                </c:pt>
              </c:strCache>
            </c:strRef>
          </c:tx>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('08-VALUEAD4PARTNER-OFR3'!$B$10:$B$18,'08-VALUEAD4PARTNER-OFR3'!$B$20:$B$33,'08-VALUEAD4PARTNER-OFR3'!$B$35:$B$40)</c:f>
              <c:numCache>
                <c:formatCode>General</c:formatCode>
                <c:ptCount val="29"/>
              </c:numCache>
            </c:numRef>
          </c:val>
          <c:extLst>
            <c:ext xmlns:c16="http://schemas.microsoft.com/office/drawing/2014/chart" uri="{C3380CC4-5D6E-409C-BE32-E72D297353CC}">
              <c16:uniqueId val="{00000000-CBFC-46FF-8F49-70CD75627393}"/>
            </c:ext>
          </c:extLst>
        </c:ser>
        <c:ser>
          <c:idx val="1"/>
          <c:order val="1"/>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('08-VALUEAD4PARTNER-OFR3'!$C$10:$C$18,'08-VALUEAD4PARTNER-OFR3'!$C$20:$C$33,'08-VALUEAD4PARTNER-OFR3'!$C$35:$C$40)</c:f>
              <c:numCache>
                <c:formatCode>General</c:formatCode>
                <c:ptCount val="29"/>
              </c:numCache>
            </c:numRef>
          </c:val>
          <c:extLst>
            <c:ext xmlns:c16="http://schemas.microsoft.com/office/drawing/2014/chart" uri="{C3380CC4-5D6E-409C-BE32-E72D297353CC}">
              <c16:uniqueId val="{00000001-CBFC-46FF-8F49-70CD75627393}"/>
            </c:ext>
          </c:extLst>
        </c:ser>
        <c:ser>
          <c:idx val="2"/>
          <c:order val="2"/>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('08-VALUEAD4PARTNER-OFR3'!$D$10:$D$18,'08-VALUEAD4PARTNER-OFR3'!$D$20:$D$33,'08-VALUEAD4PARTNER-OFR3'!$D$35:$D$40)</c:f>
              <c:numCache>
                <c:formatCode>General</c:formatCode>
                <c:ptCount val="29"/>
              </c:numCache>
            </c:numRef>
          </c:val>
          <c:extLst>
            <c:ext xmlns:c16="http://schemas.microsoft.com/office/drawing/2014/chart" uri="{C3380CC4-5D6E-409C-BE32-E72D297353CC}">
              <c16:uniqueId val="{00000002-CBFC-46FF-8F49-70CD75627393}"/>
            </c:ext>
          </c:extLst>
        </c:ser>
        <c:ser>
          <c:idx val="3"/>
          <c:order val="3"/>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('08-VALUEAD4PARTNER-OFR3'!$E$10:$E$18,'08-VALUEAD4PARTNER-OFR3'!$E$20:$E$33,'08-VALUEAD4PARTNER-OFR3'!$E$35:$E$40)</c:f>
              <c:numCache>
                <c:formatCode>General</c:formatCode>
                <c:ptCount val="29"/>
              </c:numCache>
            </c:numRef>
          </c:val>
          <c:extLst>
            <c:ext xmlns:c16="http://schemas.microsoft.com/office/drawing/2014/chart" uri="{C3380CC4-5D6E-409C-BE32-E72D297353CC}">
              <c16:uniqueId val="{00000003-CBFC-46FF-8F49-70CD75627393}"/>
            </c:ext>
          </c:extLst>
        </c:ser>
        <c:ser>
          <c:idx val="4"/>
          <c:order val="4"/>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('08-VALUEAD4PARTNER-OFR3'!$F$10:$F$18,'08-VALUEAD4PARTNER-OFR3'!$F$20:$F$33,'08-VALUEAD4PARTNER-OFR3'!$F$35:$F$40)</c:f>
              <c:numCache>
                <c:formatCode>General</c:formatCode>
                <c:ptCount val="29"/>
                <c:pt idx="0">
                  <c:v>8</c:v>
                </c:pt>
                <c:pt idx="1">
                  <c:v>7</c:v>
                </c:pt>
                <c:pt idx="2">
                  <c:v>10</c:v>
                </c:pt>
                <c:pt idx="3">
                  <c:v>10</c:v>
                </c:pt>
                <c:pt idx="4">
                  <c:v>10</c:v>
                </c:pt>
                <c:pt idx="5">
                  <c:v>8</c:v>
                </c:pt>
                <c:pt idx="6">
                  <c:v>10</c:v>
                </c:pt>
                <c:pt idx="7">
                  <c:v>8</c:v>
                </c:pt>
                <c:pt idx="8">
                  <c:v>0</c:v>
                </c:pt>
                <c:pt idx="9">
                  <c:v>7</c:v>
                </c:pt>
                <c:pt idx="10">
                  <c:v>8</c:v>
                </c:pt>
                <c:pt idx="11">
                  <c:v>8</c:v>
                </c:pt>
                <c:pt idx="12">
                  <c:v>10</c:v>
                </c:pt>
                <c:pt idx="13">
                  <c:v>7</c:v>
                </c:pt>
                <c:pt idx="14">
                  <c:v>4</c:v>
                </c:pt>
                <c:pt idx="15">
                  <c:v>6</c:v>
                </c:pt>
                <c:pt idx="16">
                  <c:v>2</c:v>
                </c:pt>
                <c:pt idx="17">
                  <c:v>8</c:v>
                </c:pt>
                <c:pt idx="18">
                  <c:v>8</c:v>
                </c:pt>
                <c:pt idx="19">
                  <c:v>6</c:v>
                </c:pt>
                <c:pt idx="20">
                  <c:v>10</c:v>
                </c:pt>
                <c:pt idx="21">
                  <c:v>10</c:v>
                </c:pt>
                <c:pt idx="22">
                  <c:v>0</c:v>
                </c:pt>
                <c:pt idx="23">
                  <c:v>8</c:v>
                </c:pt>
                <c:pt idx="24">
                  <c:v>7</c:v>
                </c:pt>
                <c:pt idx="25">
                  <c:v>7</c:v>
                </c:pt>
                <c:pt idx="26">
                  <c:v>6</c:v>
                </c:pt>
                <c:pt idx="27">
                  <c:v>10</c:v>
                </c:pt>
                <c:pt idx="28">
                  <c:v>0</c:v>
                </c:pt>
              </c:numCache>
            </c:numRef>
          </c:val>
          <c:extLst>
            <c:ext xmlns:c16="http://schemas.microsoft.com/office/drawing/2014/chart" uri="{C3380CC4-5D6E-409C-BE32-E72D297353CC}">
              <c16:uniqueId val="{00000004-CBFC-46FF-8F49-70CD75627393}"/>
            </c:ext>
          </c:extLst>
        </c:ser>
        <c:ser>
          <c:idx val="5"/>
          <c:order val="5"/>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('08-VALUEAD4PARTNER-OFR3'!$G$10:$G$18,'08-VALUEAD4PARTNER-OFR3'!$G$20:$G$33,'08-VALUEAD4PARTNER-OFR3'!$G$35:$G$40)</c:f>
              <c:numCache>
                <c:formatCode>General</c:formatCode>
                <c:ptCount val="29"/>
              </c:numCache>
            </c:numRef>
          </c:val>
          <c:extLst>
            <c:ext xmlns:c16="http://schemas.microsoft.com/office/drawing/2014/chart" uri="{C3380CC4-5D6E-409C-BE32-E72D297353CC}">
              <c16:uniqueId val="{00000005-CBFC-46FF-8F49-70CD75627393}"/>
            </c:ext>
          </c:extLst>
        </c:ser>
        <c:dLbls>
          <c:showLegendKey val="0"/>
          <c:showVal val="0"/>
          <c:showCatName val="0"/>
          <c:showSerName val="0"/>
          <c:showPercent val="0"/>
          <c:showBubbleSize val="0"/>
        </c:dLbls>
        <c:axId val="1953660896"/>
        <c:axId val="1953661440"/>
      </c:radarChart>
      <c:catAx>
        <c:axId val="1953660896"/>
        <c:scaling>
          <c:orientation val="minMax"/>
        </c:scaling>
        <c:delete val="0"/>
        <c:axPos val="b"/>
        <c:majorGridlines/>
        <c:numFmt formatCode="General" sourceLinked="1"/>
        <c:majorTickMark val="none"/>
        <c:minorTickMark val="none"/>
        <c:tickLblPos val="nextTo"/>
        <c:spPr>
          <a:ln w="9525">
            <a:noFill/>
          </a:ln>
        </c:spPr>
        <c:crossAx val="1953661440"/>
        <c:crosses val="autoZero"/>
        <c:auto val="1"/>
        <c:lblAlgn val="ctr"/>
        <c:lblOffset val="100"/>
        <c:noMultiLvlLbl val="0"/>
      </c:catAx>
      <c:valAx>
        <c:axId val="1953661440"/>
        <c:scaling>
          <c:orientation val="minMax"/>
        </c:scaling>
        <c:delete val="0"/>
        <c:axPos val="l"/>
        <c:majorGridlines/>
        <c:numFmt formatCode="General" sourceLinked="1"/>
        <c:majorTickMark val="none"/>
        <c:minorTickMark val="none"/>
        <c:tickLblPos val="nextTo"/>
        <c:crossAx val="1953660896"/>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9999894627628179"/>
          <c:y val="7.2814085465365677E-2"/>
          <c:w val="0.27225727923909837"/>
          <c:h val="4.5292206351475947E-2"/>
        </c:manualLayout>
      </c:layout>
      <c:overlay val="0"/>
    </c:legend>
    <c:plotVisOnly val="1"/>
    <c:dispBlanksAs val="gap"/>
    <c:showDLblsOverMax val="0"/>
  </c:chart>
  <c:spPr>
    <a:gradFill>
      <a:gsLst>
        <a:gs pos="0">
          <a:srgbClr val="FFEFD1">
            <a:alpha val="98000"/>
          </a:srgbClr>
        </a:gs>
        <a:gs pos="64999">
          <a:srgbClr val="F0EBD5"/>
        </a:gs>
        <a:gs pos="100000">
          <a:srgbClr val="D1C39F"/>
        </a:gs>
      </a:gsLst>
      <a:lin ang="5400000" scaled="0"/>
    </a:gradFill>
    <a:ln w="34925">
      <a:solidFill>
        <a:srgbClr val="C00000"/>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Perspectives de gain sur 3 ans </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'09-PROFITPARTNER-OFR2'!$A$100:$D$100</c:f>
              <c:strCache>
                <c:ptCount val="4"/>
                <c:pt idx="0">
                  <c:v>TOTAL CA CLIENT FINAL</c:v>
                </c:pt>
              </c:strCache>
            </c:strRef>
          </c:tx>
          <c:spPr>
            <a:gradFill>
              <a:gsLst>
                <a:gs pos="7900">
                  <a:srgbClr val="D3E3C0"/>
                </a:gs>
                <a:gs pos="0">
                  <a:srgbClr val="DDEBCF"/>
                </a:gs>
                <a:gs pos="1000">
                  <a:srgbClr val="9CB86E"/>
                </a:gs>
                <a:gs pos="85000">
                  <a:srgbClr val="156B13"/>
                </a:gs>
              </a:gsLst>
              <a:lin ang="5400000" scaled="0"/>
            </a:gradFill>
          </c:spPr>
          <c:invertIfNegative val="0"/>
          <c:cat>
            <c:numRef>
              <c:f>('09-PROFITPARTNER-OFR2'!$E$87:$F$87,'09-PROFITPARTNER-OFR2'!$G$87:$H$87,'09-PROFITPARTNER-OFR2'!$I$87:$J$87)</c:f>
              <c:numCache>
                <c:formatCode>0" deals"</c:formatCode>
                <c:ptCount val="6"/>
                <c:pt idx="0">
                  <c:v>10</c:v>
                </c:pt>
                <c:pt idx="2">
                  <c:v>12</c:v>
                </c:pt>
                <c:pt idx="4">
                  <c:v>15</c:v>
                </c:pt>
              </c:numCache>
            </c:numRef>
          </c:cat>
          <c:val>
            <c:numRef>
              <c:f>('09-PROFITPARTNER-OFR2'!$E$100:$F$100,'09-PROFITPARTNER-OFR2'!$G$100:$H$100,'09-PROFITPARTNER-OFR2'!$I$100:$J$100)</c:f>
              <c:numCache>
                <c:formatCode>General</c:formatCode>
                <c:ptCount val="6"/>
                <c:pt idx="0" formatCode="#,##0">
                  <c:v>160000</c:v>
                </c:pt>
                <c:pt idx="2" formatCode="#,##0">
                  <c:v>222500</c:v>
                </c:pt>
                <c:pt idx="4" formatCode="#,##0">
                  <c:v>307100</c:v>
                </c:pt>
              </c:numCache>
            </c:numRef>
          </c:val>
          <c:extLst>
            <c:ext xmlns:c16="http://schemas.microsoft.com/office/drawing/2014/chart" uri="{C3380CC4-5D6E-409C-BE32-E72D297353CC}">
              <c16:uniqueId val="{00000000-4A3E-440C-91C8-9A42A8ECA50C}"/>
            </c:ext>
          </c:extLst>
        </c:ser>
        <c:ser>
          <c:idx val="1"/>
          <c:order val="1"/>
          <c:tx>
            <c:strRef>
              <c:f>'09-PROFITPARTNER-OFR2'!$A$120:$D$120</c:f>
              <c:strCache>
                <c:ptCount val="4"/>
                <c:pt idx="0">
                  <c:v>Marge nette totale . Bottom line</c:v>
                </c:pt>
              </c:strCache>
            </c:strRef>
          </c:tx>
          <c:spPr>
            <a:gradFill>
              <a:gsLst>
                <a:gs pos="0">
                  <a:srgbClr val="03D4A8"/>
                </a:gs>
                <a:gs pos="25000">
                  <a:srgbClr val="21D6E0"/>
                </a:gs>
                <a:gs pos="75000">
                  <a:srgbClr val="0087E6"/>
                </a:gs>
                <a:gs pos="100000">
                  <a:srgbClr val="005CBF"/>
                </a:gs>
              </a:gsLst>
              <a:lin ang="5400000" scaled="0"/>
            </a:gradFill>
          </c:spPr>
          <c:invertIfNegative val="0"/>
          <c:cat>
            <c:numRef>
              <c:f>('09-PROFITPARTNER-OFR2'!$E$87:$F$87,'09-PROFITPARTNER-OFR2'!$G$87:$H$87,'09-PROFITPARTNER-OFR2'!$I$87:$J$87)</c:f>
              <c:numCache>
                <c:formatCode>0" deals"</c:formatCode>
                <c:ptCount val="6"/>
                <c:pt idx="0">
                  <c:v>10</c:v>
                </c:pt>
                <c:pt idx="2">
                  <c:v>12</c:v>
                </c:pt>
                <c:pt idx="4">
                  <c:v>15</c:v>
                </c:pt>
              </c:numCache>
            </c:numRef>
          </c:cat>
          <c:val>
            <c:numRef>
              <c:f>('09-PROFITPARTNER-OFR2'!$E$120:$F$120,'09-PROFITPARTNER-OFR2'!$G$120:$H$120,'09-PROFITPARTNER-OFR2'!$I$120:$J$120)</c:f>
              <c:numCache>
                <c:formatCode>#,##0</c:formatCode>
                <c:ptCount val="6"/>
                <c:pt idx="0">
                  <c:v>66800</c:v>
                </c:pt>
                <c:pt idx="2">
                  <c:v>83460</c:v>
                </c:pt>
                <c:pt idx="4">
                  <c:v>106320</c:v>
                </c:pt>
              </c:numCache>
            </c:numRef>
          </c:val>
          <c:extLst>
            <c:ext xmlns:c16="http://schemas.microsoft.com/office/drawing/2014/chart" uri="{C3380CC4-5D6E-409C-BE32-E72D297353CC}">
              <c16:uniqueId val="{00000001-4A3E-440C-91C8-9A42A8ECA50C}"/>
            </c:ext>
          </c:extLst>
        </c:ser>
        <c:dLbls>
          <c:showLegendKey val="0"/>
          <c:showVal val="0"/>
          <c:showCatName val="0"/>
          <c:showSerName val="0"/>
          <c:showPercent val="0"/>
          <c:showBubbleSize val="0"/>
        </c:dLbls>
        <c:gapWidth val="75"/>
        <c:shape val="cylinder"/>
        <c:axId val="1953663616"/>
        <c:axId val="1953664160"/>
        <c:axId val="0"/>
      </c:bar3DChart>
      <c:catAx>
        <c:axId val="1953663616"/>
        <c:scaling>
          <c:orientation val="minMax"/>
        </c:scaling>
        <c:delete val="0"/>
        <c:axPos val="b"/>
        <c:majorGridlines/>
        <c:numFmt formatCode="0&quot; deals&quot;" sourceLinked="1"/>
        <c:majorTickMark val="none"/>
        <c:minorTickMark val="none"/>
        <c:tickLblPos val="nextTo"/>
        <c:crossAx val="1953664160"/>
        <c:crosses val="autoZero"/>
        <c:auto val="1"/>
        <c:lblAlgn val="ctr"/>
        <c:lblOffset val="100"/>
        <c:noMultiLvlLbl val="0"/>
      </c:catAx>
      <c:valAx>
        <c:axId val="1953664160"/>
        <c:scaling>
          <c:orientation val="minMax"/>
        </c:scaling>
        <c:delete val="0"/>
        <c:axPos val="l"/>
        <c:majorGridlines/>
        <c:numFmt formatCode="#,##0" sourceLinked="1"/>
        <c:majorTickMark val="none"/>
        <c:minorTickMark val="none"/>
        <c:tickLblPos val="nextTo"/>
        <c:spPr>
          <a:ln w="9525">
            <a:noFill/>
          </a:ln>
        </c:spPr>
        <c:crossAx val="1953663616"/>
        <c:crosses val="autoZero"/>
        <c:crossBetween val="between"/>
      </c:valAx>
    </c:plotArea>
    <c:legend>
      <c:legendPos val="b"/>
      <c:overlay val="0"/>
    </c:legend>
    <c:plotVisOnly val="1"/>
    <c:dispBlanksAs val="gap"/>
    <c:showDLblsOverMax val="0"/>
  </c:chart>
  <c:spPr>
    <a:gradFill>
      <a:gsLst>
        <a:gs pos="0">
          <a:srgbClr val="FFEFD1"/>
        </a:gs>
        <a:gs pos="64999">
          <a:srgbClr val="F0EBD5"/>
        </a:gs>
        <a:gs pos="100000">
          <a:srgbClr val="D1C39F"/>
        </a:gs>
      </a:gsLst>
      <a:lin ang="5400000" scaled="0"/>
    </a:gradFill>
    <a:ln w="25400">
      <a:solidFill>
        <a:srgbClr val="C00000"/>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Perspectives de gain sur 3 ans </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'09-PROFITPARTNER-OFR3'!$A$100:$D$100</c:f>
              <c:strCache>
                <c:ptCount val="4"/>
                <c:pt idx="0">
                  <c:v>TOTAL CA CLIENT FINAL</c:v>
                </c:pt>
              </c:strCache>
            </c:strRef>
          </c:tx>
          <c:spPr>
            <a:gradFill>
              <a:gsLst>
                <a:gs pos="7900">
                  <a:srgbClr val="D3E3C0"/>
                </a:gs>
                <a:gs pos="0">
                  <a:srgbClr val="DDEBCF"/>
                </a:gs>
                <a:gs pos="1000">
                  <a:srgbClr val="9CB86E"/>
                </a:gs>
                <a:gs pos="85000">
                  <a:srgbClr val="156B13"/>
                </a:gs>
              </a:gsLst>
              <a:lin ang="5400000" scaled="0"/>
            </a:gradFill>
          </c:spPr>
          <c:invertIfNegative val="0"/>
          <c:cat>
            <c:numRef>
              <c:f>('09-PROFITPARTNER-OFR3'!$E$87:$F$87,'09-PROFITPARTNER-OFR3'!$G$87:$H$87,'09-PROFITPARTNER-OFR3'!$I$87:$J$87)</c:f>
              <c:numCache>
                <c:formatCode>0" deals"</c:formatCode>
                <c:ptCount val="6"/>
                <c:pt idx="0">
                  <c:v>10</c:v>
                </c:pt>
                <c:pt idx="2">
                  <c:v>12</c:v>
                </c:pt>
                <c:pt idx="4">
                  <c:v>15</c:v>
                </c:pt>
              </c:numCache>
            </c:numRef>
          </c:cat>
          <c:val>
            <c:numRef>
              <c:f>('09-PROFITPARTNER-OFR3'!$E$100:$F$100,'09-PROFITPARTNER-OFR3'!$G$100:$H$100,'09-PROFITPARTNER-OFR3'!$I$100:$J$100)</c:f>
              <c:numCache>
                <c:formatCode>General</c:formatCode>
                <c:ptCount val="6"/>
                <c:pt idx="0" formatCode="#,##0">
                  <c:v>262000</c:v>
                </c:pt>
                <c:pt idx="2" formatCode="#,##0">
                  <c:v>354900</c:v>
                </c:pt>
                <c:pt idx="4" formatCode="#,##0">
                  <c:v>482100</c:v>
                </c:pt>
              </c:numCache>
            </c:numRef>
          </c:val>
          <c:extLst>
            <c:ext xmlns:c16="http://schemas.microsoft.com/office/drawing/2014/chart" uri="{C3380CC4-5D6E-409C-BE32-E72D297353CC}">
              <c16:uniqueId val="{00000000-1FC3-430F-9D8E-353E9438337B}"/>
            </c:ext>
          </c:extLst>
        </c:ser>
        <c:ser>
          <c:idx val="1"/>
          <c:order val="1"/>
          <c:tx>
            <c:strRef>
              <c:f>'09-PROFITPARTNER-OFR3'!$A$120:$D$120</c:f>
              <c:strCache>
                <c:ptCount val="4"/>
                <c:pt idx="0">
                  <c:v>Marge nette totale . Bottom line</c:v>
                </c:pt>
              </c:strCache>
            </c:strRef>
          </c:tx>
          <c:spPr>
            <a:gradFill>
              <a:gsLst>
                <a:gs pos="0">
                  <a:srgbClr val="03D4A8"/>
                </a:gs>
                <a:gs pos="25000">
                  <a:srgbClr val="21D6E0"/>
                </a:gs>
                <a:gs pos="75000">
                  <a:srgbClr val="0087E6"/>
                </a:gs>
                <a:gs pos="100000">
                  <a:srgbClr val="005CBF"/>
                </a:gs>
              </a:gsLst>
              <a:lin ang="5400000" scaled="0"/>
            </a:gradFill>
          </c:spPr>
          <c:invertIfNegative val="0"/>
          <c:cat>
            <c:numRef>
              <c:f>('09-PROFITPARTNER-OFR3'!$E$87:$F$87,'09-PROFITPARTNER-OFR3'!$G$87:$H$87,'09-PROFITPARTNER-OFR3'!$I$87:$J$87)</c:f>
              <c:numCache>
                <c:formatCode>0" deals"</c:formatCode>
                <c:ptCount val="6"/>
                <c:pt idx="0">
                  <c:v>10</c:v>
                </c:pt>
                <c:pt idx="2">
                  <c:v>12</c:v>
                </c:pt>
                <c:pt idx="4">
                  <c:v>15</c:v>
                </c:pt>
              </c:numCache>
            </c:numRef>
          </c:cat>
          <c:val>
            <c:numRef>
              <c:f>('09-PROFITPARTNER-OFR3'!$E$120:$F$120,'09-PROFITPARTNER-OFR3'!$G$120:$H$120,'09-PROFITPARTNER-OFR3'!$I$120:$J$120)</c:f>
              <c:numCache>
                <c:formatCode>#,##0</c:formatCode>
                <c:ptCount val="6"/>
                <c:pt idx="0">
                  <c:v>97400</c:v>
                </c:pt>
                <c:pt idx="2">
                  <c:v>121780</c:v>
                </c:pt>
                <c:pt idx="4">
                  <c:v>155740</c:v>
                </c:pt>
              </c:numCache>
            </c:numRef>
          </c:val>
          <c:extLst>
            <c:ext xmlns:c16="http://schemas.microsoft.com/office/drawing/2014/chart" uri="{C3380CC4-5D6E-409C-BE32-E72D297353CC}">
              <c16:uniqueId val="{00000001-1FC3-430F-9D8E-353E9438337B}"/>
            </c:ext>
          </c:extLst>
        </c:ser>
        <c:dLbls>
          <c:showLegendKey val="0"/>
          <c:showVal val="0"/>
          <c:showCatName val="0"/>
          <c:showSerName val="0"/>
          <c:showPercent val="0"/>
          <c:showBubbleSize val="0"/>
        </c:dLbls>
        <c:gapWidth val="75"/>
        <c:shape val="cylinder"/>
        <c:axId val="1824684496"/>
        <c:axId val="1824686128"/>
        <c:axId val="0"/>
      </c:bar3DChart>
      <c:catAx>
        <c:axId val="1824684496"/>
        <c:scaling>
          <c:orientation val="minMax"/>
        </c:scaling>
        <c:delete val="0"/>
        <c:axPos val="b"/>
        <c:majorGridlines/>
        <c:numFmt formatCode="0&quot; deals&quot;" sourceLinked="1"/>
        <c:majorTickMark val="none"/>
        <c:minorTickMark val="none"/>
        <c:tickLblPos val="nextTo"/>
        <c:crossAx val="1824686128"/>
        <c:crosses val="autoZero"/>
        <c:auto val="1"/>
        <c:lblAlgn val="ctr"/>
        <c:lblOffset val="100"/>
        <c:noMultiLvlLbl val="0"/>
      </c:catAx>
      <c:valAx>
        <c:axId val="1824686128"/>
        <c:scaling>
          <c:orientation val="minMax"/>
        </c:scaling>
        <c:delete val="0"/>
        <c:axPos val="l"/>
        <c:majorGridlines/>
        <c:numFmt formatCode="#,##0" sourceLinked="1"/>
        <c:majorTickMark val="none"/>
        <c:minorTickMark val="none"/>
        <c:tickLblPos val="nextTo"/>
        <c:spPr>
          <a:ln w="9525">
            <a:noFill/>
          </a:ln>
        </c:spPr>
        <c:crossAx val="1824684496"/>
        <c:crosses val="autoZero"/>
        <c:crossBetween val="between"/>
      </c:valAx>
    </c:plotArea>
    <c:legend>
      <c:legendPos val="b"/>
      <c:overlay val="0"/>
    </c:legend>
    <c:plotVisOnly val="1"/>
    <c:dispBlanksAs val="gap"/>
    <c:showDLblsOverMax val="0"/>
  </c:chart>
  <c:spPr>
    <a:gradFill>
      <a:gsLst>
        <a:gs pos="0">
          <a:srgbClr val="FFEFD1"/>
        </a:gs>
        <a:gs pos="64999">
          <a:srgbClr val="F0EBD5"/>
        </a:gs>
        <a:gs pos="100000">
          <a:srgbClr val="D1C39F"/>
        </a:gs>
      </a:gsLst>
      <a:lin ang="5400000" scaled="0"/>
    </a:gradFill>
    <a:ln w="25400">
      <a:solidFill>
        <a:srgbClr val="C00000"/>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du CA par</a:t>
            </a:r>
            <a:r>
              <a:rPr lang="fr-FR" baseline="0"/>
              <a:t> affaire </a:t>
            </a:r>
            <a:endParaRPr lang="fr-FR"/>
          </a:p>
        </c:rich>
      </c:tx>
      <c:overlay val="0"/>
    </c:title>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tx>
            <c:strRef>
              <c:f>'03-BUSINESSCARD-OFR2'!$I$41:$J$41</c:f>
              <c:strCache>
                <c:ptCount val="2"/>
                <c:pt idx="0">
                  <c:v>CA net pour BestEditor</c:v>
                </c:pt>
              </c:strCache>
            </c:strRef>
          </c:tx>
          <c:invertIfNegative val="0"/>
          <c:cat>
            <c:strRef>
              <c:f>('03-BUSINESSCARD-OFR2'!$G$9:$H$9,'03-BUSINESSCARD-OFR2'!$G$39:$H$39,'03-BUSINESSCARD-OFR2'!$G$42:$H$42)</c:f>
              <c:strCache>
                <c:ptCount val="5"/>
                <c:pt idx="0">
                  <c:v>Année 1</c:v>
                </c:pt>
                <c:pt idx="4">
                  <c:v>Années 2 + 3</c:v>
                </c:pt>
              </c:strCache>
            </c:strRef>
          </c:cat>
          <c:val>
            <c:numRef>
              <c:f>('03-BUSINESSCARD-OFR2'!$I$38:$J$38,'03-BUSINESSCARD-OFR2'!$I$48:$J$48)</c:f>
              <c:numCache>
                <c:formatCode>#\ ##0\ "€"</c:formatCode>
                <c:ptCount val="4"/>
                <c:pt idx="0">
                  <c:v>2890</c:v>
                </c:pt>
                <c:pt idx="2">
                  <c:v>1890</c:v>
                </c:pt>
              </c:numCache>
            </c:numRef>
          </c:val>
          <c:extLst>
            <c:ext xmlns:c16="http://schemas.microsoft.com/office/drawing/2014/chart" uri="{C3380CC4-5D6E-409C-BE32-E72D297353CC}">
              <c16:uniqueId val="{00000000-3E56-4171-B3C0-6078B06B4E4D}"/>
            </c:ext>
          </c:extLst>
        </c:ser>
        <c:ser>
          <c:idx val="1"/>
          <c:order val="1"/>
          <c:tx>
            <c:strRef>
              <c:f>'03-BUSINESSCARD-OFR2'!$K$41:$L$41</c:f>
              <c:strCache>
                <c:ptCount val="2"/>
                <c:pt idx="0">
                  <c:v>CA partenaire</c:v>
                </c:pt>
              </c:strCache>
            </c:strRef>
          </c:tx>
          <c:invertIfNegative val="0"/>
          <c:cat>
            <c:strRef>
              <c:f>('03-BUSINESSCARD-OFR2'!$G$9:$H$9,'03-BUSINESSCARD-OFR2'!$G$39:$H$39,'03-BUSINESSCARD-OFR2'!$G$42:$H$42)</c:f>
              <c:strCache>
                <c:ptCount val="5"/>
                <c:pt idx="0">
                  <c:v>Année 1</c:v>
                </c:pt>
                <c:pt idx="4">
                  <c:v>Années 2 + 3</c:v>
                </c:pt>
              </c:strCache>
            </c:strRef>
          </c:cat>
          <c:val>
            <c:numRef>
              <c:f>('03-BUSINESSCARD-OFR2'!$K$38:$L$38,'03-BUSINESSCARD-OFR2'!$K$48:$L$48)</c:f>
              <c:numCache>
                <c:formatCode>#\ ##0\ "€"</c:formatCode>
                <c:ptCount val="4"/>
                <c:pt idx="0">
                  <c:v>13110</c:v>
                </c:pt>
                <c:pt idx="2">
                  <c:v>4210</c:v>
                </c:pt>
              </c:numCache>
            </c:numRef>
          </c:val>
          <c:extLst>
            <c:ext xmlns:c16="http://schemas.microsoft.com/office/drawing/2014/chart" uri="{C3380CC4-5D6E-409C-BE32-E72D297353CC}">
              <c16:uniqueId val="{00000001-3E56-4171-B3C0-6078B06B4E4D}"/>
            </c:ext>
          </c:extLst>
        </c:ser>
        <c:dLbls>
          <c:showLegendKey val="0"/>
          <c:showVal val="0"/>
          <c:showCatName val="0"/>
          <c:showSerName val="0"/>
          <c:showPercent val="0"/>
          <c:showBubbleSize val="0"/>
        </c:dLbls>
        <c:gapWidth val="95"/>
        <c:gapDepth val="95"/>
        <c:shape val="cylinder"/>
        <c:axId val="1949310800"/>
        <c:axId val="1949311344"/>
        <c:axId val="0"/>
      </c:bar3DChart>
      <c:catAx>
        <c:axId val="1949310800"/>
        <c:scaling>
          <c:orientation val="minMax"/>
        </c:scaling>
        <c:delete val="0"/>
        <c:axPos val="b"/>
        <c:numFmt formatCode="General" sourceLinked="0"/>
        <c:majorTickMark val="none"/>
        <c:minorTickMark val="none"/>
        <c:tickLblPos val="nextTo"/>
        <c:crossAx val="1949311344"/>
        <c:crosses val="autoZero"/>
        <c:auto val="1"/>
        <c:lblAlgn val="ctr"/>
        <c:lblOffset val="100"/>
        <c:noMultiLvlLbl val="0"/>
      </c:catAx>
      <c:valAx>
        <c:axId val="1949311344"/>
        <c:scaling>
          <c:orientation val="minMax"/>
        </c:scaling>
        <c:delete val="0"/>
        <c:axPos val="l"/>
        <c:majorGridlines/>
        <c:numFmt formatCode="#\ ##0\ &quot;€&quot;" sourceLinked="1"/>
        <c:majorTickMark val="none"/>
        <c:minorTickMark val="none"/>
        <c:tickLblPos val="nextTo"/>
        <c:crossAx val="1949310800"/>
        <c:crosses val="autoZero"/>
        <c:crossBetween val="between"/>
      </c:valAx>
      <c:dTable>
        <c:showHorzBorder val="1"/>
        <c:showVertBorder val="1"/>
        <c:showOutline val="1"/>
        <c:showKeys val="1"/>
      </c:dTable>
    </c:plotArea>
    <c:plotVisOnly val="1"/>
    <c:dispBlanksAs val="gap"/>
    <c:showDLblsOverMax val="0"/>
  </c:chart>
  <c:spPr>
    <a:gradFill>
      <a:gsLst>
        <a:gs pos="0">
          <a:srgbClr val="FFEFD1"/>
        </a:gs>
        <a:gs pos="64999">
          <a:srgbClr val="F0EBD5"/>
        </a:gs>
        <a:gs pos="100000">
          <a:srgbClr val="D1C39F"/>
        </a:gs>
      </a:gsLst>
      <a:lin ang="5400000" scaled="0"/>
    </a:gradFill>
    <a:ln w="25400">
      <a:solidFill>
        <a:srgbClr val="C00000"/>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Marketing Ready ?</a:t>
            </a:r>
          </a:p>
          <a:p>
            <a:pPr>
              <a:defRPr/>
            </a:pPr>
            <a:r>
              <a:rPr lang="fr-FR"/>
              <a:t>2° source</a:t>
            </a:r>
          </a:p>
        </c:rich>
      </c:tx>
      <c:overlay val="0"/>
    </c:title>
    <c:autoTitleDeleted val="0"/>
    <c:plotArea>
      <c:layout/>
      <c:radarChart>
        <c:radarStyle val="marker"/>
        <c:varyColors val="0"/>
        <c:ser>
          <c:idx val="0"/>
          <c:order val="0"/>
          <c:marker>
            <c:symbol val="none"/>
          </c:marker>
          <c:cat>
            <c:strRef>
              <c:f>('03-MARKETREADY-OFR2'!$B$9:$B$16,'03-MARKETREADY-OFR2'!$B$18:$B$25,'03-MARKETREADY-OFR2'!$B$27:$B$35,'03-MARKETREADY-OFR2'!$B$37:$B$52,'03-MARKETREADY-OFR2'!$B$54:$B$61)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('03-MARKETREADY-OFR2'!$C$9:$C$16,'03-MARKETREADY-OFR2'!$C$18:$C$25,'03-MARKETREADY-OFR2'!$C$27:$C$35,'03-MARKETREADY-OFR2'!$C$37:$C$52,'03-MARKETREADY-OFR2'!$C$54:$C$61)</c:f>
              <c:numCache>
                <c:formatCode>General</c:formatCode>
                <c:ptCount val="49"/>
              </c:numCache>
            </c:numRef>
          </c:val>
          <c:extLst>
            <c:ext xmlns:c16="http://schemas.microsoft.com/office/drawing/2014/chart" uri="{C3380CC4-5D6E-409C-BE32-E72D297353CC}">
              <c16:uniqueId val="{00000000-D2E7-49AE-A5F6-16746D7B7E7F}"/>
            </c:ext>
          </c:extLst>
        </c:ser>
        <c:ser>
          <c:idx val="1"/>
          <c:order val="1"/>
          <c:marker>
            <c:symbol val="none"/>
          </c:marker>
          <c:cat>
            <c:strRef>
              <c:f>('03-MARKETREADY-OFR2'!$B$9:$B$16,'03-MARKETREADY-OFR2'!$B$18:$B$25,'03-MARKETREADY-OFR2'!$B$27:$B$35,'03-MARKETREADY-OFR2'!$B$37:$B$52,'03-MARKETREADY-OFR2'!$B$54:$B$61)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('03-MARKETREADY-OFR2'!$L$9:$L$16,'03-MARKETREADY-OFR2'!$L$18:$L$25,'03-MARKETREADY-OFR2'!$L$27:$L$35,'03-MARKETREADY-OFR2'!$L$37:$L$52,'03-MARKETREADY-OFR2'!$L$54:$L$61)</c:f>
              <c:numCache>
                <c:formatCode>General</c:formatCode>
                <c:ptCount val="49"/>
                <c:pt idx="0">
                  <c:v>2</c:v>
                </c:pt>
                <c:pt idx="1">
                  <c:v>2</c:v>
                </c:pt>
                <c:pt idx="2">
                  <c:v>2</c:v>
                </c:pt>
                <c:pt idx="3">
                  <c:v>2</c:v>
                </c:pt>
                <c:pt idx="4">
                  <c:v>2</c:v>
                </c:pt>
                <c:pt idx="5">
                  <c:v>2</c:v>
                </c:pt>
                <c:pt idx="6">
                  <c:v>2</c:v>
                </c:pt>
                <c:pt idx="7">
                  <c:v>0</c:v>
                </c:pt>
                <c:pt idx="8">
                  <c:v>4</c:v>
                </c:pt>
                <c:pt idx="9">
                  <c:v>4</c:v>
                </c:pt>
                <c:pt idx="10">
                  <c:v>4</c:v>
                </c:pt>
                <c:pt idx="11">
                  <c:v>4</c:v>
                </c:pt>
                <c:pt idx="12">
                  <c:v>4</c:v>
                </c:pt>
                <c:pt idx="13">
                  <c:v>4</c:v>
                </c:pt>
                <c:pt idx="14">
                  <c:v>4</c:v>
                </c:pt>
                <c:pt idx="15">
                  <c:v>0</c:v>
                </c:pt>
                <c:pt idx="16">
                  <c:v>6</c:v>
                </c:pt>
                <c:pt idx="17">
                  <c:v>6</c:v>
                </c:pt>
                <c:pt idx="18">
                  <c:v>6</c:v>
                </c:pt>
                <c:pt idx="19">
                  <c:v>6</c:v>
                </c:pt>
                <c:pt idx="20">
                  <c:v>6</c:v>
                </c:pt>
                <c:pt idx="21">
                  <c:v>6</c:v>
                </c:pt>
                <c:pt idx="22">
                  <c:v>6</c:v>
                </c:pt>
                <c:pt idx="23">
                  <c:v>6</c:v>
                </c:pt>
                <c:pt idx="24">
                  <c:v>0</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0</c:v>
                </c:pt>
                <c:pt idx="41">
                  <c:v>4</c:v>
                </c:pt>
                <c:pt idx="42">
                  <c:v>4</c:v>
                </c:pt>
                <c:pt idx="43">
                  <c:v>4</c:v>
                </c:pt>
                <c:pt idx="44">
                  <c:v>4</c:v>
                </c:pt>
                <c:pt idx="45">
                  <c:v>4</c:v>
                </c:pt>
                <c:pt idx="46">
                  <c:v>4</c:v>
                </c:pt>
                <c:pt idx="47">
                  <c:v>4</c:v>
                </c:pt>
                <c:pt idx="48">
                  <c:v>0</c:v>
                </c:pt>
              </c:numCache>
            </c:numRef>
          </c:val>
          <c:extLst>
            <c:ext xmlns:c16="http://schemas.microsoft.com/office/drawing/2014/chart" uri="{C3380CC4-5D6E-409C-BE32-E72D297353CC}">
              <c16:uniqueId val="{00000001-D2E7-49AE-A5F6-16746D7B7E7F}"/>
            </c:ext>
          </c:extLst>
        </c:ser>
        <c:ser>
          <c:idx val="2"/>
          <c:order val="2"/>
          <c:marker>
            <c:symbol val="none"/>
          </c:marker>
          <c:cat>
            <c:strRef>
              <c:f>('03-MARKETREADY-OFR2'!$B$9:$B$16,'03-MARKETREADY-OFR2'!$B$18:$B$25,'03-MARKETREADY-OFR2'!$B$27:$B$35,'03-MARKETREADY-OFR2'!$B$37:$B$52,'03-MARKETREADY-OFR2'!$B$54:$B$61)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('03-MARKETREADY-OFR2'!$M$9:$M$16,'03-MARKETREADY-OFR2'!$M$18:$M$25,'03-MARKETREADY-OFR2'!$M$27:$M$35,'03-MARKETREADY-OFR2'!$M$37:$M$52,'03-MARKETREADY-OFR2'!$M$54:$M$61)</c:f>
              <c:numCache>
                <c:formatCode>General</c:formatCode>
                <c:ptCount val="49"/>
              </c:numCache>
            </c:numRef>
          </c:val>
          <c:extLst>
            <c:ext xmlns:c16="http://schemas.microsoft.com/office/drawing/2014/chart" uri="{C3380CC4-5D6E-409C-BE32-E72D297353CC}">
              <c16:uniqueId val="{00000002-D2E7-49AE-A5F6-16746D7B7E7F}"/>
            </c:ext>
          </c:extLst>
        </c:ser>
        <c:dLbls>
          <c:showLegendKey val="0"/>
          <c:showVal val="0"/>
          <c:showCatName val="0"/>
          <c:showSerName val="0"/>
          <c:showPercent val="0"/>
          <c:showBubbleSize val="0"/>
        </c:dLbls>
        <c:axId val="1949314064"/>
        <c:axId val="1730282496"/>
      </c:radarChart>
      <c:catAx>
        <c:axId val="1949314064"/>
        <c:scaling>
          <c:orientation val="minMax"/>
        </c:scaling>
        <c:delete val="0"/>
        <c:axPos val="b"/>
        <c:majorGridlines/>
        <c:numFmt formatCode="General" sourceLinked="0"/>
        <c:majorTickMark val="none"/>
        <c:minorTickMark val="none"/>
        <c:tickLblPos val="nextTo"/>
        <c:spPr>
          <a:ln w="9525">
            <a:noFill/>
          </a:ln>
        </c:spPr>
        <c:crossAx val="1730282496"/>
        <c:crosses val="autoZero"/>
        <c:auto val="1"/>
        <c:lblAlgn val="ctr"/>
        <c:lblOffset val="100"/>
        <c:noMultiLvlLbl val="0"/>
      </c:catAx>
      <c:valAx>
        <c:axId val="1730282496"/>
        <c:scaling>
          <c:orientation val="minMax"/>
        </c:scaling>
        <c:delete val="0"/>
        <c:axPos val="l"/>
        <c:majorGridlines/>
        <c:numFmt formatCode="General" sourceLinked="1"/>
        <c:majorTickMark val="none"/>
        <c:minorTickMark val="none"/>
        <c:tickLblPos val="nextTo"/>
        <c:crossAx val="1949314064"/>
        <c:crosses val="autoZero"/>
        <c:crossBetween val="between"/>
      </c:valAx>
    </c:plotArea>
    <c:plotVisOnly val="1"/>
    <c:dispBlanksAs val="gap"/>
    <c:showDLblsOverMax val="0"/>
  </c:chart>
  <c:spPr>
    <a:gradFill>
      <a:gsLst>
        <a:gs pos="3000">
          <a:srgbClr val="DDEBCF"/>
        </a:gs>
        <a:gs pos="100000">
          <a:srgbClr val="9CB86E"/>
        </a:gs>
        <a:gs pos="100000">
          <a:srgbClr val="156B13"/>
        </a:gs>
      </a:gsLst>
      <a:lin ang="5400000" scaled="0"/>
    </a:gradFill>
    <a:ln w="25400">
      <a:solidFill>
        <a:srgbClr val="C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Marketing ready ?</a:t>
            </a:r>
          </a:p>
          <a:p>
            <a:pPr>
              <a:defRPr/>
            </a:pPr>
            <a:r>
              <a:rPr lang="fr-FR"/>
              <a:t>1° source </a:t>
            </a:r>
          </a:p>
        </c:rich>
      </c:tx>
      <c:overlay val="0"/>
    </c:title>
    <c:autoTitleDeleted val="0"/>
    <c:plotArea>
      <c:layout/>
      <c:radarChart>
        <c:radarStyle val="marker"/>
        <c:varyColors val="0"/>
        <c:ser>
          <c:idx val="0"/>
          <c:order val="0"/>
          <c:marker>
            <c:symbol val="none"/>
          </c:marker>
          <c:cat>
            <c:strRef>
              <c:f>('03-MARKETREADY-OFR2'!$B$9:$B$16,'03-MARKETREADY-OFR2'!$B$18:$B$25,'03-MARKETREADY-OFR2'!$B$27:$B$35,'03-MARKETREADY-OFR2'!$B$37:$B$52,'03-MARKETREADY-OFR2'!$B$54:$B$61)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('03-MARKETREADY-OFR2'!$C$9:$C$16,'03-MARKETREADY-OFR2'!$C$18:$C$25,'03-MARKETREADY-OFR2'!$C$27:$C$35,'03-MARKETREADY-OFR2'!$C$37:$C$52,'03-MARKETREADY-OFR2'!$C$54:$C$61)</c:f>
              <c:numCache>
                <c:formatCode>General</c:formatCode>
                <c:ptCount val="49"/>
              </c:numCache>
            </c:numRef>
          </c:val>
          <c:extLst>
            <c:ext xmlns:c16="http://schemas.microsoft.com/office/drawing/2014/chart" uri="{C3380CC4-5D6E-409C-BE32-E72D297353CC}">
              <c16:uniqueId val="{00000000-E4AE-4633-A654-C7264B34F112}"/>
            </c:ext>
          </c:extLst>
        </c:ser>
        <c:ser>
          <c:idx val="1"/>
          <c:order val="1"/>
          <c:marker>
            <c:symbol val="none"/>
          </c:marker>
          <c:cat>
            <c:strRef>
              <c:f>('03-MARKETREADY-OFR2'!$B$9:$B$16,'03-MARKETREADY-OFR2'!$B$18:$B$25,'03-MARKETREADY-OFR2'!$B$27:$B$35,'03-MARKETREADY-OFR2'!$B$37:$B$52,'03-MARKETREADY-OFR2'!$B$54:$B$61)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('03-MARKETREADY-OFR2'!$J$9:$J$16,'03-MARKETREADY-OFR2'!$J$18:$J$25,'03-MARKETREADY-OFR2'!$J$27:$J$35,'03-MARKETREADY-OFR2'!$J$37:$J$52,'03-MARKETREADY-OFR2'!$J$54:$J$61)</c:f>
              <c:numCache>
                <c:formatCode>General</c:formatCode>
                <c:ptCount val="49"/>
                <c:pt idx="0">
                  <c:v>8</c:v>
                </c:pt>
                <c:pt idx="1">
                  <c:v>8</c:v>
                </c:pt>
                <c:pt idx="2">
                  <c:v>8</c:v>
                </c:pt>
                <c:pt idx="3">
                  <c:v>6</c:v>
                </c:pt>
                <c:pt idx="4">
                  <c:v>8</c:v>
                </c:pt>
                <c:pt idx="5">
                  <c:v>4</c:v>
                </c:pt>
                <c:pt idx="6">
                  <c:v>4</c:v>
                </c:pt>
                <c:pt idx="7">
                  <c:v>0</c:v>
                </c:pt>
                <c:pt idx="8">
                  <c:v>8</c:v>
                </c:pt>
                <c:pt idx="9">
                  <c:v>8</c:v>
                </c:pt>
                <c:pt idx="10">
                  <c:v>6</c:v>
                </c:pt>
                <c:pt idx="11">
                  <c:v>8</c:v>
                </c:pt>
                <c:pt idx="12">
                  <c:v>4</c:v>
                </c:pt>
                <c:pt idx="13">
                  <c:v>4</c:v>
                </c:pt>
                <c:pt idx="14">
                  <c:v>8</c:v>
                </c:pt>
                <c:pt idx="15">
                  <c:v>0</c:v>
                </c:pt>
                <c:pt idx="16">
                  <c:v>4</c:v>
                </c:pt>
                <c:pt idx="17">
                  <c:v>6</c:v>
                </c:pt>
                <c:pt idx="18">
                  <c:v>4</c:v>
                </c:pt>
                <c:pt idx="19">
                  <c:v>6</c:v>
                </c:pt>
                <c:pt idx="20">
                  <c:v>4</c:v>
                </c:pt>
                <c:pt idx="21">
                  <c:v>3</c:v>
                </c:pt>
                <c:pt idx="22">
                  <c:v>8</c:v>
                </c:pt>
                <c:pt idx="23">
                  <c:v>8</c:v>
                </c:pt>
                <c:pt idx="24">
                  <c:v>0</c:v>
                </c:pt>
                <c:pt idx="25">
                  <c:v>10</c:v>
                </c:pt>
                <c:pt idx="26">
                  <c:v>4</c:v>
                </c:pt>
                <c:pt idx="27">
                  <c:v>4</c:v>
                </c:pt>
                <c:pt idx="28">
                  <c:v>10</c:v>
                </c:pt>
                <c:pt idx="29">
                  <c:v>5</c:v>
                </c:pt>
                <c:pt idx="30">
                  <c:v>5</c:v>
                </c:pt>
                <c:pt idx="31">
                  <c:v>10</c:v>
                </c:pt>
                <c:pt idx="32">
                  <c:v>10</c:v>
                </c:pt>
                <c:pt idx="33">
                  <c:v>10</c:v>
                </c:pt>
                <c:pt idx="34">
                  <c:v>5</c:v>
                </c:pt>
                <c:pt idx="35">
                  <c:v>8</c:v>
                </c:pt>
                <c:pt idx="36">
                  <c:v>4</c:v>
                </c:pt>
                <c:pt idx="37">
                  <c:v>4</c:v>
                </c:pt>
                <c:pt idx="38">
                  <c:v>10</c:v>
                </c:pt>
                <c:pt idx="39">
                  <c:v>4</c:v>
                </c:pt>
                <c:pt idx="40">
                  <c:v>0</c:v>
                </c:pt>
                <c:pt idx="41">
                  <c:v>10</c:v>
                </c:pt>
                <c:pt idx="42">
                  <c:v>2</c:v>
                </c:pt>
                <c:pt idx="43">
                  <c:v>2</c:v>
                </c:pt>
                <c:pt idx="44">
                  <c:v>4</c:v>
                </c:pt>
                <c:pt idx="45">
                  <c:v>6</c:v>
                </c:pt>
                <c:pt idx="46">
                  <c:v>2</c:v>
                </c:pt>
                <c:pt idx="47">
                  <c:v>2</c:v>
                </c:pt>
                <c:pt idx="48">
                  <c:v>0</c:v>
                </c:pt>
              </c:numCache>
            </c:numRef>
          </c:val>
          <c:extLst>
            <c:ext xmlns:c16="http://schemas.microsoft.com/office/drawing/2014/chart" uri="{C3380CC4-5D6E-409C-BE32-E72D297353CC}">
              <c16:uniqueId val="{00000001-E4AE-4633-A654-C7264B34F112}"/>
            </c:ext>
          </c:extLst>
        </c:ser>
        <c:ser>
          <c:idx val="2"/>
          <c:order val="2"/>
          <c:marker>
            <c:symbol val="none"/>
          </c:marker>
          <c:cat>
            <c:strRef>
              <c:f>('03-MARKETREADY-OFR2'!$B$9:$B$16,'03-MARKETREADY-OFR2'!$B$18:$B$25,'03-MARKETREADY-OFR2'!$B$27:$B$35,'03-MARKETREADY-OFR2'!$B$37:$B$52,'03-MARKETREADY-OFR2'!$B$54:$B$61)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('03-MARKETREADY-OFR2'!$K$9:$K$16,'03-MARKETREADY-OFR2'!$K$18:$K$25,'03-MARKETREADY-OFR2'!$K$27:$K$35,'03-MARKETREADY-OFR2'!$K$37:$K$52,'03-MARKETREADY-OFR2'!$K$54:$K$61)</c:f>
              <c:numCache>
                <c:formatCode>General</c:formatCode>
                <c:ptCount val="49"/>
              </c:numCache>
            </c:numRef>
          </c:val>
          <c:extLst>
            <c:ext xmlns:c16="http://schemas.microsoft.com/office/drawing/2014/chart" uri="{C3380CC4-5D6E-409C-BE32-E72D297353CC}">
              <c16:uniqueId val="{00000002-E4AE-4633-A654-C7264B34F112}"/>
            </c:ext>
          </c:extLst>
        </c:ser>
        <c:dLbls>
          <c:showLegendKey val="0"/>
          <c:showVal val="0"/>
          <c:showCatName val="0"/>
          <c:showSerName val="0"/>
          <c:showPercent val="0"/>
          <c:showBubbleSize val="0"/>
        </c:dLbls>
        <c:axId val="1730283040"/>
        <c:axId val="1730281952"/>
      </c:radarChart>
      <c:catAx>
        <c:axId val="1730283040"/>
        <c:scaling>
          <c:orientation val="minMax"/>
        </c:scaling>
        <c:delete val="0"/>
        <c:axPos val="b"/>
        <c:majorGridlines/>
        <c:numFmt formatCode="General" sourceLinked="0"/>
        <c:majorTickMark val="none"/>
        <c:minorTickMark val="none"/>
        <c:tickLblPos val="nextTo"/>
        <c:spPr>
          <a:ln w="9525">
            <a:noFill/>
          </a:ln>
        </c:spPr>
        <c:crossAx val="1730281952"/>
        <c:crosses val="autoZero"/>
        <c:auto val="1"/>
        <c:lblAlgn val="ctr"/>
        <c:lblOffset val="100"/>
        <c:noMultiLvlLbl val="0"/>
      </c:catAx>
      <c:valAx>
        <c:axId val="1730281952"/>
        <c:scaling>
          <c:orientation val="minMax"/>
        </c:scaling>
        <c:delete val="0"/>
        <c:axPos val="l"/>
        <c:majorGridlines/>
        <c:numFmt formatCode="General" sourceLinked="1"/>
        <c:majorTickMark val="none"/>
        <c:minorTickMark val="none"/>
        <c:tickLblPos val="nextTo"/>
        <c:crossAx val="1730283040"/>
        <c:crosses val="autoZero"/>
        <c:crossBetween val="between"/>
      </c:valAx>
    </c:plotArea>
    <c:plotVisOnly val="1"/>
    <c:dispBlanksAs val="gap"/>
    <c:showDLblsOverMax val="0"/>
  </c:chart>
  <c:spPr>
    <a:gradFill>
      <a:gsLst>
        <a:gs pos="0">
          <a:srgbClr val="FFEFD1"/>
        </a:gs>
        <a:gs pos="64999">
          <a:srgbClr val="F0EBD5"/>
        </a:gs>
        <a:gs pos="100000">
          <a:srgbClr val="D1C39F"/>
        </a:gs>
      </a:gsLst>
      <a:lin ang="5400000" scaled="0"/>
    </a:gradFill>
    <a:ln w="41275">
      <a:solidFill>
        <a:srgbClr val="C0000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Ecarts . Channel</a:t>
            </a:r>
            <a:r>
              <a:rPr lang="fr-FR" baseline="0"/>
              <a:t> Ready ? </a:t>
            </a:r>
            <a:endParaRPr lang="fr-FR"/>
          </a:p>
        </c:rich>
      </c:tx>
      <c:overlay val="0"/>
    </c:title>
    <c:autoTitleDeleted val="0"/>
    <c:plotArea>
      <c:layout/>
      <c:radarChart>
        <c:radarStyle val="marker"/>
        <c:varyColors val="0"/>
        <c:ser>
          <c:idx val="0"/>
          <c:order val="0"/>
          <c:marker>
            <c:symbol val="none"/>
          </c:marker>
          <c:cat>
            <c:strRef>
              <c:f>('03-CHANNELREADY-OFR2'!$B$9:$E$21,'03-CHANNELREADY-OFR2'!$B$23:$E$33,'03-CHANNELREADY-OFR2'!$B$35:$E$43,'03-CHANNELREADY-OFR2'!$B$45:$E$52)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('03-CHANNELREADY-OFR2'!$J$9:$J$21,'03-CHANNELREADY-OFR2'!$J$23:$J$33,'03-CHANNELREADY-OFR2'!$J$35:$J$43,'03-CHANNELREADY-OFR2'!$J$45:$J$52)</c:f>
              <c:numCache>
                <c:formatCode>General</c:formatCode>
                <c:ptCount val="41"/>
                <c:pt idx="0">
                  <c:v>0</c:v>
                </c:pt>
                <c:pt idx="1">
                  <c:v>4</c:v>
                </c:pt>
                <c:pt idx="2">
                  <c:v>0</c:v>
                </c:pt>
                <c:pt idx="3">
                  <c:v>9</c:v>
                </c:pt>
                <c:pt idx="4">
                  <c:v>2</c:v>
                </c:pt>
                <c:pt idx="5">
                  <c:v>2</c:v>
                </c:pt>
                <c:pt idx="6">
                  <c:v>3</c:v>
                </c:pt>
                <c:pt idx="7">
                  <c:v>0</c:v>
                </c:pt>
                <c:pt idx="8">
                  <c:v>0</c:v>
                </c:pt>
                <c:pt idx="9">
                  <c:v>1</c:v>
                </c:pt>
                <c:pt idx="10">
                  <c:v>0</c:v>
                </c:pt>
                <c:pt idx="11">
                  <c:v>0</c:v>
                </c:pt>
                <c:pt idx="12">
                  <c:v>0</c:v>
                </c:pt>
                <c:pt idx="13">
                  <c:v>0</c:v>
                </c:pt>
                <c:pt idx="14">
                  <c:v>0</c:v>
                </c:pt>
                <c:pt idx="15">
                  <c:v>0</c:v>
                </c:pt>
                <c:pt idx="16">
                  <c:v>0</c:v>
                </c:pt>
                <c:pt idx="17">
                  <c:v>1</c:v>
                </c:pt>
                <c:pt idx="18">
                  <c:v>3</c:v>
                </c:pt>
                <c:pt idx="19">
                  <c:v>3</c:v>
                </c:pt>
                <c:pt idx="20">
                  <c:v>6</c:v>
                </c:pt>
                <c:pt idx="21">
                  <c:v>0</c:v>
                </c:pt>
                <c:pt idx="22">
                  <c:v>0</c:v>
                </c:pt>
                <c:pt idx="23">
                  <c:v>0</c:v>
                </c:pt>
                <c:pt idx="24">
                  <c:v>2</c:v>
                </c:pt>
                <c:pt idx="25">
                  <c:v>0</c:v>
                </c:pt>
                <c:pt idx="26">
                  <c:v>0</c:v>
                </c:pt>
                <c:pt idx="27">
                  <c:v>2</c:v>
                </c:pt>
                <c:pt idx="28">
                  <c:v>0</c:v>
                </c:pt>
                <c:pt idx="29">
                  <c:v>5</c:v>
                </c:pt>
                <c:pt idx="30">
                  <c:v>5</c:v>
                </c:pt>
                <c:pt idx="31">
                  <c:v>1</c:v>
                </c:pt>
                <c:pt idx="32">
                  <c:v>0</c:v>
                </c:pt>
                <c:pt idx="33">
                  <c:v>5</c:v>
                </c:pt>
                <c:pt idx="34">
                  <c:v>0</c:v>
                </c:pt>
                <c:pt idx="35">
                  <c:v>4</c:v>
                </c:pt>
                <c:pt idx="36">
                  <c:v>2</c:v>
                </c:pt>
                <c:pt idx="37">
                  <c:v>3</c:v>
                </c:pt>
                <c:pt idx="38">
                  <c:v>0</c:v>
                </c:pt>
                <c:pt idx="39">
                  <c:v>1</c:v>
                </c:pt>
                <c:pt idx="40">
                  <c:v>0</c:v>
                </c:pt>
              </c:numCache>
            </c:numRef>
          </c:val>
          <c:extLst>
            <c:ext xmlns:c16="http://schemas.microsoft.com/office/drawing/2014/chart" uri="{C3380CC4-5D6E-409C-BE32-E72D297353CC}">
              <c16:uniqueId val="{00000000-BDAB-40F5-92A5-C9D242387378}"/>
            </c:ext>
          </c:extLst>
        </c:ser>
        <c:ser>
          <c:idx val="1"/>
          <c:order val="1"/>
          <c:marker>
            <c:symbol val="none"/>
          </c:marker>
          <c:cat>
            <c:strRef>
              <c:f>('03-CHANNELREADY-OFR2'!$B$9:$E$21,'03-CHANNELREADY-OFR2'!$B$23:$E$33,'03-CHANNELREADY-OFR2'!$B$35:$E$43,'03-CHANNELREADY-OFR2'!$B$45:$E$52)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('03-CHANNELREADY-OFR2'!$K$9:$K$21,'03-CHANNELREADY-OFR2'!$K$23:$K$33,'03-CHANNELREADY-OFR2'!$K$35:$K$43,'03-CHANNELREADY-OFR2'!$K$45:$K$52)</c:f>
              <c:numCache>
                <c:formatCode>General</c:formatCode>
                <c:ptCount val="41"/>
              </c:numCache>
            </c:numRef>
          </c:val>
          <c:extLst>
            <c:ext xmlns:c16="http://schemas.microsoft.com/office/drawing/2014/chart" uri="{C3380CC4-5D6E-409C-BE32-E72D297353CC}">
              <c16:uniqueId val="{00000001-BDAB-40F5-92A5-C9D242387378}"/>
            </c:ext>
          </c:extLst>
        </c:ser>
        <c:dLbls>
          <c:showLegendKey val="0"/>
          <c:showVal val="0"/>
          <c:showCatName val="0"/>
          <c:showSerName val="0"/>
          <c:showPercent val="0"/>
          <c:showBubbleSize val="0"/>
        </c:dLbls>
        <c:axId val="1730275968"/>
        <c:axId val="1730276512"/>
      </c:radarChart>
      <c:catAx>
        <c:axId val="1730275968"/>
        <c:scaling>
          <c:orientation val="minMax"/>
        </c:scaling>
        <c:delete val="0"/>
        <c:axPos val="b"/>
        <c:majorGridlines/>
        <c:numFmt formatCode="General" sourceLinked="0"/>
        <c:majorTickMark val="none"/>
        <c:minorTickMark val="none"/>
        <c:tickLblPos val="nextTo"/>
        <c:spPr>
          <a:ln w="9525">
            <a:noFill/>
          </a:ln>
        </c:spPr>
        <c:crossAx val="1730276512"/>
        <c:crosses val="autoZero"/>
        <c:auto val="1"/>
        <c:lblAlgn val="ctr"/>
        <c:lblOffset val="100"/>
        <c:noMultiLvlLbl val="0"/>
      </c:catAx>
      <c:valAx>
        <c:axId val="1730276512"/>
        <c:scaling>
          <c:orientation val="minMax"/>
        </c:scaling>
        <c:delete val="0"/>
        <c:axPos val="l"/>
        <c:majorGridlines/>
        <c:numFmt formatCode="General" sourceLinked="1"/>
        <c:majorTickMark val="none"/>
        <c:minorTickMark val="none"/>
        <c:tickLblPos val="nextTo"/>
        <c:crossAx val="1730275968"/>
        <c:crosses val="autoZero"/>
        <c:crossBetween val="between"/>
      </c:valAx>
    </c:plotArea>
    <c:plotVisOnly val="1"/>
    <c:dispBlanksAs val="gap"/>
    <c:showDLblsOverMax val="0"/>
  </c:chart>
  <c:spPr>
    <a:gradFill>
      <a:gsLst>
        <a:gs pos="0">
          <a:srgbClr val="DDEBCF"/>
        </a:gs>
        <a:gs pos="100000">
          <a:srgbClr val="9CB86E"/>
        </a:gs>
        <a:gs pos="100000">
          <a:srgbClr val="156B13"/>
        </a:gs>
      </a:gsLst>
      <a:lin ang="5400000" scaled="0"/>
    </a:gradFill>
    <a:ln w="38100">
      <a:solidFill>
        <a:srgbClr val="C00000"/>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Channel ready ? </a:t>
            </a:r>
          </a:p>
        </c:rich>
      </c:tx>
      <c:overlay val="0"/>
    </c:title>
    <c:autoTitleDeleted val="0"/>
    <c:plotArea>
      <c:layout/>
      <c:radarChart>
        <c:radarStyle val="marker"/>
        <c:varyColors val="0"/>
        <c:ser>
          <c:idx val="0"/>
          <c:order val="0"/>
          <c:marker>
            <c:symbol val="none"/>
          </c:marker>
          <c:cat>
            <c:strRef>
              <c:f>('03-CHANNELREADY-OFR2'!$B$9:$B$21,'03-CHANNELREADY-OFR2'!$B$23:$B$33,'03-CHANNELREADY-OFR2'!$B$35:$B$43,'03-CHANNELREADY-OFR2'!$B$45:$B$52)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('03-CHANNELREADY-OFR2'!$C$9:$C$21,'03-CHANNELREADY-OFR2'!$C$23:$C$33,'03-CHANNELREADY-OFR2'!$C$35:$C$43,'03-CHANNELREADY-OFR2'!$C$45:$C$52)</c:f>
              <c:numCache>
                <c:formatCode>General</c:formatCode>
                <c:ptCount val="41"/>
              </c:numCache>
            </c:numRef>
          </c:val>
          <c:extLst>
            <c:ext xmlns:c16="http://schemas.microsoft.com/office/drawing/2014/chart" uri="{C3380CC4-5D6E-409C-BE32-E72D297353CC}">
              <c16:uniqueId val="{00000000-54EB-44A6-8EC2-39F99E16AE0E}"/>
            </c:ext>
          </c:extLst>
        </c:ser>
        <c:ser>
          <c:idx val="1"/>
          <c:order val="1"/>
          <c:marker>
            <c:symbol val="none"/>
          </c:marker>
          <c:cat>
            <c:strRef>
              <c:f>('03-CHANNELREADY-OFR2'!$B$9:$B$21,'03-CHANNELREADY-OFR2'!$B$23:$B$33,'03-CHANNELREADY-OFR2'!$B$35:$B$43,'03-CHANNELREADY-OFR2'!$B$45:$B$52)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('03-CHANNELREADY-OFR2'!$D$9:$D$21,'03-CHANNELREADY-OFR2'!$D$23:$D$33,'03-CHANNELREADY-OFR2'!$D$35:$D$43,'03-CHANNELREADY-OFR2'!$D$45:$D$52)</c:f>
              <c:numCache>
                <c:formatCode>General</c:formatCode>
                <c:ptCount val="41"/>
              </c:numCache>
            </c:numRef>
          </c:val>
          <c:extLst>
            <c:ext xmlns:c16="http://schemas.microsoft.com/office/drawing/2014/chart" uri="{C3380CC4-5D6E-409C-BE32-E72D297353CC}">
              <c16:uniqueId val="{00000001-54EB-44A6-8EC2-39F99E16AE0E}"/>
            </c:ext>
          </c:extLst>
        </c:ser>
        <c:ser>
          <c:idx val="2"/>
          <c:order val="2"/>
          <c:marker>
            <c:symbol val="none"/>
          </c:marker>
          <c:cat>
            <c:strRef>
              <c:f>('03-CHANNELREADY-OFR2'!$B$9:$B$21,'03-CHANNELREADY-OFR2'!$B$23:$B$33,'03-CHANNELREADY-OFR2'!$B$35:$B$43,'03-CHANNELREADY-OFR2'!$B$45:$B$52)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('03-CHANNELREADY-OFR2'!$E$9:$E$21,'03-CHANNELREADY-OFR2'!$E$23:$E$33,'03-CHANNELREADY-OFR2'!$E$35:$E$43,'03-CHANNELREADY-OFR2'!$E$45:$E$52)</c:f>
              <c:numCache>
                <c:formatCode>General</c:formatCode>
                <c:ptCount val="41"/>
              </c:numCache>
            </c:numRef>
          </c:val>
          <c:extLst>
            <c:ext xmlns:c16="http://schemas.microsoft.com/office/drawing/2014/chart" uri="{C3380CC4-5D6E-409C-BE32-E72D297353CC}">
              <c16:uniqueId val="{00000002-54EB-44A6-8EC2-39F99E16AE0E}"/>
            </c:ext>
          </c:extLst>
        </c:ser>
        <c:ser>
          <c:idx val="3"/>
          <c:order val="3"/>
          <c:marker>
            <c:symbol val="none"/>
          </c:marker>
          <c:cat>
            <c:strRef>
              <c:f>('03-CHANNELREADY-OFR2'!$B$9:$B$21,'03-CHANNELREADY-OFR2'!$B$23:$B$33,'03-CHANNELREADY-OFR2'!$B$35:$B$43,'03-CHANNELREADY-OFR2'!$B$45:$B$52)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('03-CHANNELREADY-OFR2'!$F$9:$F$21,'03-CHANNELREADY-OFR2'!$F$23:$F$33,'03-CHANNELREADY-OFR2'!$F$35:$F$43,'03-CHANNELREADY-OFR2'!$F$45:$F$52)</c:f>
              <c:numCache>
                <c:formatCode>General</c:formatCode>
                <c:ptCount val="41"/>
                <c:pt idx="0">
                  <c:v>10</c:v>
                </c:pt>
                <c:pt idx="1">
                  <c:v>4</c:v>
                </c:pt>
                <c:pt idx="2">
                  <c:v>10</c:v>
                </c:pt>
                <c:pt idx="3">
                  <c:v>10</c:v>
                </c:pt>
                <c:pt idx="4">
                  <c:v>8</c:v>
                </c:pt>
                <c:pt idx="5">
                  <c:v>6</c:v>
                </c:pt>
                <c:pt idx="6">
                  <c:v>10</c:v>
                </c:pt>
                <c:pt idx="7">
                  <c:v>10</c:v>
                </c:pt>
                <c:pt idx="8">
                  <c:v>10</c:v>
                </c:pt>
                <c:pt idx="9">
                  <c:v>6</c:v>
                </c:pt>
                <c:pt idx="10">
                  <c:v>8</c:v>
                </c:pt>
                <c:pt idx="11">
                  <c:v>8</c:v>
                </c:pt>
                <c:pt idx="12">
                  <c:v>0</c:v>
                </c:pt>
                <c:pt idx="13">
                  <c:v>10</c:v>
                </c:pt>
                <c:pt idx="14">
                  <c:v>10</c:v>
                </c:pt>
                <c:pt idx="15">
                  <c:v>10</c:v>
                </c:pt>
                <c:pt idx="16">
                  <c:v>10</c:v>
                </c:pt>
                <c:pt idx="17">
                  <c:v>6</c:v>
                </c:pt>
                <c:pt idx="18">
                  <c:v>10</c:v>
                </c:pt>
                <c:pt idx="19">
                  <c:v>4</c:v>
                </c:pt>
                <c:pt idx="20">
                  <c:v>10</c:v>
                </c:pt>
                <c:pt idx="21">
                  <c:v>1</c:v>
                </c:pt>
                <c:pt idx="22">
                  <c:v>10</c:v>
                </c:pt>
                <c:pt idx="23">
                  <c:v>0</c:v>
                </c:pt>
                <c:pt idx="24">
                  <c:v>6</c:v>
                </c:pt>
                <c:pt idx="25">
                  <c:v>8</c:v>
                </c:pt>
                <c:pt idx="26">
                  <c:v>8</c:v>
                </c:pt>
                <c:pt idx="27">
                  <c:v>8</c:v>
                </c:pt>
                <c:pt idx="28">
                  <c:v>10</c:v>
                </c:pt>
                <c:pt idx="29">
                  <c:v>5</c:v>
                </c:pt>
                <c:pt idx="30">
                  <c:v>10</c:v>
                </c:pt>
                <c:pt idx="31">
                  <c:v>7</c:v>
                </c:pt>
                <c:pt idx="32">
                  <c:v>0</c:v>
                </c:pt>
                <c:pt idx="33">
                  <c:v>6</c:v>
                </c:pt>
                <c:pt idx="34">
                  <c:v>8</c:v>
                </c:pt>
                <c:pt idx="35">
                  <c:v>8</c:v>
                </c:pt>
                <c:pt idx="36">
                  <c:v>7</c:v>
                </c:pt>
                <c:pt idx="37">
                  <c:v>8</c:v>
                </c:pt>
                <c:pt idx="38">
                  <c:v>10</c:v>
                </c:pt>
                <c:pt idx="39">
                  <c:v>2</c:v>
                </c:pt>
                <c:pt idx="40">
                  <c:v>0</c:v>
                </c:pt>
              </c:numCache>
            </c:numRef>
          </c:val>
          <c:extLst>
            <c:ext xmlns:c16="http://schemas.microsoft.com/office/drawing/2014/chart" uri="{C3380CC4-5D6E-409C-BE32-E72D297353CC}">
              <c16:uniqueId val="{00000003-54EB-44A6-8EC2-39F99E16AE0E}"/>
            </c:ext>
          </c:extLst>
        </c:ser>
        <c:ser>
          <c:idx val="4"/>
          <c:order val="4"/>
          <c:marker>
            <c:symbol val="none"/>
          </c:marker>
          <c:cat>
            <c:strRef>
              <c:f>('03-CHANNELREADY-OFR2'!$B$9:$B$21,'03-CHANNELREADY-OFR2'!$B$23:$B$33,'03-CHANNELREADY-OFR2'!$B$35:$B$43,'03-CHANNELREADY-OFR2'!$B$45:$B$52)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('03-CHANNELREADY-OFR2'!$G$9:$G$21,'03-CHANNELREADY-OFR2'!$G$23:$G$33,'03-CHANNELREADY-OFR2'!$G$35:$G$43,'03-CHANNELREADY-OFR2'!$G$45:$G$52)</c:f>
              <c:numCache>
                <c:formatCode>General</c:formatCode>
                <c:ptCount val="41"/>
              </c:numCache>
            </c:numRef>
          </c:val>
          <c:extLst>
            <c:ext xmlns:c16="http://schemas.microsoft.com/office/drawing/2014/chart" uri="{C3380CC4-5D6E-409C-BE32-E72D297353CC}">
              <c16:uniqueId val="{00000004-54EB-44A6-8EC2-39F99E16AE0E}"/>
            </c:ext>
          </c:extLst>
        </c:ser>
        <c:ser>
          <c:idx val="5"/>
          <c:order val="5"/>
          <c:marker>
            <c:symbol val="none"/>
          </c:marker>
          <c:cat>
            <c:strRef>
              <c:f>('03-CHANNELREADY-OFR2'!$B$9:$B$21,'03-CHANNELREADY-OFR2'!$B$23:$B$33,'03-CHANNELREADY-OFR2'!$B$35:$B$43,'03-CHANNELREADY-OFR2'!$B$45:$B$52)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('03-CHANNELREADY-OFR2'!$H$9:$H$21,'03-CHANNELREADY-OFR2'!$H$23:$H$33,'03-CHANNELREADY-OFR2'!$H$35:$H$43,'03-CHANNELREADY-OFR2'!$H$45:$H$52)</c:f>
              <c:numCache>
                <c:formatCode>General</c:formatCode>
                <c:ptCount val="41"/>
                <c:pt idx="0">
                  <c:v>10</c:v>
                </c:pt>
                <c:pt idx="1">
                  <c:v>8</c:v>
                </c:pt>
                <c:pt idx="2">
                  <c:v>10</c:v>
                </c:pt>
                <c:pt idx="3">
                  <c:v>1</c:v>
                </c:pt>
                <c:pt idx="4">
                  <c:v>10</c:v>
                </c:pt>
                <c:pt idx="5">
                  <c:v>8</c:v>
                </c:pt>
                <c:pt idx="6">
                  <c:v>7</c:v>
                </c:pt>
                <c:pt idx="7">
                  <c:v>10</c:v>
                </c:pt>
                <c:pt idx="8">
                  <c:v>10</c:v>
                </c:pt>
                <c:pt idx="9">
                  <c:v>7</c:v>
                </c:pt>
                <c:pt idx="10">
                  <c:v>8</c:v>
                </c:pt>
                <c:pt idx="11">
                  <c:v>8</c:v>
                </c:pt>
                <c:pt idx="12">
                  <c:v>0</c:v>
                </c:pt>
                <c:pt idx="13">
                  <c:v>10</c:v>
                </c:pt>
                <c:pt idx="14">
                  <c:v>10</c:v>
                </c:pt>
                <c:pt idx="15">
                  <c:v>10</c:v>
                </c:pt>
                <c:pt idx="16">
                  <c:v>10</c:v>
                </c:pt>
                <c:pt idx="17">
                  <c:v>7</c:v>
                </c:pt>
                <c:pt idx="18">
                  <c:v>7</c:v>
                </c:pt>
                <c:pt idx="19">
                  <c:v>7</c:v>
                </c:pt>
                <c:pt idx="20">
                  <c:v>4</c:v>
                </c:pt>
                <c:pt idx="21">
                  <c:v>1</c:v>
                </c:pt>
                <c:pt idx="22">
                  <c:v>10</c:v>
                </c:pt>
                <c:pt idx="23">
                  <c:v>0</c:v>
                </c:pt>
                <c:pt idx="24">
                  <c:v>8</c:v>
                </c:pt>
                <c:pt idx="25">
                  <c:v>8</c:v>
                </c:pt>
                <c:pt idx="26">
                  <c:v>8</c:v>
                </c:pt>
                <c:pt idx="27">
                  <c:v>10</c:v>
                </c:pt>
                <c:pt idx="28">
                  <c:v>10</c:v>
                </c:pt>
                <c:pt idx="29">
                  <c:v>10</c:v>
                </c:pt>
                <c:pt idx="30">
                  <c:v>5</c:v>
                </c:pt>
                <c:pt idx="31">
                  <c:v>8</c:v>
                </c:pt>
                <c:pt idx="32">
                  <c:v>0</c:v>
                </c:pt>
                <c:pt idx="33">
                  <c:v>1</c:v>
                </c:pt>
                <c:pt idx="34">
                  <c:v>8</c:v>
                </c:pt>
                <c:pt idx="35">
                  <c:v>4</c:v>
                </c:pt>
                <c:pt idx="36">
                  <c:v>5</c:v>
                </c:pt>
                <c:pt idx="37">
                  <c:v>5</c:v>
                </c:pt>
                <c:pt idx="38">
                  <c:v>10</c:v>
                </c:pt>
                <c:pt idx="39">
                  <c:v>1</c:v>
                </c:pt>
                <c:pt idx="40">
                  <c:v>0</c:v>
                </c:pt>
              </c:numCache>
            </c:numRef>
          </c:val>
          <c:extLst>
            <c:ext xmlns:c16="http://schemas.microsoft.com/office/drawing/2014/chart" uri="{C3380CC4-5D6E-409C-BE32-E72D297353CC}">
              <c16:uniqueId val="{00000005-54EB-44A6-8EC2-39F99E16AE0E}"/>
            </c:ext>
          </c:extLst>
        </c:ser>
        <c:ser>
          <c:idx val="6"/>
          <c:order val="6"/>
          <c:marker>
            <c:symbol val="none"/>
          </c:marker>
          <c:cat>
            <c:strRef>
              <c:f>('03-CHANNELREADY-OFR2'!$B$9:$B$21,'03-CHANNELREADY-OFR2'!$B$23:$B$33,'03-CHANNELREADY-OFR2'!$B$35:$B$43,'03-CHANNELREADY-OFR2'!$B$45:$B$52)</c:f>
              <c:strCache>
                <c:ptCount val="40"/>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strCache>
            </c:strRef>
          </c:cat>
          <c:val>
            <c:numRef>
              <c:f>('03-CHANNELREADY-OFR2'!$I$9:$I$21,'03-CHANNELREADY-OFR2'!$I$23:$I$33,'03-CHANNELREADY-OFR2'!$I$35:$I$43,'03-CHANNELREADY-OFR2'!$I$45:$I$52)</c:f>
              <c:numCache>
                <c:formatCode>General</c:formatCode>
                <c:ptCount val="41"/>
              </c:numCache>
            </c:numRef>
          </c:val>
          <c:extLst>
            <c:ext xmlns:c16="http://schemas.microsoft.com/office/drawing/2014/chart" uri="{C3380CC4-5D6E-409C-BE32-E72D297353CC}">
              <c16:uniqueId val="{00000006-54EB-44A6-8EC2-39F99E16AE0E}"/>
            </c:ext>
          </c:extLst>
        </c:ser>
        <c:dLbls>
          <c:showLegendKey val="0"/>
          <c:showVal val="0"/>
          <c:showCatName val="0"/>
          <c:showSerName val="0"/>
          <c:showPercent val="0"/>
          <c:showBubbleSize val="0"/>
        </c:dLbls>
        <c:axId val="1730277600"/>
        <c:axId val="1730277056"/>
      </c:radarChart>
      <c:catAx>
        <c:axId val="1730277600"/>
        <c:scaling>
          <c:orientation val="minMax"/>
        </c:scaling>
        <c:delete val="0"/>
        <c:axPos val="b"/>
        <c:majorGridlines/>
        <c:numFmt formatCode="General" sourceLinked="0"/>
        <c:majorTickMark val="none"/>
        <c:minorTickMark val="none"/>
        <c:tickLblPos val="nextTo"/>
        <c:spPr>
          <a:ln w="9525">
            <a:noFill/>
          </a:ln>
        </c:spPr>
        <c:crossAx val="1730277056"/>
        <c:crosses val="autoZero"/>
        <c:auto val="1"/>
        <c:lblAlgn val="ctr"/>
        <c:lblOffset val="100"/>
        <c:noMultiLvlLbl val="0"/>
      </c:catAx>
      <c:valAx>
        <c:axId val="1730277056"/>
        <c:scaling>
          <c:orientation val="minMax"/>
        </c:scaling>
        <c:delete val="0"/>
        <c:axPos val="l"/>
        <c:majorGridlines/>
        <c:numFmt formatCode="General" sourceLinked="1"/>
        <c:majorTickMark val="none"/>
        <c:minorTickMark val="none"/>
        <c:tickLblPos val="nextTo"/>
        <c:crossAx val="1730277600"/>
        <c:crosses val="autoZero"/>
        <c:crossBetween val="between"/>
      </c:valAx>
    </c:plotArea>
    <c:plotVisOnly val="1"/>
    <c:dispBlanksAs val="gap"/>
    <c:showDLblsOverMax val="0"/>
  </c:chart>
  <c:spPr>
    <a:gradFill>
      <a:gsLst>
        <a:gs pos="0">
          <a:srgbClr val="FFEFD1"/>
        </a:gs>
        <a:gs pos="64999">
          <a:srgbClr val="F0EBD5"/>
        </a:gs>
        <a:gs pos="100000">
          <a:srgbClr val="D1C39F"/>
        </a:gs>
      </a:gsLst>
      <a:lin ang="5400000" scaled="0"/>
    </a:gradFill>
    <a:ln w="41275">
      <a:solidFill>
        <a:srgbClr val="C0000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du CA par</a:t>
            </a:r>
            <a:r>
              <a:rPr lang="fr-FR" baseline="0"/>
              <a:t> affaire </a:t>
            </a:r>
            <a:endParaRPr lang="fr-FR"/>
          </a:p>
        </c:rich>
      </c:tx>
      <c:overlay val="0"/>
    </c:title>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tx>
            <c:strRef>
              <c:f>'03-BUSINESSCARD-OFR3'!$I$41:$J$41</c:f>
              <c:strCache>
                <c:ptCount val="2"/>
                <c:pt idx="0">
                  <c:v>CA net pour BestEditor</c:v>
                </c:pt>
              </c:strCache>
            </c:strRef>
          </c:tx>
          <c:invertIfNegative val="0"/>
          <c:cat>
            <c:strRef>
              <c:f>('03-BUSINESSCARD-OFR3'!$G$9:$H$9,'03-BUSINESSCARD-OFR3'!$G$39:$H$39,'03-BUSINESSCARD-OFR3'!$G$42:$H$42)</c:f>
              <c:strCache>
                <c:ptCount val="5"/>
                <c:pt idx="0">
                  <c:v>Année 1</c:v>
                </c:pt>
                <c:pt idx="4">
                  <c:v>Années 2 + 3</c:v>
                </c:pt>
              </c:strCache>
            </c:strRef>
          </c:cat>
          <c:val>
            <c:numRef>
              <c:f>('03-BUSINESSCARD-OFR3'!$I$38:$J$38,'03-BUSINESSCARD-OFR3'!$I$48:$J$48)</c:f>
              <c:numCache>
                <c:formatCode>#\ ##0\ "€"</c:formatCode>
                <c:ptCount val="4"/>
                <c:pt idx="0">
                  <c:v>11560</c:v>
                </c:pt>
                <c:pt idx="2">
                  <c:v>3330</c:v>
                </c:pt>
              </c:numCache>
            </c:numRef>
          </c:val>
          <c:extLst>
            <c:ext xmlns:c16="http://schemas.microsoft.com/office/drawing/2014/chart" uri="{C3380CC4-5D6E-409C-BE32-E72D297353CC}">
              <c16:uniqueId val="{00000000-D6F5-4A74-AB19-D057095DFA74}"/>
            </c:ext>
          </c:extLst>
        </c:ser>
        <c:ser>
          <c:idx val="1"/>
          <c:order val="1"/>
          <c:tx>
            <c:strRef>
              <c:f>'03-BUSINESSCARD-OFR3'!$K$41:$L$41</c:f>
              <c:strCache>
                <c:ptCount val="2"/>
                <c:pt idx="0">
                  <c:v>CA partenaire</c:v>
                </c:pt>
              </c:strCache>
            </c:strRef>
          </c:tx>
          <c:invertIfNegative val="0"/>
          <c:cat>
            <c:strRef>
              <c:f>('03-BUSINESSCARD-OFR3'!$G$9:$H$9,'03-BUSINESSCARD-OFR3'!$G$39:$H$39,'03-BUSINESSCARD-OFR3'!$G$42:$H$42)</c:f>
              <c:strCache>
                <c:ptCount val="5"/>
                <c:pt idx="0">
                  <c:v>Année 1</c:v>
                </c:pt>
                <c:pt idx="4">
                  <c:v>Années 2 + 3</c:v>
                </c:pt>
              </c:strCache>
            </c:strRef>
          </c:cat>
          <c:val>
            <c:numRef>
              <c:f>('03-BUSINESSCARD-OFR3'!$K$38:$L$38,'03-BUSINESSCARD-OFR3'!$K$48:$L$48)</c:f>
              <c:numCache>
                <c:formatCode>#\ ##0\ "€"</c:formatCode>
                <c:ptCount val="4"/>
                <c:pt idx="0">
                  <c:v>14640</c:v>
                </c:pt>
                <c:pt idx="2">
                  <c:v>4370</c:v>
                </c:pt>
              </c:numCache>
            </c:numRef>
          </c:val>
          <c:extLst>
            <c:ext xmlns:c16="http://schemas.microsoft.com/office/drawing/2014/chart" uri="{C3380CC4-5D6E-409C-BE32-E72D297353CC}">
              <c16:uniqueId val="{00000001-D6F5-4A74-AB19-D057095DFA74}"/>
            </c:ext>
          </c:extLst>
        </c:ser>
        <c:dLbls>
          <c:showLegendKey val="0"/>
          <c:showVal val="0"/>
          <c:showCatName val="0"/>
          <c:showSerName val="0"/>
          <c:showPercent val="0"/>
          <c:showBubbleSize val="0"/>
        </c:dLbls>
        <c:gapWidth val="95"/>
        <c:gapDepth val="95"/>
        <c:shape val="cylinder"/>
        <c:axId val="1730280864"/>
        <c:axId val="1730278144"/>
        <c:axId val="0"/>
      </c:bar3DChart>
      <c:catAx>
        <c:axId val="1730280864"/>
        <c:scaling>
          <c:orientation val="minMax"/>
        </c:scaling>
        <c:delete val="0"/>
        <c:axPos val="b"/>
        <c:numFmt formatCode="General" sourceLinked="0"/>
        <c:majorTickMark val="none"/>
        <c:minorTickMark val="none"/>
        <c:tickLblPos val="nextTo"/>
        <c:crossAx val="1730278144"/>
        <c:crosses val="autoZero"/>
        <c:auto val="1"/>
        <c:lblAlgn val="ctr"/>
        <c:lblOffset val="100"/>
        <c:noMultiLvlLbl val="0"/>
      </c:catAx>
      <c:valAx>
        <c:axId val="1730278144"/>
        <c:scaling>
          <c:orientation val="minMax"/>
        </c:scaling>
        <c:delete val="0"/>
        <c:axPos val="l"/>
        <c:majorGridlines/>
        <c:numFmt formatCode="#\ ##0\ &quot;€&quot;" sourceLinked="1"/>
        <c:majorTickMark val="none"/>
        <c:minorTickMark val="none"/>
        <c:tickLblPos val="nextTo"/>
        <c:crossAx val="1730280864"/>
        <c:crosses val="autoZero"/>
        <c:crossBetween val="between"/>
      </c:valAx>
      <c:dTable>
        <c:showHorzBorder val="1"/>
        <c:showVertBorder val="1"/>
        <c:showOutline val="1"/>
        <c:showKeys val="1"/>
      </c:dTable>
    </c:plotArea>
    <c:plotVisOnly val="1"/>
    <c:dispBlanksAs val="gap"/>
    <c:showDLblsOverMax val="0"/>
  </c:chart>
  <c:spPr>
    <a:gradFill>
      <a:gsLst>
        <a:gs pos="0">
          <a:srgbClr val="FFEFD1"/>
        </a:gs>
        <a:gs pos="64999">
          <a:srgbClr val="F0EBD5"/>
        </a:gs>
        <a:gs pos="100000">
          <a:srgbClr val="D1C39F"/>
        </a:gs>
      </a:gsLst>
      <a:lin ang="5400000" scaled="0"/>
    </a:gradFill>
    <a:ln w="25400">
      <a:solidFill>
        <a:srgbClr val="C0000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Marketing ready ?</a:t>
            </a:r>
          </a:p>
          <a:p>
            <a:pPr>
              <a:defRPr/>
            </a:pPr>
            <a:r>
              <a:rPr lang="fr-FR"/>
              <a:t>2° source</a:t>
            </a:r>
          </a:p>
        </c:rich>
      </c:tx>
      <c:overlay val="0"/>
    </c:title>
    <c:autoTitleDeleted val="0"/>
    <c:plotArea>
      <c:layout>
        <c:manualLayout>
          <c:layoutTarget val="inner"/>
          <c:xMode val="edge"/>
          <c:yMode val="edge"/>
          <c:x val="0.23973997515793863"/>
          <c:y val="0.21722761936762325"/>
          <c:w val="0.56431059425418739"/>
          <c:h val="0.57430596135377854"/>
        </c:manualLayout>
      </c:layout>
      <c:radarChart>
        <c:radarStyle val="marker"/>
        <c:varyColors val="0"/>
        <c:ser>
          <c:idx val="0"/>
          <c:order val="0"/>
          <c:marker>
            <c:symbol val="none"/>
          </c:marker>
          <c:cat>
            <c:strRef>
              <c:f>('03-MARKETREADY-OFR3'!$B$9:$B$16,'03-MARKETREADY-OFR3'!$B$18:$B$25,'03-MARKETREADY-OFR3'!$B$27:$B$35,'03-MARKETREADY-OFR3'!$B$37:$B$52,'03-MARKETREADY-OFR3'!$B$54:$B$61)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('03-MARKETREADY-OFR3'!$C$9:$C$16,'03-MARKETREADY-OFR3'!$C$18:$C$25,'03-MARKETREADY-OFR3'!$C$27:$C$35,'03-MARKETREADY-OFR3'!$C$37:$C$52,'03-MARKETREADY-OFR3'!$C$54:$C$61)</c:f>
              <c:numCache>
                <c:formatCode>General</c:formatCode>
                <c:ptCount val="49"/>
              </c:numCache>
            </c:numRef>
          </c:val>
          <c:extLst>
            <c:ext xmlns:c16="http://schemas.microsoft.com/office/drawing/2014/chart" uri="{C3380CC4-5D6E-409C-BE32-E72D297353CC}">
              <c16:uniqueId val="{00000000-21AB-4AD0-AFC3-43DB2B7A7932}"/>
            </c:ext>
          </c:extLst>
        </c:ser>
        <c:ser>
          <c:idx val="1"/>
          <c:order val="1"/>
          <c:marker>
            <c:symbol val="none"/>
          </c:marker>
          <c:cat>
            <c:strRef>
              <c:f>('03-MARKETREADY-OFR3'!$B$9:$B$16,'03-MARKETREADY-OFR3'!$B$18:$B$25,'03-MARKETREADY-OFR3'!$B$27:$B$35,'03-MARKETREADY-OFR3'!$B$37:$B$52,'03-MARKETREADY-OFR3'!$B$54:$B$61)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('03-MARKETREADY-OFR3'!$L$9:$L$16,'03-MARKETREADY-OFR3'!$L$18:$L$25,'03-MARKETREADY-OFR3'!$L$27:$L$35,'03-MARKETREADY-OFR3'!$L$37:$L$52,'03-MARKETREADY-OFR3'!$L$54:$L$61)</c:f>
              <c:numCache>
                <c:formatCode>General</c:formatCode>
                <c:ptCount val="49"/>
                <c:pt idx="0">
                  <c:v>2</c:v>
                </c:pt>
                <c:pt idx="1">
                  <c:v>2</c:v>
                </c:pt>
                <c:pt idx="2">
                  <c:v>2</c:v>
                </c:pt>
                <c:pt idx="3">
                  <c:v>2</c:v>
                </c:pt>
                <c:pt idx="4">
                  <c:v>2</c:v>
                </c:pt>
                <c:pt idx="5">
                  <c:v>2</c:v>
                </c:pt>
                <c:pt idx="6">
                  <c:v>2</c:v>
                </c:pt>
                <c:pt idx="7">
                  <c:v>0</c:v>
                </c:pt>
                <c:pt idx="8">
                  <c:v>4</c:v>
                </c:pt>
                <c:pt idx="9">
                  <c:v>4</c:v>
                </c:pt>
                <c:pt idx="10">
                  <c:v>4</c:v>
                </c:pt>
                <c:pt idx="11">
                  <c:v>4</c:v>
                </c:pt>
                <c:pt idx="12">
                  <c:v>4</c:v>
                </c:pt>
                <c:pt idx="13">
                  <c:v>4</c:v>
                </c:pt>
                <c:pt idx="14">
                  <c:v>4</c:v>
                </c:pt>
                <c:pt idx="15">
                  <c:v>0</c:v>
                </c:pt>
                <c:pt idx="16">
                  <c:v>6</c:v>
                </c:pt>
                <c:pt idx="17">
                  <c:v>6</c:v>
                </c:pt>
                <c:pt idx="18">
                  <c:v>6</c:v>
                </c:pt>
                <c:pt idx="19">
                  <c:v>6</c:v>
                </c:pt>
                <c:pt idx="20">
                  <c:v>6</c:v>
                </c:pt>
                <c:pt idx="21">
                  <c:v>6</c:v>
                </c:pt>
                <c:pt idx="22">
                  <c:v>6</c:v>
                </c:pt>
                <c:pt idx="23">
                  <c:v>6</c:v>
                </c:pt>
                <c:pt idx="24">
                  <c:v>0</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0</c:v>
                </c:pt>
                <c:pt idx="41">
                  <c:v>4</c:v>
                </c:pt>
                <c:pt idx="42">
                  <c:v>4</c:v>
                </c:pt>
                <c:pt idx="43">
                  <c:v>4</c:v>
                </c:pt>
                <c:pt idx="44">
                  <c:v>4</c:v>
                </c:pt>
                <c:pt idx="45">
                  <c:v>4</c:v>
                </c:pt>
                <c:pt idx="46">
                  <c:v>4</c:v>
                </c:pt>
                <c:pt idx="47">
                  <c:v>4</c:v>
                </c:pt>
                <c:pt idx="48">
                  <c:v>0</c:v>
                </c:pt>
              </c:numCache>
            </c:numRef>
          </c:val>
          <c:extLst>
            <c:ext xmlns:c16="http://schemas.microsoft.com/office/drawing/2014/chart" uri="{C3380CC4-5D6E-409C-BE32-E72D297353CC}">
              <c16:uniqueId val="{00000001-21AB-4AD0-AFC3-43DB2B7A7932}"/>
            </c:ext>
          </c:extLst>
        </c:ser>
        <c:ser>
          <c:idx val="2"/>
          <c:order val="2"/>
          <c:marker>
            <c:symbol val="none"/>
          </c:marker>
          <c:cat>
            <c:strRef>
              <c:f>('03-MARKETREADY-OFR3'!$B$9:$B$16,'03-MARKETREADY-OFR3'!$B$18:$B$25,'03-MARKETREADY-OFR3'!$B$27:$B$35,'03-MARKETREADY-OFR3'!$B$37:$B$52,'03-MARKETREADY-OFR3'!$B$54:$B$61)</c:f>
              <c:strCache>
                <c:ptCount val="48"/>
                <c:pt idx="0">
                  <c:v>Efficacité globale</c:v>
                </c:pt>
                <c:pt idx="1">
                  <c:v>Marktg Produit</c:v>
                </c:pt>
                <c:pt idx="2">
                  <c:v>Marktg Marché</c:v>
                </c:pt>
                <c:pt idx="3">
                  <c:v>Marktg Opérationnel</c:v>
                </c:pt>
                <c:pt idx="4">
                  <c:v>Relations internes</c:v>
                </c:pt>
                <c:pt idx="5">
                  <c:v>Culture partenaire</c:v>
                </c:pt>
                <c:pt idx="6">
                  <c:v>Budget et ressources alloués aux marketing partenaire</c:v>
                </c:pt>
                <c:pt idx="8">
                  <c:v>Besoin critique</c:v>
                </c:pt>
                <c:pt idx="9">
                  <c:v>Pour qui ?</c:v>
                </c:pt>
                <c:pt idx="10">
                  <c:v>Peines</c:v>
                </c:pt>
                <c:pt idx="11">
                  <c:v>Conséqces business</c:v>
                </c:pt>
                <c:pt idx="12">
                  <c:v>Conséqces perso</c:v>
                </c:pt>
                <c:pt idx="13">
                  <c:v>Attentes clients</c:v>
                </c:pt>
                <c:pt idx="14">
                  <c:v>Couverture besoins</c:v>
                </c:pt>
                <c:pt idx="16">
                  <c:v>Motivations achat</c:v>
                </c:pt>
                <c:pt idx="17">
                  <c:v>Process achat</c:v>
                </c:pt>
                <c:pt idx="18">
                  <c:v>Mapping des acteurs</c:v>
                </c:pt>
                <c:pt idx="19">
                  <c:v>Messages ciblés</c:v>
                </c:pt>
                <c:pt idx="20">
                  <c:v>Déclencheurs</c:v>
                </c:pt>
                <c:pt idx="21">
                  <c:v>Concurrence</c:v>
                </c:pt>
                <c:pt idx="22">
                  <c:v>Source contact</c:v>
                </c:pt>
                <c:pt idx="23">
                  <c:v>Satisfaction</c:v>
                </c:pt>
                <c:pt idx="25">
                  <c:v>Utilsateurs</c:v>
                </c:pt>
                <c:pt idx="26">
                  <c:v>Organisation</c:v>
                </c:pt>
                <c:pt idx="27">
                  <c:v>Mesure</c:v>
                </c:pt>
                <c:pt idx="28">
                  <c:v>Top fonctionnalités</c:v>
                </c:pt>
                <c:pt idx="29">
                  <c:v>Durée utilisation</c:v>
                </c:pt>
                <c:pt idx="30">
                  <c:v>Moment</c:v>
                </c:pt>
                <c:pt idx="31">
                  <c:v>Relation autres produits</c:v>
                </c:pt>
                <c:pt idx="32">
                  <c:v>Intégré ou autonome</c:v>
                </c:pt>
                <c:pt idx="33">
                  <c:v>Process</c:v>
                </c:pt>
                <c:pt idx="34">
                  <c:v>Indicateurs</c:v>
                </c:pt>
                <c:pt idx="35">
                  <c:v>Points forts</c:v>
                </c:pt>
                <c:pt idx="36">
                  <c:v>Points faibles</c:v>
                </c:pt>
                <c:pt idx="37">
                  <c:v>Attentes</c:v>
                </c:pt>
                <c:pt idx="38">
                  <c:v>Satisfaction</c:v>
                </c:pt>
                <c:pt idx="39">
                  <c:v>Niveau d'écoute</c:v>
                </c:pt>
                <c:pt idx="41">
                  <c:v>Profil clients</c:v>
                </c:pt>
                <c:pt idx="42">
                  <c:v>Pitch société</c:v>
                </c:pt>
                <c:pt idx="43">
                  <c:v>Pitch produit</c:v>
                </c:pt>
                <c:pt idx="44">
                  <c:v>Différenciateurs</c:v>
                </c:pt>
                <c:pt idx="45">
                  <c:v>Singularités</c:v>
                </c:pt>
                <c:pt idx="46">
                  <c:v>ROI / TCO</c:v>
                </c:pt>
                <c:pt idx="47">
                  <c:v>Biz case client</c:v>
                </c:pt>
              </c:strCache>
            </c:strRef>
          </c:cat>
          <c:val>
            <c:numRef>
              <c:f>('03-MARKETREADY-OFR3'!$M$9:$M$16,'03-MARKETREADY-OFR3'!$M$18:$M$25,'03-MARKETREADY-OFR3'!$M$27:$M$35,'03-MARKETREADY-OFR3'!$M$37:$M$52,'03-MARKETREADY-OFR3'!$M$54:$M$61)</c:f>
              <c:numCache>
                <c:formatCode>General</c:formatCode>
                <c:ptCount val="49"/>
              </c:numCache>
            </c:numRef>
          </c:val>
          <c:extLst>
            <c:ext xmlns:c16="http://schemas.microsoft.com/office/drawing/2014/chart" uri="{C3380CC4-5D6E-409C-BE32-E72D297353CC}">
              <c16:uniqueId val="{00000002-21AB-4AD0-AFC3-43DB2B7A7932}"/>
            </c:ext>
          </c:extLst>
        </c:ser>
        <c:dLbls>
          <c:showLegendKey val="0"/>
          <c:showVal val="0"/>
          <c:showCatName val="0"/>
          <c:showSerName val="0"/>
          <c:showPercent val="0"/>
          <c:showBubbleSize val="0"/>
        </c:dLbls>
        <c:axId val="1730279232"/>
        <c:axId val="1730279776"/>
      </c:radarChart>
      <c:catAx>
        <c:axId val="1730279232"/>
        <c:scaling>
          <c:orientation val="minMax"/>
        </c:scaling>
        <c:delete val="0"/>
        <c:axPos val="b"/>
        <c:majorGridlines/>
        <c:numFmt formatCode="General" sourceLinked="0"/>
        <c:majorTickMark val="none"/>
        <c:minorTickMark val="none"/>
        <c:tickLblPos val="nextTo"/>
        <c:spPr>
          <a:ln w="9525">
            <a:noFill/>
          </a:ln>
        </c:spPr>
        <c:crossAx val="1730279776"/>
        <c:crosses val="autoZero"/>
        <c:auto val="1"/>
        <c:lblAlgn val="ctr"/>
        <c:lblOffset val="100"/>
        <c:noMultiLvlLbl val="0"/>
      </c:catAx>
      <c:valAx>
        <c:axId val="1730279776"/>
        <c:scaling>
          <c:orientation val="minMax"/>
        </c:scaling>
        <c:delete val="0"/>
        <c:axPos val="l"/>
        <c:majorGridlines/>
        <c:numFmt formatCode="General" sourceLinked="1"/>
        <c:majorTickMark val="none"/>
        <c:minorTickMark val="none"/>
        <c:tickLblPos val="nextTo"/>
        <c:crossAx val="1730279232"/>
        <c:crosses val="autoZero"/>
        <c:crossBetween val="between"/>
      </c:valAx>
    </c:plotArea>
    <c:plotVisOnly val="1"/>
    <c:dispBlanksAs val="gap"/>
    <c:showDLblsOverMax val="0"/>
  </c:chart>
  <c:spPr>
    <a:gradFill>
      <a:gsLst>
        <a:gs pos="3000">
          <a:srgbClr val="DDEBCF"/>
        </a:gs>
        <a:gs pos="100000">
          <a:srgbClr val="9CB86E"/>
        </a:gs>
        <a:gs pos="100000">
          <a:srgbClr val="156B13"/>
        </a:gs>
      </a:gsLst>
      <a:lin ang="5400000" scaled="0"/>
    </a:gradFill>
    <a:ln w="25400">
      <a:solidFill>
        <a:srgbClr val="C00000"/>
      </a:solid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CHRONO!A1"/><Relationship Id="rId2" Type="http://schemas.openxmlformats.org/officeDocument/2006/relationships/image" Target="../media/image1.png"/><Relationship Id="rId1" Type="http://schemas.openxmlformats.org/officeDocument/2006/relationships/hyperlink" Target="#SUMMARY!A1"/><Relationship Id="rId6" Type="http://schemas.openxmlformats.org/officeDocument/2006/relationships/image" Target="../media/image3.jpeg"/><Relationship Id="rId5" Type="http://schemas.openxmlformats.org/officeDocument/2006/relationships/hyperlink" Target="#INPROGRESS!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hyperlink" Target="#'CHRONO '!A1"/><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INPROGRESS!A1"/><Relationship Id="rId5" Type="http://schemas.openxmlformats.org/officeDocument/2006/relationships/image" Target="../media/image1.png"/><Relationship Id="rId4" Type="http://schemas.openxmlformats.org/officeDocument/2006/relationships/hyperlink" Target="#SUMMARY!A1"/><Relationship Id="rId9"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5.png"/><Relationship Id="rId4" Type="http://schemas.openxmlformats.org/officeDocument/2006/relationships/hyperlink" Target="#INPROGRESS!A1"/></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2.xml.rels><?xml version="1.0" encoding="UTF-8" standalone="yes"?>
<Relationships xmlns="http://schemas.openxmlformats.org/package/2006/relationships"><Relationship Id="rId3" Type="http://schemas.openxmlformats.org/officeDocument/2006/relationships/hyperlink" Target="#CHRONO!A1"/><Relationship Id="rId2" Type="http://schemas.openxmlformats.org/officeDocument/2006/relationships/image" Target="../media/image1.png"/><Relationship Id="rId1" Type="http://schemas.openxmlformats.org/officeDocument/2006/relationships/hyperlink" Target="#METHODOLOGY!A1"/><Relationship Id="rId6" Type="http://schemas.openxmlformats.org/officeDocument/2006/relationships/image" Target="../media/image3.jpeg"/><Relationship Id="rId5" Type="http://schemas.openxmlformats.org/officeDocument/2006/relationships/hyperlink" Target="#'CHRONO '!A1"/><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5.png"/><Relationship Id="rId4" Type="http://schemas.openxmlformats.org/officeDocument/2006/relationships/hyperlink" Target="#INPROGRESS!A1"/></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image" Target="../media/image6.jpeg"/><Relationship Id="rId5" Type="http://schemas.openxmlformats.org/officeDocument/2006/relationships/image" Target="../media/image2.png"/><Relationship Id="rId4" Type="http://schemas.openxmlformats.org/officeDocument/2006/relationships/hyperlink" Target="#INPROGRESS!A1"/></Relationships>
</file>

<file path=xl/drawings/_rels/drawing2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chart" Target="../charts/chart3.xml"/><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25.xml.rels><?xml version="1.0" encoding="UTF-8" standalone="yes"?>
<Relationships xmlns="http://schemas.openxmlformats.org/package/2006/relationships"><Relationship Id="rId8" Type="http://schemas.openxmlformats.org/officeDocument/2006/relationships/hyperlink" Target="#INPROGRESS!A1"/><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CHRONO!A1"/><Relationship Id="rId5" Type="http://schemas.openxmlformats.org/officeDocument/2006/relationships/image" Target="../media/image1.png"/><Relationship Id="rId4" Type="http://schemas.openxmlformats.org/officeDocument/2006/relationships/hyperlink" Target="#SUMMARY!A1"/><Relationship Id="rId9"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28.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29.xml.rels><?xml version="1.0" encoding="UTF-8" standalone="yes"?>
<Relationships xmlns="http://schemas.openxmlformats.org/package/2006/relationships"><Relationship Id="rId8" Type="http://schemas.openxmlformats.org/officeDocument/2006/relationships/hyperlink" Target="#INPROGRESS!A1"/><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hyperlink" Target="#CHRONO!A1"/><Relationship Id="rId5" Type="http://schemas.openxmlformats.org/officeDocument/2006/relationships/image" Target="../media/image1.png"/><Relationship Id="rId4" Type="http://schemas.openxmlformats.org/officeDocument/2006/relationships/hyperlink" Target="#SUMMARY!A1"/><Relationship Id="rId9"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5.png"/><Relationship Id="rId4" Type="http://schemas.openxmlformats.org/officeDocument/2006/relationships/hyperlink" Target="#CHRONO!A1"/></Relationships>
</file>

<file path=xl/drawings/_rels/drawing30.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chart" Target="../charts/chart8.xml"/><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31.xml.rels><?xml version="1.0" encoding="UTF-8" standalone="yes"?>
<Relationships xmlns="http://schemas.openxmlformats.org/package/2006/relationships"><Relationship Id="rId8" Type="http://schemas.openxmlformats.org/officeDocument/2006/relationships/hyperlink" Target="#INPROGRESS!A1"/><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hyperlink" Target="#CHRONO!A1"/><Relationship Id="rId5" Type="http://schemas.openxmlformats.org/officeDocument/2006/relationships/image" Target="../media/image1.png"/><Relationship Id="rId4" Type="http://schemas.openxmlformats.org/officeDocument/2006/relationships/hyperlink" Target="#SUMMARY!A1"/><Relationship Id="rId9"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5.xml.rels><?xml version="1.0" encoding="UTF-8" standalone="yes"?>
<Relationships xmlns="http://schemas.openxmlformats.org/package/2006/relationships"><Relationship Id="rId8" Type="http://schemas.openxmlformats.org/officeDocument/2006/relationships/hyperlink" Target="#INPROGRESS!A1"/><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CHRONO!A1"/><Relationship Id="rId5" Type="http://schemas.openxmlformats.org/officeDocument/2006/relationships/image" Target="../media/image1.png"/><Relationship Id="rId4" Type="http://schemas.openxmlformats.org/officeDocument/2006/relationships/hyperlink" Target="#SUMMARY!A1"/><Relationship Id="rId9"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8.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xml.rels><?xml version="1.0" encoding="UTF-8" standalone="yes"?>
<Relationships xmlns="http://schemas.openxmlformats.org/package/2006/relationships"><Relationship Id="rId3" Type="http://schemas.openxmlformats.org/officeDocument/2006/relationships/hyperlink" Target="#CHRONO!A1"/><Relationship Id="rId2" Type="http://schemas.openxmlformats.org/officeDocument/2006/relationships/image" Target="../media/image1.png"/><Relationship Id="rId1" Type="http://schemas.openxmlformats.org/officeDocument/2006/relationships/hyperlink" Target="#SUMMARY!A1"/><Relationship Id="rId6" Type="http://schemas.openxmlformats.org/officeDocument/2006/relationships/image" Target="../media/image3.jpeg"/><Relationship Id="rId5" Type="http://schemas.openxmlformats.org/officeDocument/2006/relationships/hyperlink" Target="#'CHRONO '!A1"/><Relationship Id="rId4"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1.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5.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8.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7.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50.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chart" Target="../charts/chart13.xml"/><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51.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5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chart" Target="../charts/chart16.xml"/><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8.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19.xml"/><Relationship Id="rId7" Type="http://schemas.openxmlformats.org/officeDocument/2006/relationships/hyperlink" Target="#CHRONO!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1.png"/><Relationship Id="rId5" Type="http://schemas.openxmlformats.org/officeDocument/2006/relationships/hyperlink" Target="#SUMMARY!A1"/><Relationship Id="rId10" Type="http://schemas.openxmlformats.org/officeDocument/2006/relationships/image" Target="../media/image3.jpeg"/><Relationship Id="rId4" Type="http://schemas.openxmlformats.org/officeDocument/2006/relationships/image" Target="../media/image4.png"/><Relationship Id="rId9" Type="http://schemas.openxmlformats.org/officeDocument/2006/relationships/hyperlink" Target="#INPROGRESS!A1"/></Relationships>
</file>

<file path=xl/drawings/_rels/drawing5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22.xml"/><Relationship Id="rId7" Type="http://schemas.openxmlformats.org/officeDocument/2006/relationships/hyperlink" Target="#CHRONO!A1"/><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image" Target="../media/image1.png"/><Relationship Id="rId5" Type="http://schemas.openxmlformats.org/officeDocument/2006/relationships/hyperlink" Target="#SUMMARY!A1"/><Relationship Id="rId10" Type="http://schemas.openxmlformats.org/officeDocument/2006/relationships/image" Target="../media/image3.jpeg"/><Relationship Id="rId4" Type="http://schemas.openxmlformats.org/officeDocument/2006/relationships/image" Target="../media/image4.png"/><Relationship Id="rId9" Type="http://schemas.openxmlformats.org/officeDocument/2006/relationships/hyperlink" Target="#INPROGRESS!A1"/></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7.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60.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chart" Target="../charts/chart23.xml"/><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61.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chart" Target="../charts/chart24.xml"/><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6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6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6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INPROGRESS!A1"/></Relationships>
</file>

<file path=xl/drawings/_rels/drawing6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INPROGRESS!A1"/></Relationships>
</file>

<file path=xl/drawings/_rels/drawing66.xml.rels><?xml version="1.0" encoding="UTF-8" standalone="yes"?>
<Relationships xmlns="http://schemas.openxmlformats.org/package/2006/relationships"><Relationship Id="rId3" Type="http://schemas.openxmlformats.org/officeDocument/2006/relationships/hyperlink" Target="#INPROGRESS!A1"/><Relationship Id="rId2" Type="http://schemas.openxmlformats.org/officeDocument/2006/relationships/image" Target="../media/image1.png"/><Relationship Id="rId1" Type="http://schemas.openxmlformats.org/officeDocument/2006/relationships/hyperlink" Target="#SUMMARY!A1"/><Relationship Id="rId5" Type="http://schemas.openxmlformats.org/officeDocument/2006/relationships/image" Target="../media/image3.jpeg"/><Relationship Id="rId4" Type="http://schemas.openxmlformats.org/officeDocument/2006/relationships/image" Target="../media/image2.png"/></Relationships>
</file>

<file path=xl/drawings/_rels/drawing67.xml.rels><?xml version="1.0" encoding="UTF-8" standalone="yes"?>
<Relationships xmlns="http://schemas.openxmlformats.org/package/2006/relationships"><Relationship Id="rId3" Type="http://schemas.openxmlformats.org/officeDocument/2006/relationships/hyperlink" Target="#INPROGRESS!A1"/><Relationship Id="rId2" Type="http://schemas.openxmlformats.org/officeDocument/2006/relationships/image" Target="../media/image1.png"/><Relationship Id="rId1" Type="http://schemas.openxmlformats.org/officeDocument/2006/relationships/hyperlink" Target="#SUMMARY!A1"/><Relationship Id="rId5" Type="http://schemas.openxmlformats.org/officeDocument/2006/relationships/image" Target="../media/image3.jpeg"/><Relationship Id="rId4" Type="http://schemas.openxmlformats.org/officeDocument/2006/relationships/image" Target="../media/image2.png"/></Relationships>
</file>

<file path=xl/drawings/_rels/drawing68.xml.rels><?xml version="1.0" encoding="UTF-8" standalone="yes"?>
<Relationships xmlns="http://schemas.openxmlformats.org/package/2006/relationships"><Relationship Id="rId3" Type="http://schemas.openxmlformats.org/officeDocument/2006/relationships/hyperlink" Target="#'12-TODO'!A1"/><Relationship Id="rId2" Type="http://schemas.openxmlformats.org/officeDocument/2006/relationships/image" Target="../media/image10.jpeg"/><Relationship Id="rId1" Type="http://schemas.openxmlformats.org/officeDocument/2006/relationships/hyperlink" Target="#AVANCEMENT!A1"/><Relationship Id="rId6" Type="http://schemas.openxmlformats.org/officeDocument/2006/relationships/image" Target="../media/image1.png"/><Relationship Id="rId5" Type="http://schemas.openxmlformats.org/officeDocument/2006/relationships/hyperlink" Target="#SOMMAIRE!A1"/><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5.png"/><Relationship Id="rId4" Type="http://schemas.openxmlformats.org/officeDocument/2006/relationships/hyperlink" Target="#INPROGRESS!A1"/></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2.png"/><Relationship Id="rId4" Type="http://schemas.openxmlformats.org/officeDocument/2006/relationships/hyperlink" Target="#INPROGRESS!A1"/></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9.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CHRONO '!A1"/><Relationship Id="rId5" Type="http://schemas.openxmlformats.org/officeDocument/2006/relationships/image" Target="../media/image8.png"/><Relationship Id="rId4" Type="http://schemas.openxmlformats.org/officeDocument/2006/relationships/hyperlink" Target="#INPROGRESS!A1"/></Relationships>
</file>

<file path=xl/drawings/drawing1.xml><?xml version="1.0" encoding="utf-8"?>
<xdr:wsDr xmlns:xdr="http://schemas.openxmlformats.org/drawingml/2006/spreadsheetDrawing" xmlns:a="http://schemas.openxmlformats.org/drawingml/2006/main">
  <xdr:twoCellAnchor>
    <xdr:from>
      <xdr:col>3</xdr:col>
      <xdr:colOff>225135</xdr:colOff>
      <xdr:row>15</xdr:row>
      <xdr:rowOff>181840</xdr:rowOff>
    </xdr:from>
    <xdr:to>
      <xdr:col>4</xdr:col>
      <xdr:colOff>86589</xdr:colOff>
      <xdr:row>18</xdr:row>
      <xdr:rowOff>173182</xdr:rowOff>
    </xdr:to>
    <xdr:sp macro="" textlink="">
      <xdr:nvSpPr>
        <xdr:cNvPr id="2" name="Flèche droite rayée 1">
          <a:extLst>
            <a:ext uri="{FF2B5EF4-FFF2-40B4-BE49-F238E27FC236}">
              <a16:creationId xmlns:a16="http://schemas.microsoft.com/office/drawing/2014/main" id="{00000000-0008-0000-0000-000002000000}"/>
            </a:ext>
          </a:extLst>
        </xdr:cNvPr>
        <xdr:cNvSpPr/>
      </xdr:nvSpPr>
      <xdr:spPr>
        <a:xfrm rot="2054337">
          <a:off x="3130260" y="3820390"/>
          <a:ext cx="623454" cy="820017"/>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1281546</xdr:colOff>
      <xdr:row>15</xdr:row>
      <xdr:rowOff>173180</xdr:rowOff>
    </xdr:from>
    <xdr:to>
      <xdr:col>9</xdr:col>
      <xdr:colOff>536863</xdr:colOff>
      <xdr:row>18</xdr:row>
      <xdr:rowOff>164522</xdr:rowOff>
    </xdr:to>
    <xdr:sp macro="" textlink="">
      <xdr:nvSpPr>
        <xdr:cNvPr id="3" name="Flèche droite rayée 2">
          <a:extLst>
            <a:ext uri="{FF2B5EF4-FFF2-40B4-BE49-F238E27FC236}">
              <a16:creationId xmlns:a16="http://schemas.microsoft.com/office/drawing/2014/main" id="{00000000-0008-0000-0000-000003000000}"/>
            </a:ext>
          </a:extLst>
        </xdr:cNvPr>
        <xdr:cNvSpPr/>
      </xdr:nvSpPr>
      <xdr:spPr>
        <a:xfrm rot="8978106">
          <a:off x="9006321" y="3811730"/>
          <a:ext cx="626917" cy="820017"/>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272761</xdr:colOff>
      <xdr:row>20</xdr:row>
      <xdr:rowOff>60614</xdr:rowOff>
    </xdr:from>
    <xdr:to>
      <xdr:col>6</xdr:col>
      <xdr:colOff>1095375</xdr:colOff>
      <xdr:row>20</xdr:row>
      <xdr:rowOff>519550</xdr:rowOff>
    </xdr:to>
    <xdr:sp macro="" textlink="">
      <xdr:nvSpPr>
        <xdr:cNvPr id="4" name="Flèche droite rayée 3">
          <a:extLst>
            <a:ext uri="{FF2B5EF4-FFF2-40B4-BE49-F238E27FC236}">
              <a16:creationId xmlns:a16="http://schemas.microsoft.com/office/drawing/2014/main" id="{00000000-0008-0000-0000-000004000000}"/>
            </a:ext>
          </a:extLst>
        </xdr:cNvPr>
        <xdr:cNvSpPr/>
      </xdr:nvSpPr>
      <xdr:spPr>
        <a:xfrm rot="5400000">
          <a:off x="6102925" y="5155625"/>
          <a:ext cx="458936" cy="822614"/>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272760</xdr:colOff>
      <xdr:row>23</xdr:row>
      <xdr:rowOff>38966</xdr:rowOff>
    </xdr:from>
    <xdr:to>
      <xdr:col>6</xdr:col>
      <xdr:colOff>1095374</xdr:colOff>
      <xdr:row>23</xdr:row>
      <xdr:rowOff>658091</xdr:rowOff>
    </xdr:to>
    <xdr:sp macro="" textlink="">
      <xdr:nvSpPr>
        <xdr:cNvPr id="5" name="Flèche droite rayée 4">
          <a:extLst>
            <a:ext uri="{FF2B5EF4-FFF2-40B4-BE49-F238E27FC236}">
              <a16:creationId xmlns:a16="http://schemas.microsoft.com/office/drawing/2014/main" id="{00000000-0008-0000-0000-000005000000}"/>
            </a:ext>
          </a:extLst>
        </xdr:cNvPr>
        <xdr:cNvSpPr/>
      </xdr:nvSpPr>
      <xdr:spPr>
        <a:xfrm rot="5400000">
          <a:off x="6022829" y="6328497"/>
          <a:ext cx="619125" cy="822614"/>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242454</xdr:colOff>
      <xdr:row>10</xdr:row>
      <xdr:rowOff>268432</xdr:rowOff>
    </xdr:from>
    <xdr:to>
      <xdr:col>6</xdr:col>
      <xdr:colOff>1065068</xdr:colOff>
      <xdr:row>16</xdr:row>
      <xdr:rowOff>43295</xdr:rowOff>
    </xdr:to>
    <xdr:sp macro="" textlink="">
      <xdr:nvSpPr>
        <xdr:cNvPr id="6" name="Flèche droite rayée 5">
          <a:extLst>
            <a:ext uri="{FF2B5EF4-FFF2-40B4-BE49-F238E27FC236}">
              <a16:creationId xmlns:a16="http://schemas.microsoft.com/office/drawing/2014/main" id="{00000000-0008-0000-0000-000006000000}"/>
            </a:ext>
          </a:extLst>
        </xdr:cNvPr>
        <xdr:cNvSpPr/>
      </xdr:nvSpPr>
      <xdr:spPr>
        <a:xfrm rot="5400000">
          <a:off x="5600267" y="2844944"/>
          <a:ext cx="1403638" cy="822614"/>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285749</xdr:colOff>
      <xdr:row>26</xdr:row>
      <xdr:rowOff>69275</xdr:rowOff>
    </xdr:from>
    <xdr:to>
      <xdr:col>6</xdr:col>
      <xdr:colOff>1108363</xdr:colOff>
      <xdr:row>28</xdr:row>
      <xdr:rowOff>142877</xdr:rowOff>
    </xdr:to>
    <xdr:sp macro="" textlink="">
      <xdr:nvSpPr>
        <xdr:cNvPr id="7" name="Flèche droite rayée 6">
          <a:extLst>
            <a:ext uri="{FF2B5EF4-FFF2-40B4-BE49-F238E27FC236}">
              <a16:creationId xmlns:a16="http://schemas.microsoft.com/office/drawing/2014/main" id="{00000000-0008-0000-0000-000007000000}"/>
            </a:ext>
          </a:extLst>
        </xdr:cNvPr>
        <xdr:cNvSpPr/>
      </xdr:nvSpPr>
      <xdr:spPr>
        <a:xfrm rot="5400000">
          <a:off x="6037117" y="7614807"/>
          <a:ext cx="616527" cy="822614"/>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294409</xdr:colOff>
      <xdr:row>31</xdr:row>
      <xdr:rowOff>69274</xdr:rowOff>
    </xdr:from>
    <xdr:to>
      <xdr:col>6</xdr:col>
      <xdr:colOff>1117023</xdr:colOff>
      <xdr:row>34</xdr:row>
      <xdr:rowOff>108240</xdr:rowOff>
    </xdr:to>
    <xdr:sp macro="" textlink="">
      <xdr:nvSpPr>
        <xdr:cNvPr id="8" name="Flèche droite rayée 7">
          <a:extLst>
            <a:ext uri="{FF2B5EF4-FFF2-40B4-BE49-F238E27FC236}">
              <a16:creationId xmlns:a16="http://schemas.microsoft.com/office/drawing/2014/main" id="{00000000-0008-0000-0000-000008000000}"/>
            </a:ext>
          </a:extLst>
        </xdr:cNvPr>
        <xdr:cNvSpPr/>
      </xdr:nvSpPr>
      <xdr:spPr>
        <a:xfrm rot="5400000">
          <a:off x="6044045" y="8988138"/>
          <a:ext cx="619991" cy="822614"/>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1</xdr:col>
      <xdr:colOff>322118</xdr:colOff>
      <xdr:row>2</xdr:row>
      <xdr:rowOff>74281</xdr:rowOff>
    </xdr:to>
    <xdr:pic>
      <xdr:nvPicPr>
        <xdr:cNvPr id="11" name="Picture 3">
          <a:hlinkClick xmlns:r="http://schemas.openxmlformats.org/officeDocument/2006/relationships" r:id="rId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352550" cy="481258"/>
        </a:xfrm>
        <a:prstGeom prst="rect">
          <a:avLst/>
        </a:prstGeom>
        <a:noFill/>
        <a:ln w="9525">
          <a:noFill/>
          <a:miter lim="800000"/>
          <a:headEnd/>
          <a:tailEnd/>
        </a:ln>
      </xdr:spPr>
    </xdr:pic>
    <xdr:clientData/>
  </xdr:twoCellAnchor>
  <xdr:twoCellAnchor editAs="oneCell">
    <xdr:from>
      <xdr:col>1</xdr:col>
      <xdr:colOff>350693</xdr:colOff>
      <xdr:row>0</xdr:row>
      <xdr:rowOff>76199</xdr:rowOff>
    </xdr:from>
    <xdr:to>
      <xdr:col>2</xdr:col>
      <xdr:colOff>330777</xdr:colOff>
      <xdr:row>2</xdr:row>
      <xdr:rowOff>21647</xdr:rowOff>
    </xdr:to>
    <xdr:pic>
      <xdr:nvPicPr>
        <xdr:cNvPr id="12" name="Image 11" descr="http://newhaventech.com/wp-content/uploads/2012/11/Direction-sign.png">
          <a:hlinkClick xmlns:r="http://schemas.openxmlformats.org/officeDocument/2006/relationships" r:id="rId3"/>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81125" y="76199"/>
          <a:ext cx="3524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330778</xdr:colOff>
      <xdr:row>0</xdr:row>
      <xdr:rowOff>76199</xdr:rowOff>
    </xdr:from>
    <xdr:to>
      <xdr:col>2</xdr:col>
      <xdr:colOff>679024</xdr:colOff>
      <xdr:row>2</xdr:row>
      <xdr:rowOff>21647</xdr:rowOff>
    </xdr:to>
    <xdr:pic>
      <xdr:nvPicPr>
        <xdr:cNvPr id="13" name="Image 12" descr="http://www.zigomatik.org/wp-content/uploads/2014/01/PENDULE.jpg">
          <a:hlinkClick xmlns:r="http://schemas.openxmlformats.org/officeDocument/2006/relationships" r:id="rId5"/>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3551" y="76199"/>
          <a:ext cx="348246"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590550</xdr:colOff>
      <xdr:row>47</xdr:row>
      <xdr:rowOff>152400</xdr:rowOff>
    </xdr:from>
    <xdr:to>
      <xdr:col>8</xdr:col>
      <xdr:colOff>275359</xdr:colOff>
      <xdr:row>68</xdr:row>
      <xdr:rowOff>124259</xdr:rowOff>
    </xdr:to>
    <xdr:graphicFrame macro="">
      <xdr:nvGraphicFramePr>
        <xdr:cNvPr id="4" name="Graphique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180975</xdr:colOff>
      <xdr:row>47</xdr:row>
      <xdr:rowOff>140711</xdr:rowOff>
    </xdr:from>
    <xdr:to>
      <xdr:col>16</xdr:col>
      <xdr:colOff>395721</xdr:colOff>
      <xdr:row>68</xdr:row>
      <xdr:rowOff>142874</xdr:rowOff>
    </xdr:to>
    <xdr:graphicFrame macro="">
      <xdr:nvGraphicFramePr>
        <xdr:cNvPr id="5" name="Graphique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228600</xdr:colOff>
      <xdr:row>0</xdr:row>
      <xdr:rowOff>57150</xdr:rowOff>
    </xdr:from>
    <xdr:to>
      <xdr:col>16</xdr:col>
      <xdr:colOff>600075</xdr:colOff>
      <xdr:row>0</xdr:row>
      <xdr:rowOff>242358</xdr:rowOff>
    </xdr:to>
    <xdr:pic macro="[0]!InscripToDO">
      <xdr:nvPicPr>
        <xdr:cNvPr id="6" name="Image 5" descr="https://cdn2.iconfinder.com/data/icons/picons-essentials/57/checklist-512.png">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144500" y="57150"/>
          <a:ext cx="371475" cy="16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4"/>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1007918" cy="531481"/>
        </a:xfrm>
        <a:prstGeom prst="rect">
          <a:avLst/>
        </a:prstGeom>
        <a:noFill/>
        <a:ln w="9525">
          <a:noFill/>
          <a:miter lim="800000"/>
          <a:headEnd/>
          <a:tailEnd/>
        </a:ln>
      </xdr:spPr>
    </xdr:pic>
    <xdr:clientData/>
  </xdr:twoCellAnchor>
  <xdr:twoCellAnchor editAs="oneCell">
    <xdr:from>
      <xdr:col>1</xdr:col>
      <xdr:colOff>617393</xdr:colOff>
      <xdr:row>0</xdr:row>
      <xdr:rowOff>76198</xdr:rowOff>
    </xdr:from>
    <xdr:to>
      <xdr:col>2</xdr:col>
      <xdr:colOff>335456</xdr:colOff>
      <xdr:row>1</xdr:row>
      <xdr:rowOff>152400</xdr:rowOff>
    </xdr:to>
    <xdr:pic>
      <xdr:nvPicPr>
        <xdr:cNvPr id="8" name="Image 7" descr="http://newhaventech.com/wp-content/uploads/2012/11/Direction-sign.png">
          <a:hlinkClick xmlns:r="http://schemas.openxmlformats.org/officeDocument/2006/relationships" r:id="rId6"/>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79393" y="76198"/>
          <a:ext cx="480063" cy="381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361950</xdr:colOff>
      <xdr:row>0</xdr:row>
      <xdr:rowOff>85724</xdr:rowOff>
    </xdr:from>
    <xdr:to>
      <xdr:col>2</xdr:col>
      <xdr:colOff>755224</xdr:colOff>
      <xdr:row>1</xdr:row>
      <xdr:rowOff>171450</xdr:rowOff>
    </xdr:to>
    <xdr:pic>
      <xdr:nvPicPr>
        <xdr:cNvPr id="9" name="Image 8" descr="http://www.zigomatik.org/wp-content/uploads/2014/01/PENDULE.jpg">
          <a:hlinkClick xmlns:r="http://schemas.openxmlformats.org/officeDocument/2006/relationships" r:id="rId8"/>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85950" y="85724"/>
          <a:ext cx="393274" cy="390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22</xdr:col>
      <xdr:colOff>29441</xdr:colOff>
      <xdr:row>0</xdr:row>
      <xdr:rowOff>87456</xdr:rowOff>
    </xdr:from>
    <xdr:to>
      <xdr:col>22</xdr:col>
      <xdr:colOff>398319</xdr:colOff>
      <xdr:row>2</xdr:row>
      <xdr:rowOff>43296</xdr:rowOff>
    </xdr:to>
    <xdr:pic>
      <xdr:nvPicPr>
        <xdr:cNvPr id="2" name="Image 1" descr="https://cdn2.iconfinder.com/data/icons/picons-essentials/57/checklist-512.pn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1241" y="87456"/>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03978"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39830</xdr:colOff>
      <xdr:row>0</xdr:row>
      <xdr:rowOff>70138</xdr:rowOff>
    </xdr:from>
    <xdr:to>
      <xdr:col>22</xdr:col>
      <xdr:colOff>408708</xdr:colOff>
      <xdr:row>2</xdr:row>
      <xdr:rowOff>29442</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81853" y="70138"/>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68220</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215611</xdr:colOff>
      <xdr:row>2</xdr:row>
      <xdr:rowOff>15586</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215612</xdr:colOff>
      <xdr:row>0</xdr:row>
      <xdr:rowOff>76199</xdr:rowOff>
    </xdr:from>
    <xdr:to>
      <xdr:col>2</xdr:col>
      <xdr:colOff>563858</xdr:colOff>
      <xdr:row>2</xdr:row>
      <xdr:rowOff>15586</xdr:rowOff>
    </xdr:to>
    <xdr:pic>
      <xdr:nvPicPr>
        <xdr:cNvPr id="11" name="Image 10" descr="http://www.zigomatik.org/wp-content/uploads/2014/01/PENDULE.jpg">
          <a:hlinkClick xmlns:r="http://schemas.openxmlformats.org/officeDocument/2006/relationships" r:id="rId6"/>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22</xdr:col>
      <xdr:colOff>41562</xdr:colOff>
      <xdr:row>0</xdr:row>
      <xdr:rowOff>85725</xdr:rowOff>
    </xdr:from>
    <xdr:to>
      <xdr:col>22</xdr:col>
      <xdr:colOff>410440</xdr:colOff>
      <xdr:row>2</xdr:row>
      <xdr:rowOff>41565</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336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1" name="Image 10" descr="http://www.zigomatik.org/wp-content/uploads/2014/01/PENDULE.jpg">
          <a:hlinkClick xmlns:r="http://schemas.openxmlformats.org/officeDocument/2006/relationships" r:id="rId6"/>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213012</xdr:colOff>
      <xdr:row>0</xdr:row>
      <xdr:rowOff>85725</xdr:rowOff>
    </xdr:from>
    <xdr:to>
      <xdr:col>14</xdr:col>
      <xdr:colOff>581890</xdr:colOff>
      <xdr:row>2</xdr:row>
      <xdr:rowOff>41565</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091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1" name="Image 10" descr="http://www.zigomatik.org/wp-content/uploads/2014/01/PENDULE.jpg">
          <a:hlinkClick xmlns:r="http://schemas.openxmlformats.org/officeDocument/2006/relationships" r:id="rId6"/>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213012</xdr:colOff>
      <xdr:row>0</xdr:row>
      <xdr:rowOff>76200</xdr:rowOff>
    </xdr:from>
    <xdr:to>
      <xdr:col>14</xdr:col>
      <xdr:colOff>581890</xdr:colOff>
      <xdr:row>2</xdr:row>
      <xdr:rowOff>32040</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18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178377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178378</xdr:colOff>
      <xdr:row>0</xdr:row>
      <xdr:rowOff>76199</xdr:rowOff>
    </xdr:from>
    <xdr:to>
      <xdr:col>2</xdr:col>
      <xdr:colOff>526624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213012</xdr:colOff>
      <xdr:row>0</xdr:row>
      <xdr:rowOff>66675</xdr:rowOff>
    </xdr:from>
    <xdr:to>
      <xdr:col>13</xdr:col>
      <xdr:colOff>581890</xdr:colOff>
      <xdr:row>2</xdr:row>
      <xdr:rowOff>22515</xdr:rowOff>
    </xdr:to>
    <xdr:pic macro="[0]!InscripToDO">
      <xdr:nvPicPr>
        <xdr:cNvPr id="14" name="Image 13" descr="https://cdn2.iconfinder.com/data/icons/picons-essentials/57/checklist-512.png">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5587"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7" name="Image 6"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9" name="Image 8" descr="http://www.zigomatik.org/wp-content/uploads/2014/01/PENDULE.jpg">
          <a:hlinkClick xmlns:r="http://schemas.openxmlformats.org/officeDocument/2006/relationships" r:id="rId6"/>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247650</xdr:colOff>
      <xdr:row>0</xdr:row>
      <xdr:rowOff>57150</xdr:rowOff>
    </xdr:from>
    <xdr:to>
      <xdr:col>13</xdr:col>
      <xdr:colOff>619125</xdr:colOff>
      <xdr:row>2</xdr:row>
      <xdr:rowOff>9525</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48900" y="5715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0" name="Image 9"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1" name="Image 10" descr="http://www.zigomatik.org/wp-content/uploads/2014/01/PENDULE.jpg">
          <a:hlinkClick xmlns:r="http://schemas.openxmlformats.org/officeDocument/2006/relationships" r:id="rId6"/>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222537</xdr:colOff>
      <xdr:row>0</xdr:row>
      <xdr:rowOff>66675</xdr:rowOff>
    </xdr:from>
    <xdr:to>
      <xdr:col>13</xdr:col>
      <xdr:colOff>591415</xdr:colOff>
      <xdr:row>2</xdr:row>
      <xdr:rowOff>22515</xdr:rowOff>
    </xdr:to>
    <xdr:pic>
      <xdr:nvPicPr>
        <xdr:cNvPr id="2" name="Image 1" descr="https://cdn2.iconfinder.com/data/icons/picons-essentials/57/checklist-512.png">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14287"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922193</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7793</xdr:colOff>
      <xdr:row>0</xdr:row>
      <xdr:rowOff>76199</xdr:rowOff>
    </xdr:from>
    <xdr:to>
      <xdr:col>2</xdr:col>
      <xdr:colOff>359352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359353</xdr:colOff>
      <xdr:row>0</xdr:row>
      <xdr:rowOff>76199</xdr:rowOff>
    </xdr:from>
    <xdr:to>
      <xdr:col>2</xdr:col>
      <xdr:colOff>707599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651162</xdr:colOff>
      <xdr:row>0</xdr:row>
      <xdr:rowOff>76200</xdr:rowOff>
    </xdr:from>
    <xdr:to>
      <xdr:col>14</xdr:col>
      <xdr:colOff>134215</xdr:colOff>
      <xdr:row>2</xdr:row>
      <xdr:rowOff>32040</xdr:rowOff>
    </xdr:to>
    <xdr:pic>
      <xdr:nvPicPr>
        <xdr:cNvPr id="2" name="Image 1" descr="https://cdn2.iconfinder.com/data/icons/picons-essentials/57/checklist-512.png">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76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645968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674543</xdr:colOff>
      <xdr:row>0</xdr:row>
      <xdr:rowOff>76199</xdr:rowOff>
    </xdr:from>
    <xdr:to>
      <xdr:col>2</xdr:col>
      <xdr:colOff>264102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264103</xdr:colOff>
      <xdr:row>0</xdr:row>
      <xdr:rowOff>76199</xdr:rowOff>
    </xdr:from>
    <xdr:to>
      <xdr:col>2</xdr:col>
      <xdr:colOff>612349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322118</xdr:colOff>
      <xdr:row>2</xdr:row>
      <xdr:rowOff>74281</xdr:rowOff>
    </xdr:to>
    <xdr:pic>
      <xdr:nvPicPr>
        <xdr:cNvPr id="11" name="Picture 3">
          <a:hlinkClick xmlns:r="http://schemas.openxmlformats.org/officeDocument/2006/relationships" r:id="rId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352550" cy="481258"/>
        </a:xfrm>
        <a:prstGeom prst="rect">
          <a:avLst/>
        </a:prstGeom>
        <a:noFill/>
        <a:ln w="9525">
          <a:noFill/>
          <a:miter lim="800000"/>
          <a:headEnd/>
          <a:tailEnd/>
        </a:ln>
      </xdr:spPr>
    </xdr:pic>
    <xdr:clientData/>
  </xdr:twoCellAnchor>
  <xdr:twoCellAnchor editAs="oneCell">
    <xdr:from>
      <xdr:col>1</xdr:col>
      <xdr:colOff>350693</xdr:colOff>
      <xdr:row>0</xdr:row>
      <xdr:rowOff>76199</xdr:rowOff>
    </xdr:from>
    <xdr:to>
      <xdr:col>2</xdr:col>
      <xdr:colOff>330777</xdr:colOff>
      <xdr:row>2</xdr:row>
      <xdr:rowOff>21647</xdr:rowOff>
    </xdr:to>
    <xdr:pic>
      <xdr:nvPicPr>
        <xdr:cNvPr id="12" name="Image 11" descr="http://newhaventech.com/wp-content/uploads/2012/11/Direction-sign.png">
          <a:hlinkClick xmlns:r="http://schemas.openxmlformats.org/officeDocument/2006/relationships" r:id="rId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81125" y="76199"/>
          <a:ext cx="3524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330778</xdr:colOff>
      <xdr:row>0</xdr:row>
      <xdr:rowOff>76199</xdr:rowOff>
    </xdr:from>
    <xdr:to>
      <xdr:col>2</xdr:col>
      <xdr:colOff>679024</xdr:colOff>
      <xdr:row>2</xdr:row>
      <xdr:rowOff>21647</xdr:rowOff>
    </xdr:to>
    <xdr:pic>
      <xdr:nvPicPr>
        <xdr:cNvPr id="13" name="Image 12" descr="http://www.zigomatik.org/wp-content/uploads/2014/01/PENDULE.jpg">
          <a:hlinkClick xmlns:r="http://schemas.openxmlformats.org/officeDocument/2006/relationships" r:id="rId5"/>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3551" y="76199"/>
          <a:ext cx="348246"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1762125</xdr:colOff>
      <xdr:row>0</xdr:row>
      <xdr:rowOff>66675</xdr:rowOff>
    </xdr:from>
    <xdr:to>
      <xdr:col>13</xdr:col>
      <xdr:colOff>2133600</xdr:colOff>
      <xdr:row>2</xdr:row>
      <xdr:rowOff>19050</xdr:rowOff>
    </xdr:to>
    <xdr:pic macro="[0]!InscripToDO">
      <xdr:nvPicPr>
        <xdr:cNvPr id="11" name="Image 10" descr="https://cdn2.iconfinder.com/data/icons/picons-essentials/57/checklist-512.png">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66675"/>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12" name="Picture 3">
          <a:hlinkClick xmlns:r="http://schemas.openxmlformats.org/officeDocument/2006/relationships" r:id="rId2"/>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3" name="Image 12"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4" name="Image 13" descr="http://www.zigomatik.org/wp-content/uploads/2014/01/PENDULE.jpg">
          <a:hlinkClick xmlns:r="http://schemas.openxmlformats.org/officeDocument/2006/relationships" r:id="rId6"/>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346362</xdr:colOff>
      <xdr:row>0</xdr:row>
      <xdr:rowOff>76200</xdr:rowOff>
    </xdr:from>
    <xdr:to>
      <xdr:col>13</xdr:col>
      <xdr:colOff>715240</xdr:colOff>
      <xdr:row>2</xdr:row>
      <xdr:rowOff>32040</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143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632113</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9477" cy="480392"/>
        </a:xfrm>
        <a:prstGeom prst="rect">
          <a:avLst/>
        </a:prstGeom>
        <a:noFill/>
        <a:ln w="9525">
          <a:noFill/>
          <a:miter lim="800000"/>
          <a:headEnd/>
          <a:tailEnd/>
        </a:ln>
      </xdr:spPr>
    </xdr:pic>
    <xdr:clientData/>
  </xdr:twoCellAnchor>
  <xdr:twoCellAnchor editAs="oneCell">
    <xdr:from>
      <xdr:col>2</xdr:col>
      <xdr:colOff>7793</xdr:colOff>
      <xdr:row>0</xdr:row>
      <xdr:rowOff>76199</xdr:rowOff>
    </xdr:from>
    <xdr:to>
      <xdr:col>2</xdr:col>
      <xdr:colOff>359352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359353</xdr:colOff>
      <xdr:row>0</xdr:row>
      <xdr:rowOff>76199</xdr:rowOff>
    </xdr:from>
    <xdr:to>
      <xdr:col>2</xdr:col>
      <xdr:colOff>707599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651162</xdr:colOff>
      <xdr:row>0</xdr:row>
      <xdr:rowOff>76200</xdr:rowOff>
    </xdr:from>
    <xdr:to>
      <xdr:col>14</xdr:col>
      <xdr:colOff>134215</xdr:colOff>
      <xdr:row>2</xdr:row>
      <xdr:rowOff>32040</xdr:rowOff>
    </xdr:to>
    <xdr:pic>
      <xdr:nvPicPr>
        <xdr:cNvPr id="2" name="Image 1" descr="https://cdn2.iconfinder.com/data/icons/picons-essentials/57/checklist-512.png">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76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645968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674543</xdr:colOff>
      <xdr:row>0</xdr:row>
      <xdr:rowOff>76199</xdr:rowOff>
    </xdr:from>
    <xdr:to>
      <xdr:col>2</xdr:col>
      <xdr:colOff>264102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264103</xdr:colOff>
      <xdr:row>0</xdr:row>
      <xdr:rowOff>76199</xdr:rowOff>
    </xdr:from>
    <xdr:to>
      <xdr:col>2</xdr:col>
      <xdr:colOff>612349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213012</xdr:colOff>
      <xdr:row>0</xdr:row>
      <xdr:rowOff>66675</xdr:rowOff>
    </xdr:from>
    <xdr:to>
      <xdr:col>13</xdr:col>
      <xdr:colOff>581890</xdr:colOff>
      <xdr:row>2</xdr:row>
      <xdr:rowOff>22515</xdr:rowOff>
    </xdr:to>
    <xdr:pic macro="[0]!InscripToDO">
      <xdr:nvPicPr>
        <xdr:cNvPr id="4" name="Image 3" descr="https://cdn2.iconfinder.com/data/icons/picons-essentials/57/checklist-512.png">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5587"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300404</xdr:colOff>
      <xdr:row>2</xdr:row>
      <xdr:rowOff>64756</xdr:rowOff>
    </xdr:to>
    <xdr:pic>
      <xdr:nvPicPr>
        <xdr:cNvPr id="5" name="Picture 3">
          <a:hlinkClick xmlns:r="http://schemas.openxmlformats.org/officeDocument/2006/relationships" r:id="rId2"/>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069731" cy="482391"/>
        </a:xfrm>
        <a:prstGeom prst="rect">
          <a:avLst/>
        </a:prstGeom>
        <a:noFill/>
        <a:ln w="9525">
          <a:noFill/>
          <a:miter lim="800000"/>
          <a:headEnd/>
          <a:tailEnd/>
        </a:ln>
      </xdr:spPr>
    </xdr:pic>
    <xdr:clientData/>
  </xdr:twoCellAnchor>
  <xdr:twoCellAnchor editAs="oneCell">
    <xdr:from>
      <xdr:col>1</xdr:col>
      <xdr:colOff>470855</xdr:colOff>
      <xdr:row>0</xdr:row>
      <xdr:rowOff>61545</xdr:rowOff>
    </xdr:from>
    <xdr:to>
      <xdr:col>2</xdr:col>
      <xdr:colOff>127889</xdr:colOff>
      <xdr:row>1</xdr:row>
      <xdr:rowOff>224603</xdr:rowOff>
    </xdr:to>
    <xdr:pic>
      <xdr:nvPicPr>
        <xdr:cNvPr id="6" name="Image 5"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0182" y="61545"/>
          <a:ext cx="423030" cy="353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7" name="Image 6" descr="http://www.zigomatik.org/wp-content/uploads/2014/01/PENDULE.jpg">
          <a:hlinkClick xmlns:r="http://schemas.openxmlformats.org/officeDocument/2006/relationships" r:id="rId4"/>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428625</xdr:colOff>
      <xdr:row>107</xdr:row>
      <xdr:rowOff>28580</xdr:rowOff>
    </xdr:from>
    <xdr:to>
      <xdr:col>6</xdr:col>
      <xdr:colOff>428625</xdr:colOff>
      <xdr:row>125</xdr:row>
      <xdr:rowOff>38099</xdr:rowOff>
    </xdr:to>
    <xdr:graphicFrame macro="">
      <xdr:nvGraphicFramePr>
        <xdr:cNvPr id="2" name="Graphique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342900</xdr:colOff>
      <xdr:row>0</xdr:row>
      <xdr:rowOff>76201</xdr:rowOff>
    </xdr:from>
    <xdr:to>
      <xdr:col>13</xdr:col>
      <xdr:colOff>714375</xdr:colOff>
      <xdr:row>2</xdr:row>
      <xdr:rowOff>28576</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06025"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62142</xdr:colOff>
      <xdr:row>2</xdr:row>
      <xdr:rowOff>69238</xdr:rowOff>
    </xdr:to>
    <xdr:pic>
      <xdr:nvPicPr>
        <xdr:cNvPr id="9" name="Picture 3">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90717</xdr:colOff>
      <xdr:row>0</xdr:row>
      <xdr:rowOff>76199</xdr:rowOff>
    </xdr:from>
    <xdr:to>
      <xdr:col>2</xdr:col>
      <xdr:colOff>442276</xdr:colOff>
      <xdr:row>2</xdr:row>
      <xdr:rowOff>16604</xdr:rowOff>
    </xdr:to>
    <xdr:pic>
      <xdr:nvPicPr>
        <xdr:cNvPr id="10" name="Image 9"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442277</xdr:colOff>
      <xdr:row>0</xdr:row>
      <xdr:rowOff>76199</xdr:rowOff>
    </xdr:from>
    <xdr:to>
      <xdr:col>3</xdr:col>
      <xdr:colOff>28523</xdr:colOff>
      <xdr:row>2</xdr:row>
      <xdr:rowOff>16604</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17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304800</xdr:colOff>
      <xdr:row>90</xdr:row>
      <xdr:rowOff>170390</xdr:rowOff>
    </xdr:from>
    <xdr:to>
      <xdr:col>20</xdr:col>
      <xdr:colOff>59267</xdr:colOff>
      <xdr:row>128</xdr:row>
      <xdr:rowOff>106891</xdr:rowOff>
    </xdr:to>
    <xdr:graphicFrame macro="">
      <xdr:nvGraphicFramePr>
        <xdr:cNvPr id="2" name="Graphique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495300</xdr:colOff>
      <xdr:row>90</xdr:row>
      <xdr:rowOff>171450</xdr:rowOff>
    </xdr:from>
    <xdr:to>
      <xdr:col>11</xdr:col>
      <xdr:colOff>600075</xdr:colOff>
      <xdr:row>122</xdr:row>
      <xdr:rowOff>9525</xdr:rowOff>
    </xdr:to>
    <xdr:graphicFrame macro="">
      <xdr:nvGraphicFramePr>
        <xdr:cNvPr id="3" name="Graphique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342900</xdr:colOff>
      <xdr:row>0</xdr:row>
      <xdr:rowOff>76201</xdr:rowOff>
    </xdr:from>
    <xdr:to>
      <xdr:col>16</xdr:col>
      <xdr:colOff>714375</xdr:colOff>
      <xdr:row>2</xdr:row>
      <xdr:rowOff>28576</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96625"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150668</xdr:colOff>
      <xdr:row>2</xdr:row>
      <xdr:rowOff>64756</xdr:rowOff>
    </xdr:to>
    <xdr:pic>
      <xdr:nvPicPr>
        <xdr:cNvPr id="10" name="Picture 3">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179243</xdr:colOff>
      <xdr:row>0</xdr:row>
      <xdr:rowOff>76199</xdr:rowOff>
    </xdr:from>
    <xdr:to>
      <xdr:col>2</xdr:col>
      <xdr:colOff>530802</xdr:colOff>
      <xdr:row>2</xdr:row>
      <xdr:rowOff>12122</xdr:rowOff>
    </xdr:to>
    <xdr:pic>
      <xdr:nvPicPr>
        <xdr:cNvPr id="11" name="Image 10" descr="http://newhaventech.com/wp-content/uploads/2012/11/Direction-sign.png">
          <a:hlinkClick xmlns:r="http://schemas.openxmlformats.org/officeDocument/2006/relationships" r:id="rId6"/>
          <a:extLst>
            <a:ext uri="{FF2B5EF4-FFF2-40B4-BE49-F238E27FC236}">
              <a16:creationId xmlns:a16="http://schemas.microsoft.com/office/drawing/2014/main" id="{00000000-0008-0000-18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530803</xdr:colOff>
      <xdr:row>0</xdr:row>
      <xdr:rowOff>76199</xdr:rowOff>
    </xdr:from>
    <xdr:to>
      <xdr:col>2</xdr:col>
      <xdr:colOff>879049</xdr:colOff>
      <xdr:row>2</xdr:row>
      <xdr:rowOff>12122</xdr:rowOff>
    </xdr:to>
    <xdr:pic>
      <xdr:nvPicPr>
        <xdr:cNvPr id="12" name="Image 11" descr="http://www.zigomatik.org/wp-content/uploads/2014/01/PENDULE.jpg">
          <a:hlinkClick xmlns:r="http://schemas.openxmlformats.org/officeDocument/2006/relationships" r:id="rId8"/>
          <a:extLst>
            <a:ext uri="{FF2B5EF4-FFF2-40B4-BE49-F238E27FC236}">
              <a16:creationId xmlns:a16="http://schemas.microsoft.com/office/drawing/2014/main" id="{00000000-0008-0000-18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15</xdr:col>
      <xdr:colOff>54984</xdr:colOff>
      <xdr:row>0</xdr:row>
      <xdr:rowOff>93085</xdr:rowOff>
    </xdr:from>
    <xdr:to>
      <xdr:col>15</xdr:col>
      <xdr:colOff>392690</xdr:colOff>
      <xdr:row>2</xdr:row>
      <xdr:rowOff>11691</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4734" y="93085"/>
          <a:ext cx="337706" cy="337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19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13</xdr:col>
      <xdr:colOff>352424</xdr:colOff>
      <xdr:row>0</xdr:row>
      <xdr:rowOff>76200</xdr:rowOff>
    </xdr:from>
    <xdr:to>
      <xdr:col>13</xdr:col>
      <xdr:colOff>723900</xdr:colOff>
      <xdr:row>2</xdr:row>
      <xdr:rowOff>28576</xdr:rowOff>
    </xdr:to>
    <xdr:pic macro="[0]!InscripToDO">
      <xdr:nvPicPr>
        <xdr:cNvPr id="14" name="Image 13" descr="https://cdn2.iconfinder.com/data/icons/picons-essentials/57/checklist-512.png">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53674" y="76200"/>
          <a:ext cx="371476" cy="37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7" name="Image 6"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8" name="Image 7" descr="http://www.zigomatik.org/wp-content/uploads/2014/01/PENDULE.jpg">
          <a:hlinkClick xmlns:r="http://schemas.openxmlformats.org/officeDocument/2006/relationships" r:id="rId6"/>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342900</xdr:colOff>
      <xdr:row>0</xdr:row>
      <xdr:rowOff>76201</xdr:rowOff>
    </xdr:from>
    <xdr:to>
      <xdr:col>13</xdr:col>
      <xdr:colOff>714375</xdr:colOff>
      <xdr:row>2</xdr:row>
      <xdr:rowOff>28576</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4150"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323850</xdr:colOff>
      <xdr:row>71</xdr:row>
      <xdr:rowOff>123824</xdr:rowOff>
    </xdr:from>
    <xdr:to>
      <xdr:col>17</xdr:col>
      <xdr:colOff>438150</xdr:colOff>
      <xdr:row>98</xdr:row>
      <xdr:rowOff>161924</xdr:rowOff>
    </xdr:to>
    <xdr:graphicFrame macro="">
      <xdr:nvGraphicFramePr>
        <xdr:cNvPr id="2" name="Graphique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122690</xdr:rowOff>
    </xdr:from>
    <xdr:to>
      <xdr:col>10</xdr:col>
      <xdr:colOff>108632</xdr:colOff>
      <xdr:row>99</xdr:row>
      <xdr:rowOff>136525</xdr:rowOff>
    </xdr:to>
    <xdr:graphicFrame macro="">
      <xdr:nvGraphicFramePr>
        <xdr:cNvPr id="3" name="Graphique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342900</xdr:colOff>
      <xdr:row>0</xdr:row>
      <xdr:rowOff>76201</xdr:rowOff>
    </xdr:from>
    <xdr:to>
      <xdr:col>13</xdr:col>
      <xdr:colOff>714375</xdr:colOff>
      <xdr:row>2</xdr:row>
      <xdr:rowOff>28576</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50"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750743</xdr:colOff>
      <xdr:row>2</xdr:row>
      <xdr:rowOff>64756</xdr:rowOff>
    </xdr:to>
    <xdr:pic>
      <xdr:nvPicPr>
        <xdr:cNvPr id="10" name="Picture 3">
          <a:hlinkClick xmlns:r="http://schemas.openxmlformats.org/officeDocument/2006/relationships" r:id="rId4"/>
          <a:extLst>
            <a:ext uri="{FF2B5EF4-FFF2-40B4-BE49-F238E27FC236}">
              <a16:creationId xmlns:a16="http://schemas.microsoft.com/office/drawing/2014/main" id="{00000000-0008-0000-1C00-00000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17318</xdr:colOff>
      <xdr:row>0</xdr:row>
      <xdr:rowOff>76199</xdr:rowOff>
    </xdr:from>
    <xdr:to>
      <xdr:col>2</xdr:col>
      <xdr:colOff>368877</xdr:colOff>
      <xdr:row>2</xdr:row>
      <xdr:rowOff>12122</xdr:rowOff>
    </xdr:to>
    <xdr:pic>
      <xdr:nvPicPr>
        <xdr:cNvPr id="11" name="Image 10" descr="http://newhaventech.com/wp-content/uploads/2012/11/Direction-sign.png">
          <a:hlinkClick xmlns:r="http://schemas.openxmlformats.org/officeDocument/2006/relationships" r:id="rId6"/>
          <a:extLst>
            <a:ext uri="{FF2B5EF4-FFF2-40B4-BE49-F238E27FC236}">
              <a16:creationId xmlns:a16="http://schemas.microsoft.com/office/drawing/2014/main" id="{00000000-0008-0000-1C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368878</xdr:colOff>
      <xdr:row>0</xdr:row>
      <xdr:rowOff>76199</xdr:rowOff>
    </xdr:from>
    <xdr:to>
      <xdr:col>2</xdr:col>
      <xdr:colOff>717124</xdr:colOff>
      <xdr:row>2</xdr:row>
      <xdr:rowOff>12122</xdr:rowOff>
    </xdr:to>
    <xdr:pic>
      <xdr:nvPicPr>
        <xdr:cNvPr id="12" name="Image 11" descr="http://www.zigomatik.org/wp-content/uploads/2014/01/PENDULE.jpg">
          <a:hlinkClick xmlns:r="http://schemas.openxmlformats.org/officeDocument/2006/relationships" r:id="rId8"/>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16</xdr:row>
      <xdr:rowOff>31750</xdr:rowOff>
    </xdr:to>
    <xdr:sp macro="" textlink="">
      <xdr:nvSpPr>
        <xdr:cNvPr id="2" name="AutoShape 1" descr="data:image/jpeg;base64,/9j/4AAQSkZJRgABAQAAAQABAAD/2wCEAAkGBwgHBhIIBxEQExIVFh4VFBYYGBYYFRcXFRsfGB8WGRgZIykgGBolHBcfITUjJy0rOi8vFyszRDMsNyg5OisBCgoKDg0OGxAQGzQiICU3NzQsNiwrLzQsLC0wNDIsNCwtMjctLDUsLCw3Mi8sLCwsLC0sLDAsLyw4NSw0LCwsLP/AABEIAMIBBAMBIgACEQEDEQH/xAAcAAEAAwACAwAAAAAAAAAAAAAABQYHBAgBAgP/xABIEAACAQEEAwgNCwQBBQAAAAAAAQIDBAUGEQcSIRcxQVFScZPSExQVIjZUYXOBkZKxshYjMzQ1QlN0s8HRMnKC4qElY6Kj4f/EABkBAQADAQEAAAAAAAAAAAAAAAABAgMEBf/EAC0RAQACAAMHAwMEAwAAAAAAAAABAgMREgQTFCExUVIyQfBxgZEiMzTRI2HB/9oADAMBAAIRAxEAPwDcQAAAAAAAAAAAAAAAAAAAAAAAAAAAAAAAAAAAAAAAAAAAAAAAAAAAAAAAAAAAAAAAROJsQ2DDV29vXi5ZOShGMVnKUnm9WKeS3k3zIp0tMNyp97Z7W/RT65UtLt+yvbEquyy5yhZ+8SX3q08tbLja2R50y43XonuON3U1eaqyraq7I41Go6+W1JLgT2HXGHh0pE4nWWeq0zyfLdiufxe1f+vrFpwjiywYrss61gVSLptKcJpKSz2p7G008n6ijY6wDh+48MVrfYY1VVjq6udSUltnGLzT8jPbQR9Hbeel7pi9MKcOb09iJtqylqwAORoAAAAAAAAAAAAAAAAAAAAAAAAAAAAAAAAAAAQ2ML7hh7D1a8XlrRjlTT+9UlsiubPa/ImTJimmi/8Aty+IXPQecKC1qmXDVmt7/GL/APN8RrgYeu8QracocPRNck76xQ7xtecoUPnZN/erSb1c+N55z50uM3aUlGOtIrejy4Pk9hinZ6qyqz+drcevP7v+Kyj/AIk7bnlQ9JbaMTXf/SKRlCi6VrfGnhOrGpv1ZQpwXNJT90GcDQVZ6kbBa7S13sqkILyuEW38aIbTJapu1Wax/dUZVOeTaivUk/WaHo1sELBgmyxhvzh2aT8tXv8A/hNL0Gk/p2f6/P8AiOt1nAByNAAAAAAAAAAAAAAAAAAAAAAAAAAAAAAAAAAAR2Ib2o3Hcta8rRvU45pcqW9GPO5NL0mI6OrprYnxj23bu/jTl2xWb3pTbzjH0z25cUWiwabb+7JaaVxUXsh87W/ua7yL5lnL0ot+i24O4eGI1Kyyq1/nanGk13sPRHg45M7K/wCLB1e8sp/VbLsuBxLwfzaXlOWcK8Xtiuc42rG9Mf2zZ/Mv42atgjwOsP5an8CMp0x/bNn8y/jZq2CPA6w/lqfwI68X9mrOvqlNgA5GgAAAAAAAAAAAAAAAAAAAAAHiUowi5SaSW1t7yR5ITG7awfbWvF6nwsmsZzkS+LxxhZPLt6ze2mvWt88fLnC3j1n9o6+3ZYJXhUlCMlHJZ72fkJH5N1PxV7L/AJO+dkw492O8luPy5wt49Z/aHy5wt49Z/aMO+TdT8Vey/wCR8m6n4q9l/wAkcLh9zeS3H5c4W8es/tExdt42K9bKrVdtWFWm21rQaazW+tm8/IdbbwuadiszryqKWTSyya3/AEmhaHb4u26bjtTvOvRpJ101rzjFvvIrNJ7XvZFMXZq1rnWc01xM55taIrEl/wBhw5dkrdeEsktkIrLWqS4IRXC/ctpT8QaWbpscHTuWMrRU4JNOFJPnffS9C9Jndns2I9Id9dkk3Ua2Sm+9o0Yvbklwf2rNv/kph7PM878oTa/tD6YUu+vjXG/ZbctaMpuvaOFaqeyHM3lBLiz4jsLvbxCYSwzYcL3Z2pY++k9tSo/6py43xJcC4PfNlcfF125dITSuUBxrVZ5VmpRa2HJBgux/S7cd62i32e1WWhVqwUHBunFzylrZ7VHNpNPf8hWbNeGO7JZo2azd0owhFRjFUamUYxWSS7zeSOwwOmm05Vis1zZzTOc83X7uxpB5V59DPqDuxpB5V59DPqHYEFuJjwg3c93X7uxpB5V59DPqDuxpB5V59DPqHYEDiY8IN3Pd1+7saQeVefQz6g7saQeVefQz6h2BA4mPCDdz3dfu7GkHlXn0M+oO7GkHlXn0M+odgQOJjwg3c93X7uxpB5V59DPqDuxpB5V59DPqHYEDiY8IN3Pdgl2aQsVXFbtS83OqtjlSrx1JZcaeSlHnaa8hqmFccXPiXKjZ5OnXyzdGeSns39V701zepEpftwXXf9m7BetKM191704+WMltiYXhqzQsOkqjZKLerTtcqcW9/KMpRWeXDki2WHjVmYjKYRzrLsOADiagAAAAAQeOPA62/l6nwsnCDxx4HW38vU+FlqeqET0YJhiUY2ies0u9XvLF2anyl6yq3J9NLm/clz1rRzcyT7NT5S9Y7NT5S9ZGAjIecQVISuySi09q954wdgi3YsoVK9kq0qcac9SWtrN5tKWxJbVk+M4d6/Unzr3mj6CvsW1efX6cSuJaaYczC1Yzl9rk0R3VZJKpe9WpaGvupdjp+lJuT9o0CxWOzWCzRs1ipwp047IxilGK9CPuDzb4lr+qW8ViOgACiQAAAAAAAAGcabrVaKFw0KVCcoqdbKeTa1lGLaTy4M9uXkM5ubCeJb7sCt12U5TpttKXZYR2xeT2Sknvo6cPZ4tTVNslJvlOWTsaDANzzGf4EunpdcbnmM/wJdPS65PD084+fdGuezfwYBueYz/Al09Lrjc8xn+BLp6XXHD084+fc1z2b+DANzzGf4EunpdcbnmM/wACXT0uuOHp5x8+5rns2LEuLbnw3TzvGotfLONKPfVJf48C8ryRimFrR3R0kUbXSi12S1SqKO+0pOU9uXEvcS9y6Kb9ttqzvdxs8PvPWjUqS/tUW16W/QzVsN4UufDdLVu2ktdrKVSXfVJc8uBeRZLyF9WHhVmInOZRla0802ADiagAAAAAQeOPA62/l6nwsnCDxx4HW38vU+FlqeqET0dfLk+mlzfuS5EXJ9NLm/clz17dXMAAgcO9fqT517zRtBT/AOk2tf8AeXwIzm9fqT517zRtBX2Va/PR+BGW0ftStT1NOAB5joAAAAAAAAAABmWnT7Gsvnn8DJfQ74C0vOVf1GRGnT7Gsvnn8DJfQ74C0vOVf1Gddv48fX+2cetdgAcjQAAAAAAAAAAAAAAAAIPHHgdbfy9T4WThB448Drb+XqfCy1PVCJ6OvlyfTS5v3JciLk+mlzfuS569urmAAQOHev1J8695o2gr7Ktfno/AjOb1+pPnXvL1oXqzhdtqUHl87H4f/hltH7UrU9TWgRfbFblMdsVuUzzHQlAR1O11Iy7/AGo51KrCrHODA9wAAAAAA4NqtOt3lPe4WBnmnGtGd1WaMeCs9v8Agyb0O+AtLzlX9Rlb0yfZFm88/gZZNDvgLS85V/UZ12/jx9f7Zx612AByNAAAAAAAAAAAAAAAAAg8ceB1t/L1PhZOEHjjwOtv5ep8LLU9UIno6+XJ9NLm/clyAsFqVlm5STeayOb3XhyJetHsTE5uZJAje68ORL1od14ciXrRGUj7Xr9SfOvec7BeMI4Ys9Wk6Dq9kkpf16mWqmuS898hbZeEbRQdNRa9PEXvRNhe5r/u20V72oqpKFVRi9aayjqReWUWk9rKYumKTrjkmuefJ7brEfEn03+h6PSxLPZY103+hfdzvCfikfbq9Y9lo+woll2nT9c/5OTXs/jPz7tcr90HhTHFgxBU7WqLsNfgg5Zqf9kslm/JknzlrjKUXnF5GT450cWq5G7wuTXq2dPWcd+rRy257NsorjW1cOe+fbCGkfsNNWTEbcopd7XScpZcU1HNy/uXp4xfAi0asPnHYi2XKzVezVeU/WeOzVeVL1sqW6JhbxiXQ1+oN0TC3jEuhr9Qx3OJ4z+FtUd1t7NV5UvWx2WpypetlS3RMLeMS6Gv1BuiYW8Yl0NfqDc4njP4NUd1sdSbWTb9bPUqu6JhbxiXQ1+oUzG+PJ3qnd1yuUaD2Tnk1Orn91J7Yw8m+/It+1NnvacsskTeIedKGJbDe1SF3WB66oycp1E+8cstXVjxpcL95ouiay17LgejG0xcXKU5pPY9Wc208vKtvpKxo70b6jhe2I4bf6qVB8HFOouPijwcO3YtXL416xWMOvsisTnqkABytAAAAAAAAAAAAAAAAA9K1KnXpSpVkpRkmpJ7U09jTXCj3AFPloywlKWfa8l5FVq5ejvjxuY4T8Xn0tbrFxBpvsTyn8q6Y7KduY4T8Xn0tbrDcxwn4vPpa3WLiBvsTyn8mmOynbmOE/F59LW6xYbkuW7rhsfal1U1ThnrNZttyezNt5tvJJbeIkARbEtblMpiIgABRIUTEei6574tztllnOzSltmoKLhJv72q/wCl82/xZl7Bal7UnOsomInqy7casfjlb2IfyNxqx+OVvYh/JqINeIxO6uirLtxqx+OVvYh/I3GrH45W9iH8mogcRidzRVl241Y/HK3sQ/km8K6Nrqw/b+3qk5Wiovo3NRUYPlKK35eV73BkXYETj4kxlMpikQAAxWAAAAAAAAAAAAAAAAAAAAAAAAAAAAAAAAAAAAAAAAAAAAAAAAAAAAAAAAAAAAAAAAAAAAAAAAAAAAAAAAAAAAAAAAAAAAAAAAAAAAAAAAAAAAAAAAAAAAAAAAAAAAAAAAAAAAAAAAAAAAAAAAAAAAAAAAf/2Q==">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9461500" y="259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15</xdr:row>
      <xdr:rowOff>0</xdr:rowOff>
    </xdr:from>
    <xdr:to>
      <xdr:col>9</xdr:col>
      <xdr:colOff>304800</xdr:colOff>
      <xdr:row>16</xdr:row>
      <xdr:rowOff>31750</xdr:rowOff>
    </xdr:to>
    <xdr:sp macro="" textlink="">
      <xdr:nvSpPr>
        <xdr:cNvPr id="3" name="AutoShape 2" descr="data:image/jpeg;base64,/9j/4AAQSkZJRgABAQAAAQABAAD/2wCEAAkGBxQHBhMUBxQTFhUXGCEaGBgYGB0ZHxkiHRobGh4gIBkdICggGR8lHRgcIj0hJisrLi8uGiUzPjMtNygtLisBCgoKBQUFDgUFDisZExkrKysrKysrKysrKysrKysrKysrKysrKysrKysrKysrKysrKysrKysrKysrKysrKysrK//AABEIAOIA3wMBIgACEQEDEQH/xAAcAAEAAgMBAQEAAAAAAAAAAAAABgcEBQgDAQL/xABLEAABAwIEAgYDDgIIBAcAAAABAAIDBBEFBhIhBzETIkFRYYEVQnEIFBYjMjZSVHSRk6Gis4LSMzVicpKxstElQ8HwFzQ3RFNjo//EABQBAQAAAAAAAAAAAAAAAAAAAAD/xAAUEQEAAAAAAAAAAAAAAAAAAAAA/9oADAMBAAIRAxEAPwC8UREBERAREQEREBERAREQFH815gly5B0zqfpaZtjLI2UB8YvYnoy3rgCx2dc93apAtHnUXy1LfvZ+6xBtKarbXULZaBzXte3Uwg7OBFxvY2HktXlPHnY/SzOmibEYpnwkCTpLmM6XG+hu17225d3JRr/04xft9F1D/Kikcf0wvJ9jT3X62w4ZG+HVlvr9T+6UExREQEREBERAREQEREBERAREQEREBERAREQEREBERAWizZhNRjNGIsOnihaSC/XC6QnS9rwARI0NB02OxNjsQt6iDEfR+/cLMWLiOTWzTIA0ta64sbNJcQD3XNu9arJOV25Rwl1PSvL2dK57LixaHWs0m/WItz2v3KM4bmp83GSeme49CYeijF9jJEGyvsOWoNlcD29UdysZAREQEREBERAREQEREBERAREQEREBERAREQEREBERAXnUTNpqdz5jZrQXE9wAufyXooXxhxX0Tw8qiPlSNELfHpDpd+jUfJBVGW64uwdmKvADosYc+U/RjqGRiX/No810WqJ4V4T6c4PYnA0Xc+R+kf2mxRPZ+trVa+QcW9OZMpJibl0QDj/ab1H/AKmlBv0REBERAREQEREBERAREQEREBERAREQEREBERAREQFSPulMVtFR0rDzLpnD2DQz/OT7ldy5W404t6W4hVGg3bDaFv8AAOsPxC9BaHucPmfUfaT+1Et3wsHoyoxKgdYe9qpzo2j1YphrjH5E+a0nucPmfUfaT+1Et3U/8G4xxO5MrqVzLd8kB1XPsjsPP2IJ8iIgIiICIiAiIgIiICIiAiIgIiICIiAiIg86mX3vTOdpc7S0nS0XJsL2A7SVEso8SqHNTgykkMcp5RS2Y4/3dy1/Lk0k+CmK58z9SR5Kzq5uK07ajDqsmToyOtG4kdIYn3BY8Eg2BALXNB5AgOg0VfYNDV0OHMnybVNxCjcNTYah1pAN9o6i2xBs3RKOrpIuCpHhGa4cQqehqA+nqP8A4JxoefFnqyjbmwnyQbbEaxuH4fJLUbNjY57j4NBcfyC4srap1dWyS1Bu+Rxe495cST+ZXT/G3FvRXD2cNNnTFsLf4jd36GvXLKDon3OHzPqPtJ/aiW94uD3jhlLXM2NHVRyOPboc7Q9vnqatF7nD5n1H2k/tRKxM14X6by1U0/bLE5rfBxadJ8nWPkg2jXam3byK+qL8MsV9M5Eo5HElwjDHX56o/iyT7dN/NY2b+JVDlW7amTpZh/yYrOcD/aN9LOfrG/cCgmKiWaOIlFlucRTPMs5IaIIQHvuSBY7gNO42JBPYCqcr8/4rxFxUUuXwYGv9SIkEN2u6SbnpHbbSDe1ibKWZCyRBT5uEVKBJHh9nTTEf01S4bAdzIW3IANw473QXGNwvqIgIiICIiAiIgIiICIiAiIgIiIChvFjK3wqyhIyAXmi+Nh7y5oN2/wATbj22PYpkiDlHhpxAlyViNnXkpnn42K/Ls1svsHgeTgLHsLemGe9M3YIx9oqiCQamki4/PdrgduwgjsIXOXGnKvwbze59OLQ1N5Gdwdf4xvk438A8DsWJw14gS5JxGxvJTPPxsV+XZrZfYPA8nAWPYWhYvHXLU1NlaKSkmmkp4ZLujkdrMeoaWuEh67mg9Wzi43fztyoZdmxy0+bMukwubLT1EZFx2hwII72uG4tsQR2ELkjNWBPy3mCamq+cbrA/Sad2u82kHzQXn7nD5n1H2k/tRK1pZRDEXSkBrQSSeQA3JVU+5w+Z9R9pP7USyePeaPQ+WBTUzrS1V2m3ZGPl/wCK4b4gu7kFMYlnepZ75gwOaSKllqJJWtb1XWe7YFw6wFgOqDbc3utRlrAJ8zYuynwhmp7uZ5NYBzc4+q0X5+wC5IB/eV8uT5oxdsGEt1OO5J+Sxva5x7APz5C5IC6nyNkyDJmFdFh41PdYyykdaQj/AEtG9m8hftJJIRyPCoOE+RnnDgJKqSzGuI608ztmNDb/ACQbnQDyB5kkmU5IwD4N5djhkOqU3kmfzL5H7vcT277X7gFHIT8MeJJdzpcN6re59Q7me49GBbvDh4qwUBERAREQEREBERARVvxoywyvwB1bTxtNRTWfvykja67mPHrNAJd5EdpUe4nS0j67B8UA6sj2PlaASXxAxu1OA56Lhu431AdgCC6UUSzxhMWZpaKmnDXNdL0z+V+iiadVncwHPfEwlpBs/mt9W4jT4FSN9/SQwRgWbrc2MADYAA2G2wsEGeihr+JNJO4jBGVVY4GxFNA94B8XuDWW353Xz0ri+J39H0VPStvs+qm6Qkdp6KEbHwLkEzWLiGJQ4ZDqxGWKJvfI9rB97iFGPgpWYhf07idQQTfRStbTNHhrGqQj+ILMw/IOH0Exe2mZJITcyTXmeTyvqkLiDt2IPF3ECkmeW4OKircDYimhfIPxCBH+pPSeKYh/5Cjgp29jqqbW729FCCPIvHkpU1oY2zAAB2BfUEFxnh+/NULW5vrHytadTWQRRwtabEXu4Pedj2uty2VUZx4K1eD6pMCPvqIb6QLStG/qcn9nydz9ELpFEHKXDvPc+Q8Vc2YOdA51poTsQRsXNB+TILWsdjax5AtsHjZhEWaMsQ4rgDhIGCz3N7YydiRzBY8kEHcajfkrJzXkiizZF/xeEF9rCVnVkb3dYcwL8nXHgq9o8k12QJ5Rho9/4dMCJ6blJpIILmsOznhth1T1uRaNiAy/c5ODMmVJeQAKlxJPZ8VGq3xdtRxY4hyeiRdnyWOdcNjiaSA521xckutzu4hSPCm+hskVtBRTMY2eqc0zydQRwdFEXOeHAWeQ4R9F8rUXAbtNsf8A8S6XJmE+9eH0Os+vUzC2t30gzYnw1aQPolBbuXsFouHGXLOeyNuxlmkIaZHeJ/IMHLxJJNe5y46MY10eUoy48unkBAHiyPmfa6245FU1jmO1GYKzpMZmfK/s1HZvg1o6rB4AALXIJhlTiVXZWgLMPfG6MuLiyRgddzuZLhZ5J8XKw8H4/jYY3SHxdC+/3Mfy/wASoxEHVWD8WcLxSw98dE4+rM0st7X7s/UpjR1sdfDqoZGSNPrMcHD7wbLiRe1HWSUM+uie+Nw5OY4tP3jdB24i5UwbivimFWAqTK0erM0SX9rz1/1Kb4Nx/cLDG6QHvdC+33Mff/UgvRFAsH4v4Xidg+Z0Lj6szC373C7B/iUyo66HFaUuoJWSMO2qN4cPJzTsfYUGWirHINM2vZXNxqrq3OgrpYIy6tmYdDNAbcNkaDzO9lL8n0r6SmnD53VELpnOge57pHBlgCxznc9L2vANzdtjdBu6iFtTTuZOAWuBa4HtBFiPuVTZAyw+ujraPGweipGS0UTjuSJn9K5/gQ0QkeBVur4BbkghPCqlqGYC048LSxA0rN79SGR7dW42JPV8RE09q3Ga8nUmbY2DHIy8svocHuaW6rXtpIB+SOYPJb9EFU4pwimZEBl/FKyNo5Mke5wHgCwt0jyKguMZCzBhm8cs87e0w1L3fpcWvPkF0giDjqvxTEcNm04jNXRO+jI+Vh+5xBWN8JKz63VfjP8A5l2RVUrKyEsq2Me082uaHA+R2UNxnhNheKkk0/ROItqhcY7exnyP0oOafhJWfW6r8Z/8yfCSs+t1X4z/AOZW3jPAE7nAqseDJmf5yM/kUFxrhXimEXL6Z0rR60JEl/4R1/0oI98JKz63VfjP/mT4SVn1uq/Gf/MsJ9HJHV9HJG8SEgBhaQ652A02vc9ys/JnBSpxYNkzETTRHfRzlcPYdo/4rkfRQQOjxmvrqlsdFUVkj3bNYySRzj7Gg3KnzsAqcsYQKrPldVRg/wBHSxVDjLKe4vuWxjlci9gew2Bs+vfhvCXLxfTRNa5ws1o3lncN7F53sCbk8m32G4BqfJIn4ncTGz42dUcXxrm76GNaepG0crF5Gx3IDjuboNtUQyYbmikhqjEyqqqVkg6ZvSsEhkl0QydKXOLSwNi1gl+sBwO7gd9gWfMPGIOpc5UEFFUsOl14mGO+3rWuwG9wTdtt9W6ivui3mPO1OYyQRTNII2IIllsQexSR+ERcYsix1EZazEIR0bn8g5zRfS+3qOvqB9UuNvWBCz4MFoqmEPp6elc1wu1zY4yCO8ECxC/fwepPqtN+Ez/ZcsYRmPEMg4q+OnfJE5jrSQv6zCdubDtuLdZu9jsVcmT+NtLimmPMLfe0h217uiJ9vOPzuB9JBYfwepPqtN+Ez/ZPg9SfVab8Jn+yxKvOVFSvDffEcjyLhkN53kHkdEQc6243tZY3wgq67+psPlAP/Mqntp2+3QNcvkWNQbT4PUn1Wm/CZ/svKpwehpIS+qgpGNHNzo42ge0kWC1pwfEcR/rOubA082UkQB/Gm1nzDWr9QZAoWzB9fE6pk+nVPdUH7pCWjyAQaipzHg7ZC3DKeOrkHqUlKJv1Nbo+9y8X0tXif9U4RQUzex9XocSO34qEEg+1ysKGFsEYbA1rWjkGgADyC/aCuHcLjijSMxVWppN+jpaeKmb7C4Nc9w9pCl2WMr0uVaN0eBx6GuOp13OcSbWvdxPYOQ2W5XhW0ceIUro65jJI3fKY9oc0733B2O4QV3w4wqlxmHFnV0MEwdiVQA5zGuu06Ds4i9t77d6luVnQ0sbqXCOtDTgAPDg4AuL3dHt2sbpJv2Pb4p8CcO+oUf4Ef8q2mG4bDhVPowyKOJl76Y2BgueZs0AX2H3IMpERAREQEREBERARFps2416BwN8sbdchsyFnbJI86Y2j2uI8gUGrIGYs8cgYaDtt8qokbyv/APVE7/FKO1qzM7ZvgydhBmxA3cbiOMHrSO7h3AbXd2e0gHUVmLQcMMls9KP6SY3cQD1qiZx1yO8BqdcuPIWHcDzbmrMk+asXdPirruOzWj5LG9jWjsA/PmdygZqzJPmrF3T4q67js1o+SxvY1o7APvPM7ldC8Dcteg8mtlmHxtVaU+DLfFj2aSXfxlUNknLLsczFRsrWvbTzS6ekLXBr9ILnNa/kXEN07HYkLr1rQxoDBYDYAdiDnX3R/wA84Psrf3ZVo+DubfgtmsCqdaCe0ct+TTfqPP8AdJI9jnLee6P+ecH2Vv7sqqhB1NxR4dx5zoddLpZVMHUf2PHPQ/w7j2E+0LmHEKGTDa18VexzJGGzmuFiD/329q6Q4R57ZiuV4Y8YeWSsd0Ie8ENlLQC0CQ9V0mki7b6ja9rFZnFLhzHnGj6Sj0sq2DqO5CQD1H/9HdnsQQr3O2aA10tBVEAm8kJ7/pt8dusB/eV5rjCmmqMrZga4B0VRTyX0uFrFp5EdoI28QfFdfZdxmPMGBw1NF8iVocB9E8nNNu1rgWnxCDYoiICIiAiIgIiICIiAiIgIiICIiAqnztnSCjzK6etOuKguyCIHeeqc3rd9mwscAXEdUydpsDaNc2R1DIKEtEhYdBcLgOsdJI7Re2yqrKXBaOFzZc4Smpkvfow52gEnUbuPWkJO/YLk3BQVaKTE+KmPulax0hvYu3bDCNuqHHZoF76Rdx3O5urcyZwWpcH0yY8RVS89JFomn+56/tdt/ZCs2lpmUdO1lIxrGNFmtaA0AdwA2C9UEG4s0/vbK8VTSt3op4p2tbts1wa4eA0uv5KbxSCWMOjNwRcHvBWJjeHjFsGngl5SxuYfDU0i/ldaPhjXmvyLSmcEPjZ0LweYdETEb+J0X80FO+6P+ecH2Vv7sqqhWv7o/wCecH2Vv7sqrXBcPOLYxDBFzlkbGDztqcG38r3QdP8ACvAm0fDWmirWMeJmGSRrmghwlJcA5p2PULRv3LanBpsJ3y5L1B/7acudH7GSbvh9nXYALBoW+hiEELWxCzWgADuAFgv2gqLiJl2DOtg5ho8TAsxk1miosPktkHUl8C0lw9YDs1HAXMD8KxabC8XDmOLi6Nrti17f6RnmBqty6ru9XXiOHxYpSGLEo2Sxu5te0OB7tj2jvVZZs4UyzYrDVZWqS2WJzS1s5L7aSCLTbyOAtYNfq22uBsgtZF8HLdfUBERAREQEREBERAREQEREBERAREQEREBQzJLfRuZsVpbEATtqWX5EVDLut3ASMdt4qZqIYq30dxJopgDpqYJKZx7NTLTx3HeQJRdBUfuj/nnB9lb+7KtZwHwr0jxAY9w6sEbpT3Xt0bfO77/wrZ+6P+ecH2Vv7sqk/ubsK6LBqqpfe8kgjbcdkbdRI9pkt/CguRERAREQEREBERAREQEREBERAREQEREBERAREQEREBRXiQzosvtqGAl1JNHUC3cx4En/AOTnqVLGxKjbiOHSw1G7JGOY72OBafyKDnz3Rp1Zypy36q392VXHwwwn0NkOjjcLOMYkdfneS8hB9mq3kqRzbSvzNmfBoKi+t0EdPL3h0VRNDKfLQ4rpZrdLQG8gg+oiICIiAiIgIiICIiAiIgIiICIiAiIgIiICIiAiIgIi/EsghiLpSA1ouSTYADcknsCCq8Ly45vHSV8g+KiidPH4Gfqkecjp3ferXUdq80w0VG6oqIKkRdGHiYQl2pti4bNu9gAJPxjWgX7N1uMKrm4phcM9OCGyxtkaHbEB7Q4XAJF7HvQZSIiAiIgIiICIiAiIgIiICIiAiIgIiICIiAiIgIiICwsaw9mLYRNBWfIlY5jiNrBwte/hzWasbE6c1eHSxstd7HNF+W7SN/vQVHh+ZsQyJKKTPkJmoQ3oxVMYXBrbaG6iPlDkC1wD979ba9r4GIRgsAwi3QCJgisSeoGgM3duerbnuo9SUGIVGBvpcdZRSNMZi6bpJCX9XSHPg6PcnmQJBvyI7N/gGEswLBYaekLiyJgaC43JtzJ9p37u5BsEREBERAREQEREBERAREQEREBERAREQEREBERAREQEREBERAREQEREBERAREQEREBERB//2Q==">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461500" y="259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3505200</xdr:colOff>
      <xdr:row>0</xdr:row>
      <xdr:rowOff>47625</xdr:rowOff>
    </xdr:from>
    <xdr:to>
      <xdr:col>8</xdr:col>
      <xdr:colOff>38100</xdr:colOff>
      <xdr:row>2</xdr:row>
      <xdr:rowOff>0</xdr:rowOff>
    </xdr:to>
    <xdr:pic macro="[0]!InscripToDO">
      <xdr:nvPicPr>
        <xdr:cNvPr id="4" name="Image 3" descr="https://cdn2.iconfinder.com/data/icons/picons-essentials/57/checklist-512.png">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69300" y="47625"/>
          <a:ext cx="55245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5" name="Picture 3">
          <a:hlinkClick xmlns:r="http://schemas.openxmlformats.org/officeDocument/2006/relationships" r:id="rId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179368" cy="483856"/>
        </a:xfrm>
        <a:prstGeom prst="rect">
          <a:avLst/>
        </a:prstGeom>
        <a:noFill/>
        <a:ln w="9525">
          <a:noFill/>
          <a:miter lim="800000"/>
          <a:headEnd/>
          <a:tailEnd/>
        </a:ln>
      </xdr:spPr>
    </xdr:pic>
    <xdr:clientData/>
  </xdr:twoCellAnchor>
  <xdr:twoCellAnchor editAs="oneCell">
    <xdr:from>
      <xdr:col>2</xdr:col>
      <xdr:colOff>179243</xdr:colOff>
      <xdr:row>0</xdr:row>
      <xdr:rowOff>76199</xdr:rowOff>
    </xdr:from>
    <xdr:to>
      <xdr:col>2</xdr:col>
      <xdr:colOff>527627</xdr:colOff>
      <xdr:row>2</xdr:row>
      <xdr:rowOff>12122</xdr:rowOff>
    </xdr:to>
    <xdr:pic>
      <xdr:nvPicPr>
        <xdr:cNvPr id="6" name="Image 5"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60343" y="76199"/>
          <a:ext cx="348384"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778453</xdr:colOff>
      <xdr:row>0</xdr:row>
      <xdr:rowOff>76199</xdr:rowOff>
    </xdr:from>
    <xdr:to>
      <xdr:col>2</xdr:col>
      <xdr:colOff>1126699</xdr:colOff>
      <xdr:row>2</xdr:row>
      <xdr:rowOff>12122</xdr:rowOff>
    </xdr:to>
    <xdr:pic>
      <xdr:nvPicPr>
        <xdr:cNvPr id="7" name="Image 6" descr="http://www.zigomatik.org/wp-content/uploads/2014/01/PENDULE.jpg">
          <a:hlinkClick xmlns:r="http://schemas.openxmlformats.org/officeDocument/2006/relationships" r:id="rId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595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428625</xdr:colOff>
      <xdr:row>107</xdr:row>
      <xdr:rowOff>28580</xdr:rowOff>
    </xdr:from>
    <xdr:to>
      <xdr:col>6</xdr:col>
      <xdr:colOff>428625</xdr:colOff>
      <xdr:row>125</xdr:row>
      <xdr:rowOff>38099</xdr:rowOff>
    </xdr:to>
    <xdr:graphicFrame macro="">
      <xdr:nvGraphicFramePr>
        <xdr:cNvPr id="2" name="Graphique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342900</xdr:colOff>
      <xdr:row>0</xdr:row>
      <xdr:rowOff>76201</xdr:rowOff>
    </xdr:from>
    <xdr:to>
      <xdr:col>13</xdr:col>
      <xdr:colOff>714375</xdr:colOff>
      <xdr:row>2</xdr:row>
      <xdr:rowOff>28576</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1D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06025"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64943</xdr:colOff>
      <xdr:row>2</xdr:row>
      <xdr:rowOff>64756</xdr:rowOff>
    </xdr:to>
    <xdr:pic>
      <xdr:nvPicPr>
        <xdr:cNvPr id="9" name="Picture 3">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93518</xdr:colOff>
      <xdr:row>0</xdr:row>
      <xdr:rowOff>76199</xdr:rowOff>
    </xdr:from>
    <xdr:to>
      <xdr:col>2</xdr:col>
      <xdr:colOff>445077</xdr:colOff>
      <xdr:row>2</xdr:row>
      <xdr:rowOff>12122</xdr:rowOff>
    </xdr:to>
    <xdr:pic>
      <xdr:nvPicPr>
        <xdr:cNvPr id="10" name="Image 9"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445078</xdr:colOff>
      <xdr:row>0</xdr:row>
      <xdr:rowOff>76199</xdr:rowOff>
    </xdr:from>
    <xdr:to>
      <xdr:col>3</xdr:col>
      <xdr:colOff>31324</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304800</xdr:colOff>
      <xdr:row>90</xdr:row>
      <xdr:rowOff>170390</xdr:rowOff>
    </xdr:from>
    <xdr:to>
      <xdr:col>20</xdr:col>
      <xdr:colOff>59267</xdr:colOff>
      <xdr:row>128</xdr:row>
      <xdr:rowOff>106891</xdr:rowOff>
    </xdr:to>
    <xdr:graphicFrame macro="">
      <xdr:nvGraphicFramePr>
        <xdr:cNvPr id="2" name="Graphique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495300</xdr:colOff>
      <xdr:row>90</xdr:row>
      <xdr:rowOff>171450</xdr:rowOff>
    </xdr:from>
    <xdr:to>
      <xdr:col>11</xdr:col>
      <xdr:colOff>600075</xdr:colOff>
      <xdr:row>122</xdr:row>
      <xdr:rowOff>9525</xdr:rowOff>
    </xdr:to>
    <xdr:graphicFrame macro="">
      <xdr:nvGraphicFramePr>
        <xdr:cNvPr id="3" name="Graphique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352425</xdr:colOff>
      <xdr:row>0</xdr:row>
      <xdr:rowOff>76201</xdr:rowOff>
    </xdr:from>
    <xdr:to>
      <xdr:col>16</xdr:col>
      <xdr:colOff>723900</xdr:colOff>
      <xdr:row>2</xdr:row>
      <xdr:rowOff>28576</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1E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06150"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150668</xdr:colOff>
      <xdr:row>2</xdr:row>
      <xdr:rowOff>64756</xdr:rowOff>
    </xdr:to>
    <xdr:pic>
      <xdr:nvPicPr>
        <xdr:cNvPr id="10" name="Picture 3">
          <a:hlinkClick xmlns:r="http://schemas.openxmlformats.org/officeDocument/2006/relationships" r:id="rId4"/>
          <a:extLst>
            <a:ext uri="{FF2B5EF4-FFF2-40B4-BE49-F238E27FC236}">
              <a16:creationId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179243</xdr:colOff>
      <xdr:row>0</xdr:row>
      <xdr:rowOff>76199</xdr:rowOff>
    </xdr:from>
    <xdr:to>
      <xdr:col>2</xdr:col>
      <xdr:colOff>530802</xdr:colOff>
      <xdr:row>2</xdr:row>
      <xdr:rowOff>12122</xdr:rowOff>
    </xdr:to>
    <xdr:pic>
      <xdr:nvPicPr>
        <xdr:cNvPr id="11" name="Image 10" descr="http://newhaventech.com/wp-content/uploads/2012/11/Direction-sign.png">
          <a:hlinkClick xmlns:r="http://schemas.openxmlformats.org/officeDocument/2006/relationships" r:id="rId6"/>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530803</xdr:colOff>
      <xdr:row>0</xdr:row>
      <xdr:rowOff>76199</xdr:rowOff>
    </xdr:from>
    <xdr:to>
      <xdr:col>2</xdr:col>
      <xdr:colOff>879049</xdr:colOff>
      <xdr:row>2</xdr:row>
      <xdr:rowOff>12122</xdr:rowOff>
    </xdr:to>
    <xdr:pic>
      <xdr:nvPicPr>
        <xdr:cNvPr id="12" name="Image 11" descr="http://www.zigomatik.org/wp-content/uploads/2014/01/PENDULE.jpg">
          <a:hlinkClick xmlns:r="http://schemas.openxmlformats.org/officeDocument/2006/relationships" r:id="rId8"/>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15</xdr:col>
      <xdr:colOff>9524</xdr:colOff>
      <xdr:row>0</xdr:row>
      <xdr:rowOff>76200</xdr:rowOff>
    </xdr:from>
    <xdr:to>
      <xdr:col>15</xdr:col>
      <xdr:colOff>381000</xdr:colOff>
      <xdr:row>2</xdr:row>
      <xdr:rowOff>28576</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39274" y="76200"/>
          <a:ext cx="371476" cy="37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13</xdr:col>
      <xdr:colOff>352424</xdr:colOff>
      <xdr:row>0</xdr:row>
      <xdr:rowOff>76200</xdr:rowOff>
    </xdr:from>
    <xdr:to>
      <xdr:col>13</xdr:col>
      <xdr:colOff>723900</xdr:colOff>
      <xdr:row>2</xdr:row>
      <xdr:rowOff>28576</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53674" y="76200"/>
          <a:ext cx="371476" cy="37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20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13</xdr:col>
      <xdr:colOff>356752</xdr:colOff>
      <xdr:row>0</xdr:row>
      <xdr:rowOff>78798</xdr:rowOff>
    </xdr:from>
    <xdr:to>
      <xdr:col>13</xdr:col>
      <xdr:colOff>728228</xdr:colOff>
      <xdr:row>2</xdr:row>
      <xdr:rowOff>34638</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58002" y="78798"/>
          <a:ext cx="371476" cy="37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68220</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15586</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15586</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21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704850</xdr:colOff>
      <xdr:row>72</xdr:row>
      <xdr:rowOff>114299</xdr:rowOff>
    </xdr:from>
    <xdr:to>
      <xdr:col>19</xdr:col>
      <xdr:colOff>104775</xdr:colOff>
      <xdr:row>99</xdr:row>
      <xdr:rowOff>161924</xdr:rowOff>
    </xdr:to>
    <xdr:graphicFrame macro="">
      <xdr:nvGraphicFramePr>
        <xdr:cNvPr id="2" name="Graphique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72</xdr:row>
      <xdr:rowOff>103640</xdr:rowOff>
    </xdr:from>
    <xdr:to>
      <xdr:col>11</xdr:col>
      <xdr:colOff>737282</xdr:colOff>
      <xdr:row>100</xdr:row>
      <xdr:rowOff>127000</xdr:rowOff>
    </xdr:to>
    <xdr:graphicFrame macro="">
      <xdr:nvGraphicFramePr>
        <xdr:cNvPr id="3" name="Graphique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361949</xdr:colOff>
      <xdr:row>0</xdr:row>
      <xdr:rowOff>95250</xdr:rowOff>
    </xdr:from>
    <xdr:to>
      <xdr:col>13</xdr:col>
      <xdr:colOff>733425</xdr:colOff>
      <xdr:row>2</xdr:row>
      <xdr:rowOff>47626</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77299" y="95250"/>
          <a:ext cx="371476" cy="37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750743</xdr:colOff>
      <xdr:row>2</xdr:row>
      <xdr:rowOff>64756</xdr:rowOff>
    </xdr:to>
    <xdr:pic>
      <xdr:nvPicPr>
        <xdr:cNvPr id="10" name="Picture 3">
          <a:hlinkClick xmlns:r="http://schemas.openxmlformats.org/officeDocument/2006/relationships" r:id="rId4"/>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17318</xdr:colOff>
      <xdr:row>0</xdr:row>
      <xdr:rowOff>76199</xdr:rowOff>
    </xdr:from>
    <xdr:to>
      <xdr:col>2</xdr:col>
      <xdr:colOff>368877</xdr:colOff>
      <xdr:row>2</xdr:row>
      <xdr:rowOff>12122</xdr:rowOff>
    </xdr:to>
    <xdr:pic>
      <xdr:nvPicPr>
        <xdr:cNvPr id="11" name="Image 10" descr="http://newhaventech.com/wp-content/uploads/2012/11/Direction-sign.png">
          <a:hlinkClick xmlns:r="http://schemas.openxmlformats.org/officeDocument/2006/relationships" r:id="rId6"/>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368878</xdr:colOff>
      <xdr:row>0</xdr:row>
      <xdr:rowOff>76199</xdr:rowOff>
    </xdr:from>
    <xdr:to>
      <xdr:col>2</xdr:col>
      <xdr:colOff>717124</xdr:colOff>
      <xdr:row>2</xdr:row>
      <xdr:rowOff>12122</xdr:rowOff>
    </xdr:to>
    <xdr:pic>
      <xdr:nvPicPr>
        <xdr:cNvPr id="12" name="Image 11" descr="http://www.zigomatik.org/wp-content/uploads/2014/01/PENDULE.jpg">
          <a:hlinkClick xmlns:r="http://schemas.openxmlformats.org/officeDocument/2006/relationships" r:id="rId8"/>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22</xdr:col>
      <xdr:colOff>38099</xdr:colOff>
      <xdr:row>0</xdr:row>
      <xdr:rowOff>85725</xdr:rowOff>
    </xdr:from>
    <xdr:to>
      <xdr:col>22</xdr:col>
      <xdr:colOff>406977</xdr:colOff>
      <xdr:row>2</xdr:row>
      <xdr:rowOff>41565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899"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22</xdr:col>
      <xdr:colOff>57148</xdr:colOff>
      <xdr:row>0</xdr:row>
      <xdr:rowOff>70138</xdr:rowOff>
    </xdr:from>
    <xdr:to>
      <xdr:col>22</xdr:col>
      <xdr:colOff>426026</xdr:colOff>
      <xdr:row>2</xdr:row>
      <xdr:rowOff>29442</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9171" y="70138"/>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22</xdr:col>
      <xdr:colOff>51087</xdr:colOff>
      <xdr:row>0</xdr:row>
      <xdr:rowOff>85725</xdr:rowOff>
    </xdr:from>
    <xdr:to>
      <xdr:col>22</xdr:col>
      <xdr:colOff>419965</xdr:colOff>
      <xdr:row>2</xdr:row>
      <xdr:rowOff>41565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28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22</xdr:col>
      <xdr:colOff>38099</xdr:colOff>
      <xdr:row>0</xdr:row>
      <xdr:rowOff>85725</xdr:rowOff>
    </xdr:from>
    <xdr:to>
      <xdr:col>22</xdr:col>
      <xdr:colOff>406977</xdr:colOff>
      <xdr:row>2</xdr:row>
      <xdr:rowOff>41565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899"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64943</xdr:colOff>
      <xdr:row>1</xdr:row>
      <xdr:rowOff>293356</xdr:rowOff>
    </xdr:to>
    <xdr:pic>
      <xdr:nvPicPr>
        <xdr:cNvPr id="6" name="Picture 3">
          <a:hlinkClick xmlns:r="http://schemas.openxmlformats.org/officeDocument/2006/relationships" r:id="rId1"/>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3</xdr:col>
      <xdr:colOff>93518</xdr:colOff>
      <xdr:row>0</xdr:row>
      <xdr:rowOff>76199</xdr:rowOff>
    </xdr:from>
    <xdr:to>
      <xdr:col>3</xdr:col>
      <xdr:colOff>445077</xdr:colOff>
      <xdr:row>1</xdr:row>
      <xdr:rowOff>240722</xdr:rowOff>
    </xdr:to>
    <xdr:pic>
      <xdr:nvPicPr>
        <xdr:cNvPr id="7" name="Image 6" descr="http://newhaventech.com/wp-content/uploads/2012/11/Direction-sign.png">
          <a:hlinkClick xmlns:r="http://schemas.openxmlformats.org/officeDocument/2006/relationships" r:id="rId3"/>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445078</xdr:colOff>
      <xdr:row>0</xdr:row>
      <xdr:rowOff>76199</xdr:rowOff>
    </xdr:from>
    <xdr:to>
      <xdr:col>4</xdr:col>
      <xdr:colOff>31324</xdr:colOff>
      <xdr:row>1</xdr:row>
      <xdr:rowOff>240722</xdr:rowOff>
    </xdr:to>
    <xdr:pic>
      <xdr:nvPicPr>
        <xdr:cNvPr id="10" name="Image 9" descr="http://www.zigomatik.org/wp-content/uploads/2014/01/PENDULE.jpg">
          <a:hlinkClick xmlns:r="http://schemas.openxmlformats.org/officeDocument/2006/relationships" r:id="rId5"/>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48489</xdr:colOff>
      <xdr:row>0</xdr:row>
      <xdr:rowOff>78798</xdr:rowOff>
    </xdr:from>
    <xdr:to>
      <xdr:col>22</xdr:col>
      <xdr:colOff>417367</xdr:colOff>
      <xdr:row>2</xdr:row>
      <xdr:rowOff>38102</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512" y="78798"/>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68220</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215611</xdr:colOff>
      <xdr:row>2</xdr:row>
      <xdr:rowOff>15586</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215612</xdr:colOff>
      <xdr:row>0</xdr:row>
      <xdr:rowOff>76199</xdr:rowOff>
    </xdr:from>
    <xdr:to>
      <xdr:col>2</xdr:col>
      <xdr:colOff>563858</xdr:colOff>
      <xdr:row>2</xdr:row>
      <xdr:rowOff>15586</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22</xdr:col>
      <xdr:colOff>41562</xdr:colOff>
      <xdr:row>0</xdr:row>
      <xdr:rowOff>76200</xdr:rowOff>
    </xdr:from>
    <xdr:to>
      <xdr:col>22</xdr:col>
      <xdr:colOff>410440</xdr:colOff>
      <xdr:row>2</xdr:row>
      <xdr:rowOff>32040</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33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14</xdr:col>
      <xdr:colOff>213012</xdr:colOff>
      <xdr:row>0</xdr:row>
      <xdr:rowOff>85725</xdr:rowOff>
    </xdr:from>
    <xdr:to>
      <xdr:col>14</xdr:col>
      <xdr:colOff>581890</xdr:colOff>
      <xdr:row>2</xdr:row>
      <xdr:rowOff>41565</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091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432087</xdr:colOff>
      <xdr:row>0</xdr:row>
      <xdr:rowOff>76200</xdr:rowOff>
    </xdr:from>
    <xdr:to>
      <xdr:col>14</xdr:col>
      <xdr:colOff>800965</xdr:colOff>
      <xdr:row>2</xdr:row>
      <xdr:rowOff>32040</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73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14</xdr:col>
      <xdr:colOff>213012</xdr:colOff>
      <xdr:row>0</xdr:row>
      <xdr:rowOff>76200</xdr:rowOff>
    </xdr:from>
    <xdr:to>
      <xdr:col>14</xdr:col>
      <xdr:colOff>581890</xdr:colOff>
      <xdr:row>2</xdr:row>
      <xdr:rowOff>32040</xdr:rowOff>
    </xdr:to>
    <xdr:pic macro="[0]!InscripToDO">
      <xdr:nvPicPr>
        <xdr:cNvPr id="5" name="Image 4" descr="https://cdn2.iconfinder.com/data/icons/picons-essentials/57/checklist-512.png">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18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178377</xdr:colOff>
      <xdr:row>2</xdr:row>
      <xdr:rowOff>12122</xdr:rowOff>
    </xdr:to>
    <xdr:pic>
      <xdr:nvPicPr>
        <xdr:cNvPr id="7" name="Image 6"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178378</xdr:colOff>
      <xdr:row>0</xdr:row>
      <xdr:rowOff>76199</xdr:rowOff>
    </xdr:from>
    <xdr:to>
      <xdr:col>2</xdr:col>
      <xdr:colOff>526624</xdr:colOff>
      <xdr:row>2</xdr:row>
      <xdr:rowOff>12122</xdr:rowOff>
    </xdr:to>
    <xdr:pic>
      <xdr:nvPicPr>
        <xdr:cNvPr id="8" name="Image 7" descr="http://www.zigomatik.org/wp-content/uploads/2014/01/PENDULE.jpg">
          <a:hlinkClick xmlns:r="http://schemas.openxmlformats.org/officeDocument/2006/relationships" r:id="rId6"/>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13</xdr:col>
      <xdr:colOff>222537</xdr:colOff>
      <xdr:row>0</xdr:row>
      <xdr:rowOff>66675</xdr:rowOff>
    </xdr:from>
    <xdr:to>
      <xdr:col>13</xdr:col>
      <xdr:colOff>591415</xdr:colOff>
      <xdr:row>2</xdr:row>
      <xdr:rowOff>22515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112"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2C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14</xdr:col>
      <xdr:colOff>184437</xdr:colOff>
      <xdr:row>0</xdr:row>
      <xdr:rowOff>76200</xdr:rowOff>
    </xdr:from>
    <xdr:to>
      <xdr:col>14</xdr:col>
      <xdr:colOff>553315</xdr:colOff>
      <xdr:row>2</xdr:row>
      <xdr:rowOff>32040</xdr:rowOff>
    </xdr:to>
    <xdr:pic macro="[0]!InscripToDO">
      <xdr:nvPicPr>
        <xdr:cNvPr id="16" name="Image 15" descr="https://cdn2.iconfinder.com/data/icons/picons-essentials/57/checklist-512.png">
          <a:extLst>
            <a:ext uri="{FF2B5EF4-FFF2-40B4-BE49-F238E27FC236}">
              <a16:creationId xmlns:a16="http://schemas.microsoft.com/office/drawing/2014/main" id="{00000000-0008-0000-2D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23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2D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9" name="Image 8" descr="http://www.zigomatik.org/wp-content/uploads/2014/01/PENDULE.jpg">
          <a:hlinkClick xmlns:r="http://schemas.openxmlformats.org/officeDocument/2006/relationships" r:id="rId6"/>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14</xdr:col>
      <xdr:colOff>441612</xdr:colOff>
      <xdr:row>0</xdr:row>
      <xdr:rowOff>76200</xdr:rowOff>
    </xdr:from>
    <xdr:to>
      <xdr:col>14</xdr:col>
      <xdr:colOff>810490</xdr:colOff>
      <xdr:row>2</xdr:row>
      <xdr:rowOff>32040</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2E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668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E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2E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14</xdr:col>
      <xdr:colOff>213012</xdr:colOff>
      <xdr:row>0</xdr:row>
      <xdr:rowOff>76200</xdr:rowOff>
    </xdr:from>
    <xdr:to>
      <xdr:col>14</xdr:col>
      <xdr:colOff>581890</xdr:colOff>
      <xdr:row>2</xdr:row>
      <xdr:rowOff>32040</xdr:rowOff>
    </xdr:to>
    <xdr:pic macro="[0]!InscripToDO">
      <xdr:nvPicPr>
        <xdr:cNvPr id="5" name="Image 4" descr="https://cdn2.iconfinder.com/data/icons/picons-essentials/57/checklist-512.png">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18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178377</xdr:colOff>
      <xdr:row>2</xdr:row>
      <xdr:rowOff>12122</xdr:rowOff>
    </xdr:to>
    <xdr:pic>
      <xdr:nvPicPr>
        <xdr:cNvPr id="7" name="Image 6"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178378</xdr:colOff>
      <xdr:row>0</xdr:row>
      <xdr:rowOff>76199</xdr:rowOff>
    </xdr:from>
    <xdr:to>
      <xdr:col>2</xdr:col>
      <xdr:colOff>526624</xdr:colOff>
      <xdr:row>2</xdr:row>
      <xdr:rowOff>12122</xdr:rowOff>
    </xdr:to>
    <xdr:pic>
      <xdr:nvPicPr>
        <xdr:cNvPr id="8" name="Image 7" descr="http://www.zigomatik.org/wp-content/uploads/2014/01/PENDULE.jpg">
          <a:hlinkClick xmlns:r="http://schemas.openxmlformats.org/officeDocument/2006/relationships" r:id="rId6"/>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13</xdr:col>
      <xdr:colOff>213012</xdr:colOff>
      <xdr:row>0</xdr:row>
      <xdr:rowOff>66675</xdr:rowOff>
    </xdr:from>
    <xdr:to>
      <xdr:col>13</xdr:col>
      <xdr:colOff>581890</xdr:colOff>
      <xdr:row>2</xdr:row>
      <xdr:rowOff>22515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5587"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0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228600</xdr:colOff>
      <xdr:row>0</xdr:row>
      <xdr:rowOff>57150</xdr:rowOff>
    </xdr:from>
    <xdr:to>
      <xdr:col>17</xdr:col>
      <xdr:colOff>600075</xdr:colOff>
      <xdr:row>1</xdr:row>
      <xdr:rowOff>189441</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0300" y="57150"/>
          <a:ext cx="371475" cy="370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007918" cy="531481"/>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1</xdr:row>
      <xdr:rowOff>192038</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6493" y="76199"/>
          <a:ext cx="351559" cy="353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1</xdr:row>
      <xdr:rowOff>192038</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88053" y="76199"/>
          <a:ext cx="348246" cy="353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133351</xdr:colOff>
      <xdr:row>112</xdr:row>
      <xdr:rowOff>129198</xdr:rowOff>
    </xdr:from>
    <xdr:to>
      <xdr:col>11</xdr:col>
      <xdr:colOff>516385</xdr:colOff>
      <xdr:row>138</xdr:row>
      <xdr:rowOff>49069</xdr:rowOff>
    </xdr:to>
    <xdr:graphicFrame macro="">
      <xdr:nvGraphicFramePr>
        <xdr:cNvPr id="2" name="Graphique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193962</xdr:colOff>
      <xdr:row>0</xdr:row>
      <xdr:rowOff>85725</xdr:rowOff>
    </xdr:from>
    <xdr:to>
      <xdr:col>13</xdr:col>
      <xdr:colOff>562840</xdr:colOff>
      <xdr:row>2</xdr:row>
      <xdr:rowOff>41565</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646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9" name="Picture 3">
          <a:hlinkClick xmlns:r="http://schemas.openxmlformats.org/officeDocument/2006/relationships" r:id="rId3"/>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12122</xdr:rowOff>
    </xdr:to>
    <xdr:pic>
      <xdr:nvPicPr>
        <xdr:cNvPr id="10" name="Image 9"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31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2</xdr:col>
      <xdr:colOff>859999</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31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3</xdr:col>
      <xdr:colOff>2385524</xdr:colOff>
      <xdr:row>103</xdr:row>
      <xdr:rowOff>183782</xdr:rowOff>
    </xdr:from>
    <xdr:to>
      <xdr:col>9</xdr:col>
      <xdr:colOff>520212</xdr:colOff>
      <xdr:row>124</xdr:row>
      <xdr:rowOff>7327</xdr:rowOff>
    </xdr:to>
    <xdr:graphicFrame macro="">
      <xdr:nvGraphicFramePr>
        <xdr:cNvPr id="2" name="Graphique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222537</xdr:colOff>
      <xdr:row>0</xdr:row>
      <xdr:rowOff>66675</xdr:rowOff>
    </xdr:from>
    <xdr:to>
      <xdr:col>13</xdr:col>
      <xdr:colOff>591415</xdr:colOff>
      <xdr:row>2</xdr:row>
      <xdr:rowOff>22515</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3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47387"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9" name="Picture 3">
          <a:hlinkClick xmlns:r="http://schemas.openxmlformats.org/officeDocument/2006/relationships" r:id="rId3"/>
          <a:extLst>
            <a:ext uri="{FF2B5EF4-FFF2-40B4-BE49-F238E27FC236}">
              <a16:creationId xmlns:a16="http://schemas.microsoft.com/office/drawing/2014/main" id="{00000000-0008-0000-32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12122</xdr:rowOff>
    </xdr:to>
    <xdr:pic>
      <xdr:nvPicPr>
        <xdr:cNvPr id="10" name="Image 9"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32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2</xdr:col>
      <xdr:colOff>859999</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32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13</xdr:col>
      <xdr:colOff>336837</xdr:colOff>
      <xdr:row>0</xdr:row>
      <xdr:rowOff>76200</xdr:rowOff>
    </xdr:from>
    <xdr:to>
      <xdr:col>13</xdr:col>
      <xdr:colOff>705715</xdr:colOff>
      <xdr:row>2</xdr:row>
      <xdr:rowOff>32040</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3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2378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3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3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3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13</xdr:col>
      <xdr:colOff>346362</xdr:colOff>
      <xdr:row>0</xdr:row>
      <xdr:rowOff>76200</xdr:rowOff>
    </xdr:from>
    <xdr:to>
      <xdr:col>13</xdr:col>
      <xdr:colOff>715240</xdr:colOff>
      <xdr:row>2</xdr:row>
      <xdr:rowOff>32040</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3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571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34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4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4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133351</xdr:colOff>
      <xdr:row>113</xdr:row>
      <xdr:rowOff>129198</xdr:rowOff>
    </xdr:from>
    <xdr:to>
      <xdr:col>11</xdr:col>
      <xdr:colOff>516385</xdr:colOff>
      <xdr:row>139</xdr:row>
      <xdr:rowOff>49069</xdr:rowOff>
    </xdr:to>
    <xdr:graphicFrame macro="">
      <xdr:nvGraphicFramePr>
        <xdr:cNvPr id="2" name="Graphique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193962</xdr:colOff>
      <xdr:row>0</xdr:row>
      <xdr:rowOff>76200</xdr:rowOff>
    </xdr:from>
    <xdr:to>
      <xdr:col>13</xdr:col>
      <xdr:colOff>562840</xdr:colOff>
      <xdr:row>2</xdr:row>
      <xdr:rowOff>32040</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35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7598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9" name="Picture 3">
          <a:hlinkClick xmlns:r="http://schemas.openxmlformats.org/officeDocument/2006/relationships" r:id="rId3"/>
          <a:extLst>
            <a:ext uri="{FF2B5EF4-FFF2-40B4-BE49-F238E27FC236}">
              <a16:creationId xmlns:a16="http://schemas.microsoft.com/office/drawing/2014/main" id="{00000000-0008-0000-35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12122</xdr:rowOff>
    </xdr:to>
    <xdr:pic>
      <xdr:nvPicPr>
        <xdr:cNvPr id="10" name="Image 9"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35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2</xdr:col>
      <xdr:colOff>859999</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35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3</xdr:col>
      <xdr:colOff>2385524</xdr:colOff>
      <xdr:row>103</xdr:row>
      <xdr:rowOff>183782</xdr:rowOff>
    </xdr:from>
    <xdr:to>
      <xdr:col>9</xdr:col>
      <xdr:colOff>520212</xdr:colOff>
      <xdr:row>124</xdr:row>
      <xdr:rowOff>7327</xdr:rowOff>
    </xdr:to>
    <xdr:graphicFrame macro="">
      <xdr:nvGraphicFramePr>
        <xdr:cNvPr id="2" name="Graphique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203487</xdr:colOff>
      <xdr:row>0</xdr:row>
      <xdr:rowOff>85725</xdr:rowOff>
    </xdr:from>
    <xdr:to>
      <xdr:col>13</xdr:col>
      <xdr:colOff>572365</xdr:colOff>
      <xdr:row>2</xdr:row>
      <xdr:rowOff>41565</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36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3786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9" name="Picture 3">
          <a:hlinkClick xmlns:r="http://schemas.openxmlformats.org/officeDocument/2006/relationships" r:id="rId3"/>
          <a:extLst>
            <a:ext uri="{FF2B5EF4-FFF2-40B4-BE49-F238E27FC236}">
              <a16:creationId xmlns:a16="http://schemas.microsoft.com/office/drawing/2014/main" id="{00000000-0008-0000-36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12122</xdr:rowOff>
    </xdr:to>
    <xdr:pic>
      <xdr:nvPicPr>
        <xdr:cNvPr id="10" name="Image 9"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36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2</xdr:col>
      <xdr:colOff>859999</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36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13</xdr:col>
      <xdr:colOff>346362</xdr:colOff>
      <xdr:row>0</xdr:row>
      <xdr:rowOff>66675</xdr:rowOff>
    </xdr:from>
    <xdr:to>
      <xdr:col>13</xdr:col>
      <xdr:colOff>715240</xdr:colOff>
      <xdr:row>2</xdr:row>
      <xdr:rowOff>22515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1412"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7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7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13</xdr:col>
      <xdr:colOff>346362</xdr:colOff>
      <xdr:row>0</xdr:row>
      <xdr:rowOff>85725</xdr:rowOff>
    </xdr:from>
    <xdr:to>
      <xdr:col>13</xdr:col>
      <xdr:colOff>715240</xdr:colOff>
      <xdr:row>2</xdr:row>
      <xdr:rowOff>41565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0951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8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8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8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6</xdr:col>
      <xdr:colOff>400049</xdr:colOff>
      <xdr:row>59</xdr:row>
      <xdr:rowOff>47624</xdr:rowOff>
    </xdr:from>
    <xdr:to>
      <xdr:col>16</xdr:col>
      <xdr:colOff>219075</xdr:colOff>
      <xdr:row>86</xdr:row>
      <xdr:rowOff>85725</xdr:rowOff>
    </xdr:to>
    <xdr:graphicFrame macro="">
      <xdr:nvGraphicFramePr>
        <xdr:cNvPr id="2" name="Graphique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70</xdr:row>
      <xdr:rowOff>19050</xdr:rowOff>
    </xdr:from>
    <xdr:to>
      <xdr:col>16</xdr:col>
      <xdr:colOff>314326</xdr:colOff>
      <xdr:row>97</xdr:row>
      <xdr:rowOff>57151</xdr:rowOff>
    </xdr:to>
    <xdr:graphicFrame macro="">
      <xdr:nvGraphicFramePr>
        <xdr:cNvPr id="3" name="Graphique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60</xdr:row>
      <xdr:rowOff>0</xdr:rowOff>
    </xdr:from>
    <xdr:to>
      <xdr:col>11</xdr:col>
      <xdr:colOff>542926</xdr:colOff>
      <xdr:row>86</xdr:row>
      <xdr:rowOff>117475</xdr:rowOff>
    </xdr:to>
    <xdr:graphicFrame macro="">
      <xdr:nvGraphicFramePr>
        <xdr:cNvPr id="4" name="Graphique 3">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298737</xdr:colOff>
      <xdr:row>0</xdr:row>
      <xdr:rowOff>76200</xdr:rowOff>
    </xdr:from>
    <xdr:to>
      <xdr:col>13</xdr:col>
      <xdr:colOff>667615</xdr:colOff>
      <xdr:row>2</xdr:row>
      <xdr:rowOff>32040</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39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2848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11" name="Picture 3">
          <a:hlinkClick xmlns:r="http://schemas.openxmlformats.org/officeDocument/2006/relationships" r:id="rId5"/>
          <a:extLst>
            <a:ext uri="{FF2B5EF4-FFF2-40B4-BE49-F238E27FC236}">
              <a16:creationId xmlns:a16="http://schemas.microsoft.com/office/drawing/2014/main" id="{00000000-0008-0000-3900-00000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2" name="Image 11" descr="http://newhaventech.com/wp-content/uploads/2012/11/Direction-sign.png">
          <a:hlinkClick xmlns:r="http://schemas.openxmlformats.org/officeDocument/2006/relationships" r:id="rId7"/>
          <a:extLst>
            <a:ext uri="{FF2B5EF4-FFF2-40B4-BE49-F238E27FC236}">
              <a16:creationId xmlns:a16="http://schemas.microsoft.com/office/drawing/2014/main" id="{00000000-0008-0000-39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3" name="Image 12" descr="http://www.zigomatik.org/wp-content/uploads/2014/01/PENDULE.jpg">
          <a:hlinkClick xmlns:r="http://schemas.openxmlformats.org/officeDocument/2006/relationships" r:id="rId9"/>
          <a:extLst>
            <a:ext uri="{FF2B5EF4-FFF2-40B4-BE49-F238E27FC236}">
              <a16:creationId xmlns:a16="http://schemas.microsoft.com/office/drawing/2014/main" id="{00000000-0008-0000-3900-00000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6</xdr:col>
      <xdr:colOff>400049</xdr:colOff>
      <xdr:row>59</xdr:row>
      <xdr:rowOff>47624</xdr:rowOff>
    </xdr:from>
    <xdr:to>
      <xdr:col>16</xdr:col>
      <xdr:colOff>219075</xdr:colOff>
      <xdr:row>86</xdr:row>
      <xdr:rowOff>85725</xdr:rowOff>
    </xdr:to>
    <xdr:graphicFrame macro="">
      <xdr:nvGraphicFramePr>
        <xdr:cNvPr id="2" name="Graphique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70</xdr:row>
      <xdr:rowOff>19050</xdr:rowOff>
    </xdr:from>
    <xdr:to>
      <xdr:col>16</xdr:col>
      <xdr:colOff>314326</xdr:colOff>
      <xdr:row>97</xdr:row>
      <xdr:rowOff>57151</xdr:rowOff>
    </xdr:to>
    <xdr:graphicFrame macro="">
      <xdr:nvGraphicFramePr>
        <xdr:cNvPr id="3" name="Graphique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60</xdr:row>
      <xdr:rowOff>0</xdr:rowOff>
    </xdr:from>
    <xdr:to>
      <xdr:col>11</xdr:col>
      <xdr:colOff>542926</xdr:colOff>
      <xdr:row>86</xdr:row>
      <xdr:rowOff>117475</xdr:rowOff>
    </xdr:to>
    <xdr:graphicFrame macro="">
      <xdr:nvGraphicFramePr>
        <xdr:cNvPr id="4" name="Graphique 3">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298737</xdr:colOff>
      <xdr:row>0</xdr:row>
      <xdr:rowOff>76200</xdr:rowOff>
    </xdr:from>
    <xdr:to>
      <xdr:col>13</xdr:col>
      <xdr:colOff>667615</xdr:colOff>
      <xdr:row>2</xdr:row>
      <xdr:rowOff>32040</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3A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2848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11" name="Picture 3">
          <a:hlinkClick xmlns:r="http://schemas.openxmlformats.org/officeDocument/2006/relationships" r:id="rId5"/>
          <a:extLst>
            <a:ext uri="{FF2B5EF4-FFF2-40B4-BE49-F238E27FC236}">
              <a16:creationId xmlns:a16="http://schemas.microsoft.com/office/drawing/2014/main" id="{00000000-0008-0000-3A00-00000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2" name="Image 11" descr="http://newhaventech.com/wp-content/uploads/2012/11/Direction-sign.png">
          <a:hlinkClick xmlns:r="http://schemas.openxmlformats.org/officeDocument/2006/relationships" r:id="rId7"/>
          <a:extLst>
            <a:ext uri="{FF2B5EF4-FFF2-40B4-BE49-F238E27FC236}">
              <a16:creationId xmlns:a16="http://schemas.microsoft.com/office/drawing/2014/main" id="{00000000-0008-0000-3A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3" name="Image 12" descr="http://www.zigomatik.org/wp-content/uploads/2014/01/PENDULE.jpg">
          <a:hlinkClick xmlns:r="http://schemas.openxmlformats.org/officeDocument/2006/relationships" r:id="rId9"/>
          <a:extLst>
            <a:ext uri="{FF2B5EF4-FFF2-40B4-BE49-F238E27FC236}">
              <a16:creationId xmlns:a16="http://schemas.microsoft.com/office/drawing/2014/main" id="{00000000-0008-0000-3A00-00000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228600</xdr:colOff>
      <xdr:row>0</xdr:row>
      <xdr:rowOff>57150</xdr:rowOff>
    </xdr:from>
    <xdr:to>
      <xdr:col>17</xdr:col>
      <xdr:colOff>600075</xdr:colOff>
      <xdr:row>1</xdr:row>
      <xdr:rowOff>189441</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7150"/>
          <a:ext cx="371475" cy="370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007918" cy="531481"/>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1</xdr:row>
      <xdr:rowOff>192038</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6493" y="76199"/>
          <a:ext cx="351559" cy="353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1</xdr:row>
      <xdr:rowOff>192038</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41675" y="76199"/>
          <a:ext cx="348246" cy="34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647700</xdr:colOff>
      <xdr:row>136</xdr:row>
      <xdr:rowOff>14287</xdr:rowOff>
    </xdr:from>
    <xdr:to>
      <xdr:col>7</xdr:col>
      <xdr:colOff>76200</xdr:colOff>
      <xdr:row>150</xdr:row>
      <xdr:rowOff>90487</xdr:rowOff>
    </xdr:to>
    <xdr:graphicFrame macro="">
      <xdr:nvGraphicFramePr>
        <xdr:cNvPr id="2" name="Graphique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317787</xdr:colOff>
      <xdr:row>0</xdr:row>
      <xdr:rowOff>85725</xdr:rowOff>
    </xdr:from>
    <xdr:to>
      <xdr:col>13</xdr:col>
      <xdr:colOff>686665</xdr:colOff>
      <xdr:row>2</xdr:row>
      <xdr:rowOff>41565</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3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379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36368</xdr:colOff>
      <xdr:row>2</xdr:row>
      <xdr:rowOff>64756</xdr:rowOff>
    </xdr:to>
    <xdr:pic>
      <xdr:nvPicPr>
        <xdr:cNvPr id="9" name="Picture 3">
          <a:hlinkClick xmlns:r="http://schemas.openxmlformats.org/officeDocument/2006/relationships" r:id="rId3"/>
          <a:extLst>
            <a:ext uri="{FF2B5EF4-FFF2-40B4-BE49-F238E27FC236}">
              <a16:creationId xmlns:a16="http://schemas.microsoft.com/office/drawing/2014/main" id="{00000000-0008-0000-3B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64943</xdr:colOff>
      <xdr:row>0</xdr:row>
      <xdr:rowOff>76199</xdr:rowOff>
    </xdr:from>
    <xdr:to>
      <xdr:col>2</xdr:col>
      <xdr:colOff>416502</xdr:colOff>
      <xdr:row>2</xdr:row>
      <xdr:rowOff>12122</xdr:rowOff>
    </xdr:to>
    <xdr:pic>
      <xdr:nvPicPr>
        <xdr:cNvPr id="10" name="Image 9"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3B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416503</xdr:colOff>
      <xdr:row>0</xdr:row>
      <xdr:rowOff>76199</xdr:rowOff>
    </xdr:from>
    <xdr:to>
      <xdr:col>3</xdr:col>
      <xdr:colOff>2749</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3B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647700</xdr:colOff>
      <xdr:row>136</xdr:row>
      <xdr:rowOff>14287</xdr:rowOff>
    </xdr:from>
    <xdr:to>
      <xdr:col>7</xdr:col>
      <xdr:colOff>76200</xdr:colOff>
      <xdr:row>150</xdr:row>
      <xdr:rowOff>90487</xdr:rowOff>
    </xdr:to>
    <xdr:graphicFrame macro="">
      <xdr:nvGraphicFramePr>
        <xdr:cNvPr id="2" name="Graphique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317787</xdr:colOff>
      <xdr:row>0</xdr:row>
      <xdr:rowOff>85725</xdr:rowOff>
    </xdr:from>
    <xdr:to>
      <xdr:col>13</xdr:col>
      <xdr:colOff>686665</xdr:colOff>
      <xdr:row>2</xdr:row>
      <xdr:rowOff>41565</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3C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379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36368</xdr:colOff>
      <xdr:row>2</xdr:row>
      <xdr:rowOff>64756</xdr:rowOff>
    </xdr:to>
    <xdr:pic>
      <xdr:nvPicPr>
        <xdr:cNvPr id="9" name="Picture 3">
          <a:hlinkClick xmlns:r="http://schemas.openxmlformats.org/officeDocument/2006/relationships" r:id="rId3"/>
          <a:extLst>
            <a:ext uri="{FF2B5EF4-FFF2-40B4-BE49-F238E27FC236}">
              <a16:creationId xmlns:a16="http://schemas.microsoft.com/office/drawing/2014/main" id="{00000000-0008-0000-3C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64943</xdr:colOff>
      <xdr:row>0</xdr:row>
      <xdr:rowOff>76199</xdr:rowOff>
    </xdr:from>
    <xdr:to>
      <xdr:col>2</xdr:col>
      <xdr:colOff>416502</xdr:colOff>
      <xdr:row>2</xdr:row>
      <xdr:rowOff>12122</xdr:rowOff>
    </xdr:to>
    <xdr:pic>
      <xdr:nvPicPr>
        <xdr:cNvPr id="10" name="Image 9"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3C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416503</xdr:colOff>
      <xdr:row>0</xdr:row>
      <xdr:rowOff>76199</xdr:rowOff>
    </xdr:from>
    <xdr:to>
      <xdr:col>3</xdr:col>
      <xdr:colOff>2749</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3C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13</xdr:col>
      <xdr:colOff>355887</xdr:colOff>
      <xdr:row>0</xdr:row>
      <xdr:rowOff>76200</xdr:rowOff>
    </xdr:from>
    <xdr:to>
      <xdr:col>13</xdr:col>
      <xdr:colOff>724765</xdr:colOff>
      <xdr:row>2</xdr:row>
      <xdr:rowOff>32040</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D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76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779318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D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807893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D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D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13</xdr:col>
      <xdr:colOff>355887</xdr:colOff>
      <xdr:row>0</xdr:row>
      <xdr:rowOff>66675</xdr:rowOff>
    </xdr:from>
    <xdr:to>
      <xdr:col>13</xdr:col>
      <xdr:colOff>724765</xdr:colOff>
      <xdr:row>2</xdr:row>
      <xdr:rowOff>22515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E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7612"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779318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E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807893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E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E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13</xdr:col>
      <xdr:colOff>355887</xdr:colOff>
      <xdr:row>0</xdr:row>
      <xdr:rowOff>76200</xdr:rowOff>
    </xdr:from>
    <xdr:to>
      <xdr:col>13</xdr:col>
      <xdr:colOff>724765</xdr:colOff>
      <xdr:row>2</xdr:row>
      <xdr:rowOff>32040</xdr:rowOff>
    </xdr:to>
    <xdr:pic macro="[0]!InscripToDO">
      <xdr:nvPicPr>
        <xdr:cNvPr id="11" name="Image 10" descr="https://cdn2.iconfinder.com/data/icons/picons-essentials/57/checklist-512.png">
          <a:extLst>
            <a:ext uri="{FF2B5EF4-FFF2-40B4-BE49-F238E27FC236}">
              <a16:creationId xmlns:a16="http://schemas.microsoft.com/office/drawing/2014/main" id="{00000000-0008-0000-3F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571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3F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F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4"/>
          <a:extLst>
            <a:ext uri="{FF2B5EF4-FFF2-40B4-BE49-F238E27FC236}">
              <a16:creationId xmlns:a16="http://schemas.microsoft.com/office/drawing/2014/main" id="{00000000-0008-0000-3F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13</xdr:col>
      <xdr:colOff>174912</xdr:colOff>
      <xdr:row>0</xdr:row>
      <xdr:rowOff>76200</xdr:rowOff>
    </xdr:from>
    <xdr:to>
      <xdr:col>14</xdr:col>
      <xdr:colOff>865</xdr:colOff>
      <xdr:row>2</xdr:row>
      <xdr:rowOff>32040</xdr:rowOff>
    </xdr:to>
    <xdr:pic macro="[0]!AddtoDo">
      <xdr:nvPicPr>
        <xdr:cNvPr id="9" name="Image 8" descr="https://cdn2.iconfinder.com/data/icons/picons-essentials/57/checklist-512.png">
          <a:extLst>
            <a:ext uri="{FF2B5EF4-FFF2-40B4-BE49-F238E27FC236}">
              <a16:creationId xmlns:a16="http://schemas.microsoft.com/office/drawing/2014/main" id="{00000000-0008-0000-4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999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10" name="Picture 3">
          <a:hlinkClick xmlns:r="http://schemas.openxmlformats.org/officeDocument/2006/relationships" r:id="rId2"/>
          <a:extLst>
            <a:ext uri="{FF2B5EF4-FFF2-40B4-BE49-F238E27FC236}">
              <a16:creationId xmlns:a16="http://schemas.microsoft.com/office/drawing/2014/main" id="{00000000-0008-0000-40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330777</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330778</xdr:colOff>
      <xdr:row>0</xdr:row>
      <xdr:rowOff>76199</xdr:rowOff>
    </xdr:from>
    <xdr:to>
      <xdr:col>2</xdr:col>
      <xdr:colOff>679024</xdr:colOff>
      <xdr:row>2</xdr:row>
      <xdr:rowOff>12122</xdr:rowOff>
    </xdr:to>
    <xdr:pic>
      <xdr:nvPicPr>
        <xdr:cNvPr id="12" name="Image 11" descr="http://www.zigomatik.org/wp-content/uploads/2014/01/PENDULE.jpg">
          <a:hlinkClick xmlns:r="http://schemas.openxmlformats.org/officeDocument/2006/relationships" r:id="rId4"/>
          <a:extLst>
            <a:ext uri="{FF2B5EF4-FFF2-40B4-BE49-F238E27FC236}">
              <a16:creationId xmlns:a16="http://schemas.microsoft.com/office/drawing/2014/main" id="{00000000-0008-0000-40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74468</xdr:colOff>
      <xdr:row>2</xdr:row>
      <xdr:rowOff>64756</xdr:rowOff>
    </xdr:to>
    <xdr:pic>
      <xdr:nvPicPr>
        <xdr:cNvPr id="7" name="Picture 3">
          <a:hlinkClick xmlns:r="http://schemas.openxmlformats.org/officeDocument/2006/relationships" r:id="rId1"/>
          <a:extLst>
            <a:ext uri="{FF2B5EF4-FFF2-40B4-BE49-F238E27FC236}">
              <a16:creationId xmlns:a16="http://schemas.microsoft.com/office/drawing/2014/main" id="{00000000-0008-0000-41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103043</xdr:colOff>
      <xdr:row>0</xdr:row>
      <xdr:rowOff>76199</xdr:rowOff>
    </xdr:from>
    <xdr:to>
      <xdr:col>2</xdr:col>
      <xdr:colOff>454602</xdr:colOff>
      <xdr:row>2</xdr:row>
      <xdr:rowOff>12122</xdr:rowOff>
    </xdr:to>
    <xdr:pic>
      <xdr:nvPicPr>
        <xdr:cNvPr id="8" name="Image 7" descr="http://newhaventech.com/wp-content/uploads/2012/11/Direction-sign.png">
          <a:hlinkClick xmlns:r="http://schemas.openxmlformats.org/officeDocument/2006/relationships" r:id="rId3"/>
          <a:extLst>
            <a:ext uri="{FF2B5EF4-FFF2-40B4-BE49-F238E27FC236}">
              <a16:creationId xmlns:a16="http://schemas.microsoft.com/office/drawing/2014/main" id="{00000000-0008-0000-4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454603</xdr:colOff>
      <xdr:row>0</xdr:row>
      <xdr:rowOff>76199</xdr:rowOff>
    </xdr:from>
    <xdr:to>
      <xdr:col>2</xdr:col>
      <xdr:colOff>802849</xdr:colOff>
      <xdr:row>2</xdr:row>
      <xdr:rowOff>12122</xdr:rowOff>
    </xdr:to>
    <xdr:pic>
      <xdr:nvPicPr>
        <xdr:cNvPr id="9" name="Image 8" descr="http://www.zigomatik.org/wp-content/uploads/2014/01/PENDULE.jpg">
          <a:hlinkClick xmlns:r="http://schemas.openxmlformats.org/officeDocument/2006/relationships" r:id="rId3"/>
          <a:extLst>
            <a:ext uri="{FF2B5EF4-FFF2-40B4-BE49-F238E27FC236}">
              <a16:creationId xmlns:a16="http://schemas.microsoft.com/office/drawing/2014/main" id="{00000000-0008-0000-4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645968</xdr:colOff>
      <xdr:row>2</xdr:row>
      <xdr:rowOff>64756</xdr:rowOff>
    </xdr:to>
    <xdr:pic>
      <xdr:nvPicPr>
        <xdr:cNvPr id="7" name="Picture 3">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674543</xdr:colOff>
      <xdr:row>0</xdr:row>
      <xdr:rowOff>76199</xdr:rowOff>
    </xdr:from>
    <xdr:to>
      <xdr:col>2</xdr:col>
      <xdr:colOff>264102</xdr:colOff>
      <xdr:row>2</xdr:row>
      <xdr:rowOff>12122</xdr:rowOff>
    </xdr:to>
    <xdr:pic>
      <xdr:nvPicPr>
        <xdr:cNvPr id="8" name="Image 7" descr="http://newhaventech.com/wp-content/uploads/2012/11/Direction-sign.png">
          <a:hlinkClick xmlns:r="http://schemas.openxmlformats.org/officeDocument/2006/relationships" r:id="rId3"/>
          <a:extLst>
            <a:ext uri="{FF2B5EF4-FFF2-40B4-BE49-F238E27FC236}">
              <a16:creationId xmlns:a16="http://schemas.microsoft.com/office/drawing/2014/main" id="{00000000-0008-0000-42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264103</xdr:colOff>
      <xdr:row>0</xdr:row>
      <xdr:rowOff>76199</xdr:rowOff>
    </xdr:from>
    <xdr:to>
      <xdr:col>2</xdr:col>
      <xdr:colOff>612349</xdr:colOff>
      <xdr:row>2</xdr:row>
      <xdr:rowOff>12122</xdr:rowOff>
    </xdr:to>
    <xdr:pic>
      <xdr:nvPicPr>
        <xdr:cNvPr id="9" name="Image 8" descr="http://www.zigomatik.org/wp-content/uploads/2014/01/PENDULE.jpg">
          <a:hlinkClick xmlns:r="http://schemas.openxmlformats.org/officeDocument/2006/relationships" r:id="rId3"/>
          <a:extLst>
            <a:ext uri="{FF2B5EF4-FFF2-40B4-BE49-F238E27FC236}">
              <a16:creationId xmlns:a16="http://schemas.microsoft.com/office/drawing/2014/main" id="{00000000-0008-0000-42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647700</xdr:colOff>
      <xdr:row>0</xdr:row>
      <xdr:rowOff>104775</xdr:rowOff>
    </xdr:from>
    <xdr:to>
      <xdr:col>1</xdr:col>
      <xdr:colOff>798964</xdr:colOff>
      <xdr:row>0</xdr:row>
      <xdr:rowOff>356242</xdr:rowOff>
    </xdr:to>
    <xdr:pic>
      <xdr:nvPicPr>
        <xdr:cNvPr id="4" name="Image 3" descr="https://encrypted-tbn1.gstatic.com/images?q=tbn:ANd9GcT2ejd5ACt0xRwhfEOREJYsnqLiKcI3fFhgAM6sHC0YZuUTZQQ_-Htyx9w2">
          <a:hlinkClick xmlns:r="http://schemas.openxmlformats.org/officeDocument/2006/relationships" r:id="rId1"/>
          <a:extLst>
            <a:ext uri="{FF2B5EF4-FFF2-40B4-BE49-F238E27FC236}">
              <a16:creationId xmlns:a16="http://schemas.microsoft.com/office/drawing/2014/main" id="{00000000-0008-0000-4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104775"/>
          <a:ext cx="151264" cy="251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858172</xdr:colOff>
      <xdr:row>0</xdr:row>
      <xdr:rowOff>116533</xdr:rowOff>
    </xdr:from>
    <xdr:to>
      <xdr:col>1</xdr:col>
      <xdr:colOff>1140660</xdr:colOff>
      <xdr:row>0</xdr:row>
      <xdr:rowOff>364181</xdr:rowOff>
    </xdr:to>
    <xdr:pic>
      <xdr:nvPicPr>
        <xdr:cNvPr id="5" name="Image 4">
          <a:hlinkClick xmlns:r="http://schemas.openxmlformats.org/officeDocument/2006/relationships" r:id="rId3"/>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0172" y="116533"/>
          <a:ext cx="282488" cy="247648"/>
        </a:xfrm>
        <a:prstGeom prst="rect">
          <a:avLst/>
        </a:prstGeom>
      </xdr:spPr>
    </xdr:pic>
    <xdr:clientData/>
  </xdr:twoCellAnchor>
  <xdr:twoCellAnchor>
    <xdr:from>
      <xdr:col>0</xdr:col>
      <xdr:colOff>0</xdr:colOff>
      <xdr:row>0</xdr:row>
      <xdr:rowOff>0</xdr:rowOff>
    </xdr:from>
    <xdr:to>
      <xdr:col>1</xdr:col>
      <xdr:colOff>533400</xdr:colOff>
      <xdr:row>0</xdr:row>
      <xdr:rowOff>481258</xdr:rowOff>
    </xdr:to>
    <xdr:pic>
      <xdr:nvPicPr>
        <xdr:cNvPr id="6" name="Picture 3">
          <a:hlinkClick xmlns:r="http://schemas.openxmlformats.org/officeDocument/2006/relationships" r:id="rId5"/>
          <a:extLst>
            <a:ext uri="{FF2B5EF4-FFF2-40B4-BE49-F238E27FC236}">
              <a16:creationId xmlns:a16="http://schemas.microsoft.com/office/drawing/2014/main" id="{00000000-0008-0000-4300-000006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0"/>
          <a:ext cx="1295400" cy="481258"/>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222537</xdr:colOff>
      <xdr:row>0</xdr:row>
      <xdr:rowOff>66675</xdr:rowOff>
    </xdr:from>
    <xdr:to>
      <xdr:col>13</xdr:col>
      <xdr:colOff>591415</xdr:colOff>
      <xdr:row>2</xdr:row>
      <xdr:rowOff>22515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14287"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922193</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7793</xdr:colOff>
      <xdr:row>0</xdr:row>
      <xdr:rowOff>76199</xdr:rowOff>
    </xdr:from>
    <xdr:to>
      <xdr:col>2</xdr:col>
      <xdr:colOff>359352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359353</xdr:colOff>
      <xdr:row>0</xdr:row>
      <xdr:rowOff>76199</xdr:rowOff>
    </xdr:from>
    <xdr:to>
      <xdr:col>2</xdr:col>
      <xdr:colOff>707599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346362</xdr:colOff>
      <xdr:row>0</xdr:row>
      <xdr:rowOff>85725</xdr:rowOff>
    </xdr:from>
    <xdr:to>
      <xdr:col>17</xdr:col>
      <xdr:colOff>715240</xdr:colOff>
      <xdr:row>2</xdr:row>
      <xdr:rowOff>41565</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7186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779318</xdr:colOff>
      <xdr:row>2</xdr:row>
      <xdr:rowOff>64756</xdr:rowOff>
    </xdr:to>
    <xdr:pic>
      <xdr:nvPicPr>
        <xdr:cNvPr id="10" name="Picture 3">
          <a:hlinkClick xmlns:r="http://schemas.openxmlformats.org/officeDocument/2006/relationships" r:id="rId2"/>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807893</xdr:colOff>
      <xdr:row>0</xdr:row>
      <xdr:rowOff>76199</xdr:rowOff>
    </xdr:from>
    <xdr:to>
      <xdr:col>2</xdr:col>
      <xdr:colOff>216477</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228600</xdr:colOff>
      <xdr:row>0</xdr:row>
      <xdr:rowOff>57150</xdr:rowOff>
    </xdr:from>
    <xdr:to>
      <xdr:col>16</xdr:col>
      <xdr:colOff>600075</xdr:colOff>
      <xdr:row>0</xdr:row>
      <xdr:rowOff>223308</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0375" y="57150"/>
          <a:ext cx="371475" cy="370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007918" cy="531481"/>
        </a:xfrm>
        <a:prstGeom prst="rect">
          <a:avLst/>
        </a:prstGeom>
        <a:noFill/>
        <a:ln w="9525">
          <a:noFill/>
          <a:miter lim="800000"/>
          <a:headEnd/>
          <a:tailEnd/>
        </a:ln>
      </xdr:spPr>
    </xdr:pic>
    <xdr:clientData/>
  </xdr:twoCellAnchor>
  <xdr:twoCellAnchor editAs="oneCell">
    <xdr:from>
      <xdr:col>2</xdr:col>
      <xdr:colOff>77643</xdr:colOff>
      <xdr:row>0</xdr:row>
      <xdr:rowOff>76199</xdr:rowOff>
    </xdr:from>
    <xdr:to>
      <xdr:col>2</xdr:col>
      <xdr:colOff>550334</xdr:colOff>
      <xdr:row>2</xdr:row>
      <xdr:rowOff>38231</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62976" y="76199"/>
          <a:ext cx="472691" cy="43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746703</xdr:colOff>
      <xdr:row>0</xdr:row>
      <xdr:rowOff>33865</xdr:rowOff>
    </xdr:from>
    <xdr:to>
      <xdr:col>2</xdr:col>
      <xdr:colOff>1197981</xdr:colOff>
      <xdr:row>2</xdr:row>
      <xdr:rowOff>21167</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32036" y="33865"/>
          <a:ext cx="451278" cy="4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EPOUIL\GIDE\GRILDE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documents/PAD%20BUSINESS/Clients%20PAD/Readsoft/Fiche_qualification_proje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Users/Nicolas/Documents/Nicolas/W4/Marketing/CXP/PAD/Temp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Users/Rene/OneDrive/Documents/PAD%20-%20Partners%20&amp;%20Alliance%20Development/PAD%20OFFRE/Programme%20de%20d&#233;veloppement/Workshop%20Offre%20Globale/Workshop%20contenu/PAD%20Business%20Development%20workshop.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R\SAT\CCTP.96\NCJ\000RAPEN\NCJ\TMA\TABLEAU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Users/Rene/AppData/Local/Microsoft/Windows/Temporary%20Internet%20Files/Content.Outlook/XWCPCN6Z/PAD%20Methodologie%20V0f%20RC%20Mod&#232;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documents/Dropbox/PAD%20-%20Partners%20&amp;%20Alliance%20Development/PAD%20BUSINESS/Clients%20PAD/Octipas/Workshop/Octipas%20Strategic%20Magnt%20workshop%2027%20mars%20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336b4a62a18a995d/Documents/PAD%20-%20Partners%20%5e0%20Alliance%20Development/PAD%20Produits%20NewLook/PAD%20SMW%20RC%2016%20oc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Rene/OneDrive/Documents/PAD%20-%20Partners%20&amp;%20Alliance%20Development/PAD%20Produits%20NewLook/PAD%20SMW%20RC%2016%20oct.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Rene/OneDrive/Documents/PAD%20-%20Partners%20&amp;%20Alliance%20Development/PAD%20OFFRE/Bilan%20Diagnostic%20KPIs/Version%20Industrielle/PAD%20Bilan%20V1%20R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Rene/OneDrive/Documents/PAD%20-%20Partners%20&amp;%20Alliance%20Development/PAD%20Produits%20NewLook/PAD%20Bilan%20Aout1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w4/services/GAB_ROBINS/IMHOTEP_Lot2/01_gestionProjet/GAB_IMHOTEP_LOT2_suiviGeneralProjet_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sers/Nicolas/Documents/Nicolas/W4/Business%20Rescue/Aftam/R&#233;ponseFinale/Chiffrage-AFTAM_GestionDesConventions_Chiffrage_090930-VB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EPOUIL\NCJ\GRIL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DERSEN"/>
      <sheetName val="MICROPOLE"/>
      <sheetName val="SEMA"/>
      <sheetName val="SOLIC"/>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ead "/>
      <sheetName val="Data"/>
    </sheetNames>
    <sheetDataSet>
      <sheetData sheetId="0" refreshError="1"/>
      <sheetData sheetId="1" refreshError="1"/>
      <sheetData sheetId="2">
        <row r="4">
          <cell r="A4" t="str">
            <v>INVOICES</v>
          </cell>
          <cell r="B4" t="str">
            <v>Déclaré</v>
          </cell>
        </row>
        <row r="5">
          <cell r="A5" t="str">
            <v>FORMS</v>
          </cell>
          <cell r="B5" t="str">
            <v>En cours</v>
          </cell>
        </row>
        <row r="6">
          <cell r="B6" t="str">
            <v xml:space="preserve">Opportunité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usiness Key Figures "/>
      <sheetName val="Chiffrage  (2)"/>
      <sheetName val="Chiffrage  (3)"/>
      <sheetName val="Prestations"/>
      <sheetName val="Feuil5"/>
      <sheetName val="Charges CP"/>
      <sheetName val="Prestations_M4"/>
      <sheetName val="Formations_M1"/>
      <sheetName val="MACRO_PLANN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2">
          <cell r="F2">
            <v>38930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01-ASSESMENT"/>
      <sheetName val="CARTOGRAPHIE BPs"/>
      <sheetName val="PARTNERSALESKIT"/>
      <sheetName val="ANALYSE TEMPS "/>
      <sheetName val="01-SWOT"/>
      <sheetName val="Plan actions "/>
      <sheetName val="02-SALESPLAN-OFR1"/>
      <sheetName val="Timeline actions"/>
      <sheetName val="11-RESPONSABILITIES"/>
      <sheetName val="AXES DEVELPMNT"/>
      <sheetName val="03-CHANNELREADY-OFR1 (2)"/>
      <sheetName val="Business plan"/>
      <sheetName val="Plan actions Trimestriel"/>
      <sheetName val="03-MARKETREADY-OFR2"/>
      <sheetName val="03-POSITIONING-OFR2"/>
      <sheetName val="03-CRITICITY-OFR2"/>
      <sheetName val="03-COMPETITION-OFR2"/>
      <sheetName val="03-CHANNELREADY-OFR2"/>
      <sheetName val="03-BUSINESSCARD-OFR3"/>
      <sheetName val="03-MARKETREADY-OFR3"/>
      <sheetName val="03-POSITIONING-OFR3"/>
      <sheetName val="03-CRITICITY-OFR3"/>
      <sheetName val="03-COMPETITION-OFR3"/>
      <sheetName val="03-CHANNELREADY-OFR3"/>
      <sheetName val="04-SECTORMARKET-OFR2"/>
      <sheetName val="04-DOMESTICMARKET-OFR2"/>
      <sheetName val="04-FOREIGNMARKET-OFR2"/>
      <sheetName val="04-SECTORMARKET-OFR3"/>
      <sheetName val="04-DOMESTICMARKET-OFR3"/>
      <sheetName val="04-FOREIGNMARKET-OFR3"/>
      <sheetName val="06-TYPOPARTNER-OFR2"/>
      <sheetName val="06-RESPONSABPARTNER-OFR2"/>
      <sheetName val="06-PROFILPARTNER-OFR2"/>
      <sheetName val="07-RECRUITMENTPLAN-OFR2"/>
      <sheetName val="06-TYPOPARTNER-OFR3"/>
      <sheetName val="06-RESPONSABPARTNER-OFR3"/>
      <sheetName val="06-PROFILPARTNER-OFR3"/>
      <sheetName val="07-RECRUITMENTPLAN-OFR3"/>
      <sheetName val="02-SALESPLAN-OFR2"/>
      <sheetName val="02-BUSINESS4PARTNER-OFR2"/>
      <sheetName val="02-CHANNELCAPACITY-SAAS-OFR2"/>
      <sheetName val="02-CHANNELCAPACITY-LIC-OFR2"/>
      <sheetName val="02-SALESPLAN-OFR3"/>
      <sheetName val="02-BUSINESS4PARTNER-OFR3"/>
      <sheetName val="02-CHANNELCAPACITY-SAAS-OFR3"/>
      <sheetName val="02-CHANNELCAPACITY-LIC-OFR3"/>
      <sheetName val="08-VALUEAD4PARTNER-OFR2"/>
      <sheetName val="08-VALUEAD4PARTNER-OFR3"/>
      <sheetName val="09-PROFITPARTNER-OFR2"/>
      <sheetName val="09-PROFITPARTNER-OFR3"/>
      <sheetName val="10-LEADSCOVERAGE-OFR2"/>
      <sheetName val="10-LEADSCOVERAGE-OFR3"/>
      <sheetName val="Analyse 5C"/>
      <sheetName val="Partner Plan"/>
      <sheetName val="Feui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tion des charges"/>
      <sheetName val="Evaluation des charges (2)"/>
      <sheetName val="Tableau financier année 1"/>
      <sheetName val="Tableau financier années 2&amp;3"/>
      <sheetName val="Tableau financier récapitulatif"/>
      <sheetName val="Evaluation sur marché actuel"/>
      <sheetName val="Evaluation des charges MJ"/>
      <sheetName val="Année 1 - Evaluation MJ"/>
    </sheetNames>
    <sheetDataSet>
      <sheetData sheetId="0"/>
      <sheetData sheetId="1"/>
      <sheetData sheetId="2"/>
      <sheetData sheetId="3"/>
      <sheetData sheetId="4"/>
      <sheetData sheetId="5"/>
      <sheetData sheetId="6"/>
      <sheetData sheetId="7">
        <row r="4">
          <cell r="C4">
            <v>2700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YNOPTIQUE"/>
      <sheetName val="00-PARAMETRE"/>
      <sheetName val="00-ACTEUR"/>
      <sheetName val="00-PLANPROPVALEUR"/>
      <sheetName val="00-TODO"/>
      <sheetName val="01-SWOT"/>
      <sheetName val="01-BILAN"/>
      <sheetName val="02-VISION"/>
      <sheetName val="02-ATTENTE"/>
      <sheetName val="02-STRATEGIE"/>
      <sheetName val="06-TYPOPARTN-OFR1"/>
      <sheetName val="06-PROFILPARTN-OFR1"/>
      <sheetName val="06-RESPONSABPARTN-OFR1"/>
      <sheetName val="07-DIMENSCHANELPARTN-OFR1"/>
      <sheetName val="07-DIMENSCHANELPARTN-OFR2"/>
      <sheetName val="07-DIMENSCHANELPARTN-OFR3"/>
      <sheetName val="03-BUSSINCARD-OFR1"/>
      <sheetName val="03-BUSSINCARD-OFR2"/>
      <sheetName val="03-BUSSINCARD-OFR3"/>
      <sheetName val="02-MODELVENTE"/>
      <sheetName val="2 Modèle Vente"/>
      <sheetName val="2 Opportunités pour les BPs (2"/>
      <sheetName val="2 # clients et BPs en Saas"/>
      <sheetName val="2 # clients et BPs en licence"/>
      <sheetName val="02-OPPORTPARTNERS"/>
      <sheetName val="03-CHANELREADY-OFR1"/>
      <sheetName val="03-MARKETREADY-OFR1"/>
      <sheetName val="3 Interlocuteurs"/>
      <sheetName val="03-CRITICIT-OFR1"/>
      <sheetName val="03-CONCURENC-OFR1"/>
      <sheetName val="03-CHANELREADY-OFR2"/>
      <sheetName val="03-MARKETREADY-OFR2"/>
      <sheetName val="03-CRITICIT-OFR2"/>
      <sheetName val="03-CONCURENC-OFR2"/>
      <sheetName val="03-CHANELREADY-OFR3"/>
      <sheetName val="03-MARKETREADY-OFR3"/>
      <sheetName val="03-CRITICIT-OFR3"/>
      <sheetName val="03-CONCURENC-OFR3"/>
      <sheetName val="04-MRKTCARACT"/>
      <sheetName val="04-SECTORMRKT-OFR1"/>
      <sheetName val="04-DOMESTICMRKT-OFR1"/>
      <sheetName val="04-FOREIGNMRKT-OFR1"/>
      <sheetName val="04-SECTORMRKT-OFR2"/>
      <sheetName val="04-DOMESTICMRKT-OFR2"/>
      <sheetName val="04-FOREIGNMRKT-OFR2"/>
      <sheetName val="04-SECTORMRKT-OFR3"/>
      <sheetName val="04-DOMESTICMRKT-OFR3"/>
      <sheetName val="04-FOREIGNMRKT-OFR3"/>
      <sheetName val="05-GOTOMARKET"/>
      <sheetName val="05-SOURCECONFLIT"/>
      <sheetName val="08-ValueAd4Partners"/>
      <sheetName val="08-STRATGPRIX"/>
      <sheetName val="08-STRATGREMISE"/>
      <sheetName val="09-PROFITPARTENR"/>
      <sheetName val="9 Profitabilité des BPs "/>
      <sheetName val="10-PROGRAMPARTNER"/>
      <sheetName val="11-FACTEURCRITIQ"/>
      <sheetName val="11-SWOT"/>
      <sheetName val="Taux de leads "/>
      <sheetName val="Budget Programme BP"/>
      <sheetName val="Paramet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3">
          <cell r="C23" t="str">
            <v>Logistique</v>
          </cell>
        </row>
        <row r="24">
          <cell r="C24" t="str">
            <v>Bilan</v>
          </cell>
        </row>
        <row r="25">
          <cell r="C25" t="str">
            <v>Vision</v>
          </cell>
        </row>
        <row r="26">
          <cell r="C26" t="str">
            <v>Offre</v>
          </cell>
        </row>
        <row r="27">
          <cell r="C27" t="str">
            <v>Marche</v>
          </cell>
        </row>
        <row r="28">
          <cell r="C28" t="str">
            <v>Organisation</v>
          </cell>
        </row>
        <row r="29">
          <cell r="C29" t="str">
            <v>Partners</v>
          </cell>
        </row>
        <row r="30">
          <cell r="C30" t="str">
            <v>Channel</v>
          </cell>
        </row>
        <row r="31">
          <cell r="C31" t="str">
            <v>Valeur</v>
          </cell>
        </row>
        <row r="32">
          <cell r="C32" t="str">
            <v>Profit</v>
          </cell>
        </row>
        <row r="33">
          <cell r="C33" t="str">
            <v>Programme</v>
          </cell>
        </row>
        <row r="34">
          <cell r="C34" t="str">
            <v>Réussir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OPTIQUE"/>
      <sheetName val="SOMMAIRE"/>
      <sheetName val="CHRONO"/>
      <sheetName val="00-PARAMETRE"/>
      <sheetName val="00-ACTEUR"/>
      <sheetName val="00-TODO"/>
      <sheetName val="01-SWOT"/>
      <sheetName val="01-BILAN"/>
      <sheetName val="02-VISION"/>
      <sheetName val="02-ATTENTE"/>
      <sheetName val="02-STRATEGIE"/>
      <sheetName val="03-BUSSINCARD-OFR1"/>
      <sheetName val="04-MRKTCARACT"/>
      <sheetName val="06-TYPOPARTN-OFR1"/>
      <sheetName val="06-RESPONSABPARTN-OFR1"/>
      <sheetName val="06-PROFILPARTN-OFR1"/>
      <sheetName val="07-DIMENSCHANELPARTN-OFR1"/>
      <sheetName val="02-MODELVENTE-OFR1"/>
      <sheetName val="02-OPPORTUNBP-OFR1"/>
      <sheetName val="02-NBCLIBP-SAAS-OFR1"/>
      <sheetName val="02-NBCLIBP-LIC-OFR1"/>
      <sheetName val="04-SECTORMRKT-OFR1"/>
      <sheetName val="04-DOMESTICMRKT-OFR1"/>
      <sheetName val="04-FOREIGNMRKT-OFR1"/>
      <sheetName val="03-CHANELREADY-OFR1"/>
      <sheetName val="03-MARKETREADY-OFR1"/>
      <sheetName val="03-INTERLOCUT"/>
      <sheetName val="03-CRITICIT-OFR1"/>
      <sheetName val="03-CONCURENC-OFR1"/>
      <sheetName val="05-GOTOMARKET"/>
      <sheetName val="05-SOURCECONFLIT"/>
      <sheetName val="08-STRATGPRIX"/>
      <sheetName val="08-STRATGREMISE"/>
      <sheetName val="08-ValueAd4Partners"/>
      <sheetName val="09-PROFITPARTENR"/>
      <sheetName val="10-PROGRAMPARTNER"/>
      <sheetName val="10-TAUXLEAD-OFR1"/>
      <sheetName val="10-BUDGETPROGRAM"/>
      <sheetName val="11-FACTEURCRITIQ"/>
      <sheetName val="00-PLANPROPVALEUR"/>
      <sheetName val="11-SWOT"/>
      <sheetName val="02-MODELVENTE-OFR2"/>
      <sheetName val="02-OPPORTUNBP-OFR2"/>
      <sheetName val="02-NBCLIBP-SAAS-OFR2"/>
      <sheetName val="02-NBCLIBP-LIC-OFR2"/>
      <sheetName val="02-MODELVENTE-OFR3"/>
      <sheetName val="02-OPPORTUNBP-OFR3"/>
      <sheetName val="02-NBCLIBP-SAAS-OFR3"/>
      <sheetName val="02-NBCLIBP-LIC-OFR3"/>
      <sheetName val="03-BUSSINCARD-OFR2"/>
      <sheetName val="03-CHANELREADY-OFR2"/>
      <sheetName val="03-MARKETREADY-OFR2"/>
      <sheetName val="03-CRITICIT-OFR2"/>
      <sheetName val="03-CONCURENC-OFR2"/>
      <sheetName val="03-BUSSINCARD-OFR3"/>
      <sheetName val="03-CHANELREADY-OFR3"/>
      <sheetName val="03-MARKETREADY-OFR3"/>
      <sheetName val="03-CRITICIT-OFR3"/>
      <sheetName val="03-CONCURENC-OFR3"/>
      <sheetName val="04-SECTORMRKT-OFR2"/>
      <sheetName val="04-DOMESTICMRKT-OFR2"/>
      <sheetName val="04-FOREIGNMRKT-OFR2"/>
      <sheetName val="04-SECTORMRKT-OFR3"/>
      <sheetName val="04-DOMESTICMRKT-OFR3"/>
      <sheetName val="04-FOREIGNMRKT-OFR3"/>
      <sheetName val="06-TYPOPARTN-OFR2"/>
      <sheetName val="06-PROFILPARTN-OFR2"/>
      <sheetName val="06-RESPONSABPARTN-OFR2"/>
      <sheetName val="06-TYPOPARTN-OFR3"/>
      <sheetName val="06-PROFILPARTN-OFR3"/>
      <sheetName val="06-RESPONSABPARTN-OFR3"/>
      <sheetName val="07-DIMENSCHANELPARTN-OFR2"/>
      <sheetName val="07-DIMENSCHANELPARTN-OFR3"/>
      <sheetName val="9 Profitabilité des BPs "/>
      <sheetName val="Parametre"/>
    </sheetNames>
    <sheetDataSet>
      <sheetData sheetId="0"/>
      <sheetData sheetId="1"/>
      <sheetData sheetId="2"/>
      <sheetData sheetId="3">
        <row r="8">
          <cell r="E8">
            <v>2014</v>
          </cell>
        </row>
        <row r="13">
          <cell r="E13" t="str">
            <v>Octipas 2</v>
          </cell>
        </row>
        <row r="16">
          <cell r="E16" t="str">
            <v>Staff</v>
          </cell>
        </row>
        <row r="17">
          <cell r="E17" t="str">
            <v>Partenaires</v>
          </cell>
        </row>
      </sheetData>
      <sheetData sheetId="4">
        <row r="9">
          <cell r="A9" t="str">
            <v>RCA</v>
          </cell>
        </row>
      </sheetData>
      <sheetData sheetId="5"/>
      <sheetData sheetId="6"/>
      <sheetData sheetId="7">
        <row r="73">
          <cell r="A73" t="str">
            <v>Stratégie Vision
100% indirect</v>
          </cell>
        </row>
        <row r="80">
          <cell r="A80" t="str">
            <v>Le recrutement
La finalisation des produits
Les aspects contractuels / protection</v>
          </cell>
        </row>
      </sheetData>
      <sheetData sheetId="8"/>
      <sheetData sheetId="9"/>
      <sheetData sheetId="10"/>
      <sheetData sheetId="11"/>
      <sheetData sheetId="12"/>
      <sheetData sheetId="13"/>
      <sheetData sheetId="14"/>
      <sheetData sheetId="15">
        <row r="29">
          <cell r="A29" t="str">
            <v>Les critères de recrutement</v>
          </cell>
        </row>
        <row r="35">
          <cell r="A35" t="str">
            <v>Profiling de chaque partenaire vs vos critères de recrutement</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48">
          <cell r="A48" t="str">
            <v>Reprendre les points forts, les différenciateurs et surtout les singularités</v>
          </cell>
        </row>
        <row r="55">
          <cell r="A55" t="str">
            <v>Tableau d'Analyse de la concurrence 1 fois par an . A partager avec les partenaires. Reprendre le tableau</v>
          </cell>
        </row>
      </sheetData>
      <sheetData sheetId="29"/>
      <sheetData sheetId="30">
        <row r="29">
          <cell r="A29" t="str">
            <v>stratégie selective avec un champion par région / secteur</v>
          </cell>
        </row>
        <row r="35">
          <cell r="A35" t="str">
            <v>Le % de conflits.
Le radar
 Analyse 1 fois par an  avec plan d'action si nécessaire</v>
          </cell>
        </row>
      </sheetData>
      <sheetData sheetId="31">
        <row r="59">
          <cell r="A59" t="str">
            <v xml:space="preserve">Expliquer la cohérence de votre stratégie de prix, son architecture, ses points forts, ses différenciateurs, </v>
          </cell>
        </row>
        <row r="65">
          <cell r="A65" t="str">
            <v>analyse concurrence , analyse affaires perdues</v>
          </cell>
        </row>
      </sheetData>
      <sheetData sheetId="32"/>
      <sheetData sheetId="33">
        <row r="51">
          <cell r="A51" t="str">
            <v>Easy to do business + Opportunités de développement pour les partenaires</v>
          </cell>
        </row>
        <row r="57">
          <cell r="A57" t="str">
            <v>Attractivité de l'offre : 5,81 sur 10
Le radar</v>
          </cell>
        </row>
      </sheetData>
      <sheetData sheetId="34">
        <row r="117">
          <cell r="A117" t="str">
            <v xml:space="preserve">Point mort: à la x° affaire
Marge nette 3° année  : Près de xx0K de marge nette, toutes charges et salaires déduits 
Marge nette =&gt; XX% la 3° année
Biz récurrent = XX% du CA la 3° année
</v>
          </cell>
        </row>
        <row r="123">
          <cell r="A123" t="str">
            <v xml:space="preserve">Investissement initial partenaire
CA net par affaire partenaire
Coût de vente et marketing partenaire
Marge nette  partenaire
Pourcentage de business récurrent partenaire
</v>
          </cell>
        </row>
      </sheetData>
      <sheetData sheetId="35">
        <row r="115">
          <cell r="A115" t="str">
            <v>Engagements et investissements réciproques, dans la durée, pour une relation gagnant-gagnant 
Engagements du partenaires sur les résultats et les moyens
Engagements de l'éditeur sur les moyens ( ie, infrastructure extranet ) et le suivi régulier</v>
          </cell>
        </row>
        <row r="121">
          <cell r="A121" t="str">
            <v>Les niveaux des engagements par type de partenaires
# de commerciaux et techniciens formés et certifiés
# de business plans
Qualité et précision des forecasts
Taux de couverture des leads
Le budget</v>
          </cell>
        </row>
      </sheetData>
      <sheetData sheetId="36"/>
      <sheetData sheetId="37"/>
      <sheetData sheetId="38"/>
      <sheetData sheetId="39"/>
      <sheetData sheetId="40"/>
      <sheetData sheetId="41">
        <row r="95">
          <cell r="A95" t="str">
            <v xml:space="preserve">Partners = 87% du business dans 3 ans
ISV OEM = 19%
Conseil/consultants=56%,
Direct = flat
Revenus récurrents SaaS = 33% du biz
Croissance &gt; 200% grace aux partenaires
</v>
          </cell>
        </row>
        <row r="102">
          <cell r="A102" t="str">
            <v>Tableau: Total  business . Répartition par canal</v>
          </cell>
        </row>
      </sheetData>
      <sheetData sheetId="42">
        <row r="97">
          <cell r="A97" t="str">
            <v xml:space="preserve">Gateau à se partager entre un nombre limité de partenaires: 5,5M€ en 4 ans
- CA Prestations effectuées par les partenaires : 4,5 en 4 ans
- Commissions versées par PAD aux partenaires: 1 M en 4 ans </v>
          </cell>
        </row>
        <row r="104">
          <cell r="A104" t="str">
            <v>Ratio CA service / licence</v>
          </cell>
        </row>
      </sheetData>
      <sheetData sheetId="43">
        <row r="57">
          <cell r="A57" t="str">
            <v>3 à26 new clients / an 
2 à 9 comemrciaux actifs</v>
          </cell>
        </row>
        <row r="64">
          <cell r="A64" t="str">
            <v>Voir tableau KPIs</v>
          </cell>
        </row>
      </sheetData>
      <sheetData sheetId="44">
        <row r="57">
          <cell r="A57" t="str">
            <v>210 Nouveaux clients en 4 ans 
Jusqu'à 25 comemrciaux actifs
20 partenaires au total</v>
          </cell>
        </row>
        <row r="64">
          <cell r="A64" t="str">
            <v>reprendre tableau</v>
          </cell>
        </row>
      </sheetData>
      <sheetData sheetId="45">
        <row r="95">
          <cell r="A95" t="str">
            <v xml:space="preserve">Partners = 87% du business dans 3 ans
ISV OEM = 19%
Conseil/consultants=56%,
Direct = flat
Revenus récurrents SaaS = 33% du biz
Croissance &gt; 200% grace aux partenaires
</v>
          </cell>
        </row>
        <row r="102">
          <cell r="A102" t="str">
            <v>Tableau: Total  business . Répartition par canal</v>
          </cell>
        </row>
      </sheetData>
      <sheetData sheetId="46">
        <row r="97">
          <cell r="A97" t="str">
            <v xml:space="preserve">Gateau à se partager entre un nombre limité de partenaires: 5,5M€ en 4 ans
- CA Prestations effectuées par les partenaires : 4,5 en 4 ans
- Commissions versées par PAD aux partenaires: 1 M en 4 ans </v>
          </cell>
        </row>
        <row r="104">
          <cell r="A104" t="str">
            <v>Ratio CA service / licence</v>
          </cell>
        </row>
      </sheetData>
      <sheetData sheetId="47">
        <row r="57">
          <cell r="A57" t="str">
            <v>3 à26 new clients / an 
2 à 9 comemrciaux actifs</v>
          </cell>
        </row>
        <row r="64">
          <cell r="A64" t="str">
            <v>Voir tableau KPIs</v>
          </cell>
        </row>
      </sheetData>
      <sheetData sheetId="48">
        <row r="57">
          <cell r="A57" t="str">
            <v>210 Nouveaux clients en 4 ans 
Jusqu'à 25 comemrciaux actifs
20 partenaires au total</v>
          </cell>
        </row>
        <row r="64">
          <cell r="A64" t="str">
            <v>reprendre tableau</v>
          </cell>
        </row>
      </sheetData>
      <sheetData sheetId="49">
        <row r="80">
          <cell r="A80" t="str">
            <v xml:space="preserve">Un panier moyen de 90K    Plus de 70% du revenu pour le partenaire    44% en services ( hors services récurrents ) 
Approche projet    Importance de la démo / maquette      Taux de signature de 30% ( hors approche métier )
Singularités de Cincom    La pérennité de la société    Taille humaine et réactivité        Produit adapté aux besoins complexes
</v>
          </cell>
        </row>
        <row r="87">
          <cell r="A87" t="str">
            <v>Tableaux 1 et 2</v>
          </cell>
        </row>
      </sheetData>
      <sheetData sheetId="50">
        <row r="58">
          <cell r="A58" t="str">
            <v>Peu de différenciation technique et fonctionnelle</v>
          </cell>
        </row>
        <row r="66">
          <cell r="A66" t="str">
            <v>Reprendre le radar</v>
          </cell>
        </row>
      </sheetData>
      <sheetData sheetId="51">
        <row r="64">
          <cell r="A64" t="str">
            <v>Reprendre les points fortset notamment la maîtrise des peines des interlocuteurs ciblés</v>
          </cell>
        </row>
        <row r="71">
          <cell r="A71" t="str">
            <v>Radar + actions pour points faibles</v>
          </cell>
        </row>
      </sheetData>
      <sheetData sheetId="52">
        <row r="25">
          <cell r="A25" t="str">
            <v>C'est un sujet sensible pour les DRH</v>
          </cell>
        </row>
        <row r="35">
          <cell r="A35" t="str">
            <v>Un elevator pitch par interlocuteur</v>
          </cell>
        </row>
      </sheetData>
      <sheetData sheetId="53">
        <row r="48">
          <cell r="A48" t="str">
            <v>Reprendre les points forts, les différenciateurs et surtout les singularités</v>
          </cell>
        </row>
        <row r="55">
          <cell r="A55" t="str">
            <v>Tableau d'Analyse de la concurrence 1 fois par an . A partager avec les partenaires. Reprendre le tableau</v>
          </cell>
        </row>
      </sheetData>
      <sheetData sheetId="54">
        <row r="80">
          <cell r="A80" t="str">
            <v xml:space="preserve">Un panier moyen de 90K    Plus de 70% du revenu pour le partenaire    44% en services ( hors services récurrents ) 
Approche projet    Importance de la démo / maquette      Taux de signature de 30% ( hors approche métier )
Singularités de Cincom    La pérennité de la société    Taille humaine et réactivité        Produit adapté aux besoins complexes
</v>
          </cell>
        </row>
        <row r="87">
          <cell r="A87" t="str">
            <v>Tableaux 1 et 2</v>
          </cell>
        </row>
      </sheetData>
      <sheetData sheetId="55">
        <row r="58">
          <cell r="A58" t="str">
            <v>Peu de différenciation technique et fonctionnelle</v>
          </cell>
        </row>
        <row r="66">
          <cell r="A66" t="str">
            <v>Reprendre le radar</v>
          </cell>
        </row>
      </sheetData>
      <sheetData sheetId="56">
        <row r="64">
          <cell r="A64" t="str">
            <v>Reprendre les points fortset notamment la maîtrise des peines des interlocuteurs ciblés</v>
          </cell>
        </row>
        <row r="71">
          <cell r="A71" t="str">
            <v>Radar + actions pour points faibles</v>
          </cell>
        </row>
      </sheetData>
      <sheetData sheetId="57">
        <row r="25">
          <cell r="A25" t="str">
            <v>C'est un sujet sensible pour les DRH</v>
          </cell>
        </row>
        <row r="35">
          <cell r="A35" t="str">
            <v>Un elevator pitch par interlocuteur</v>
          </cell>
        </row>
      </sheetData>
      <sheetData sheetId="58">
        <row r="48">
          <cell r="A48" t="str">
            <v>Reprendre les points forts, les différenciateurs et surtout les singularités</v>
          </cell>
        </row>
        <row r="55">
          <cell r="A55" t="str">
            <v>Tableau d'Analyse de la concurrence 1 fois par an . A partager avec les partenaires. Reprendre le tableau</v>
          </cell>
        </row>
      </sheetData>
      <sheetData sheetId="59"/>
      <sheetData sheetId="60"/>
      <sheetData sheetId="61"/>
      <sheetData sheetId="62"/>
      <sheetData sheetId="63">
        <row r="21">
          <cell r="A21" t="str">
            <v>a</v>
          </cell>
        </row>
        <row r="27">
          <cell r="A27" t="str">
            <v>a</v>
          </cell>
        </row>
      </sheetData>
      <sheetData sheetId="64"/>
      <sheetData sheetId="65">
        <row r="31">
          <cell r="A31" t="str">
            <v>Priorité aux éditeurs de solutions complémentaires en mode OEM</v>
          </cell>
        </row>
      </sheetData>
      <sheetData sheetId="66">
        <row r="29">
          <cell r="A29" t="str">
            <v>Les critères de recrutement</v>
          </cell>
        </row>
        <row r="35">
          <cell r="A35" t="str">
            <v>Profiling de chaque partenaire vs vos critères de recrutement</v>
          </cell>
        </row>
      </sheetData>
      <sheetData sheetId="67">
        <row r="39">
          <cell r="A39" t="str">
            <v>Coût de support avant-vente et après-vente par partenaire</v>
          </cell>
        </row>
      </sheetData>
      <sheetData sheetId="68">
        <row r="31">
          <cell r="A31" t="str">
            <v>Priorité aux éditeurs de solutions complémentaires en mode OEM</v>
          </cell>
        </row>
      </sheetData>
      <sheetData sheetId="69">
        <row r="29">
          <cell r="A29" t="str">
            <v>Les critères de recrutement</v>
          </cell>
        </row>
        <row r="35">
          <cell r="A35" t="str">
            <v>Profiling de chaque partenaire vs vos critères de recrutement</v>
          </cell>
        </row>
      </sheetData>
      <sheetData sheetId="70">
        <row r="39">
          <cell r="A39" t="str">
            <v>Coût de support avant-vente et après-vente par partenaire</v>
          </cell>
        </row>
      </sheetData>
      <sheetData sheetId="71"/>
      <sheetData sheetId="72"/>
      <sheetData sheetId="73"/>
      <sheetData sheetId="74">
        <row r="3">
          <cell r="B3" t="str">
            <v>0-Non nécessaire</v>
          </cell>
        </row>
        <row r="20">
          <cell r="C20" t="str">
            <v>OCTIPAS</v>
          </cell>
        </row>
        <row r="38">
          <cell r="A38">
            <v>10</v>
          </cell>
        </row>
        <row r="41">
          <cell r="A41">
            <v>10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SUMMARY"/>
      <sheetName val="CHRONO"/>
      <sheetName val="INPROGRESS"/>
      <sheetName val="00-PARAMETERS"/>
      <sheetName val="00-ACTORS"/>
      <sheetName val="01-SWOT"/>
      <sheetName val="01-ASSESMENT"/>
      <sheetName val="02-VISION"/>
      <sheetName val="02-EXPECTATIONS"/>
      <sheetName val="03-BUSINESSCARD-OFR1"/>
      <sheetName val="03-MARKETREADY-OFR1"/>
      <sheetName val="03-POSITIONING-OFR1"/>
      <sheetName val="03-INTERLOCUTORS"/>
      <sheetName val="03-CRITICITY-OFR1"/>
      <sheetName val="03-COMPETITION-OFR1"/>
      <sheetName val="03-CHANNELREADY-OFR1"/>
      <sheetName val="03-BUSINESSCARD-OFR2"/>
      <sheetName val="03-MARKETREADY-OFR2"/>
      <sheetName val="03-POSITIONING-OFR2"/>
      <sheetName val="03-CRITICITY-OFR2"/>
      <sheetName val="03-COMPETITION-OFR2"/>
      <sheetName val="03-CHANNELREADY-OFR2"/>
      <sheetName val="03-BUSINESSCARD-OFR3"/>
      <sheetName val="03-MARKETREADY-OFR3"/>
      <sheetName val="03-POSITIONING-OFR3"/>
      <sheetName val="03-CRITICITY-OFR3"/>
      <sheetName val="03-COMPETITION-OFR3"/>
      <sheetName val="03-CHANNELREADY-OFR3"/>
      <sheetName val="04-MARKETSPECIFICITIES"/>
      <sheetName val="04-SECTORMARKET-OFR1"/>
      <sheetName val="04-DOMESTICMARKET-OFR1"/>
      <sheetName val="04-FOREIGNMARKET-OFR1"/>
      <sheetName val="04-SECTORMARKET-OFR2"/>
      <sheetName val="04-DOMESTICMARKET-OFR2"/>
      <sheetName val="04-FOREIGNMARKET-OFR2"/>
      <sheetName val="04-SECTORMARKET-OFR3"/>
      <sheetName val="04-DOMESTICMARKET-OFR3"/>
      <sheetName val="04-FOREIGNMARKET-OFR3"/>
      <sheetName val="02-CHANNELSTRATEGY"/>
      <sheetName val="06-TYPOPARTNER-OFR1"/>
      <sheetName val="06-RESPONSABPARTNER-OFR1"/>
      <sheetName val="06-PROFILPARTNER-OFR1"/>
      <sheetName val="07-RECRUITMENTPLAN-OFR1"/>
      <sheetName val="06-TYPOPARTNER-OFR2"/>
      <sheetName val="06-RESPONSABPARTNER-OFR2"/>
      <sheetName val="06-PROFILPARTNER-OFR2"/>
      <sheetName val="07-RECRUITMENTPLAN-OFR2"/>
      <sheetName val="06-TYPOPARTNER-OFR3"/>
      <sheetName val="06-RESPONSABPARTNER-OFR3"/>
      <sheetName val="06-PROFILPARTNER-OFR3"/>
      <sheetName val="07-RECRUITMENTPLAN-OFR3"/>
      <sheetName val="02-SALESPLAN-OFR1"/>
      <sheetName val="02-BUSINESS4PARTNER-OFR1"/>
      <sheetName val="02-CHANNELCAPACITY-SAAS-OFR1"/>
      <sheetName val="02-CHANNELCAPACITY-LIC-OFR1"/>
      <sheetName val="02-SALESPLAN-OFR2"/>
      <sheetName val="02-BUSINESS4PARTNER-OFR2"/>
      <sheetName val="02-CHANNELCAPACITY-SAAS-OFR2"/>
      <sheetName val="02-CHANNELCAPACITY-LIC-OFR2"/>
      <sheetName val="02-SALESPLAN-OFR3"/>
      <sheetName val="02-BUSINESS4PARTNER-OFR3"/>
      <sheetName val="02-CHANNELCAPACITY-SAAS-OFR3"/>
      <sheetName val="02-CHANNELCAPACITY-LIC-OFR3"/>
      <sheetName val="05-GOTOMARKET"/>
      <sheetName val="05-SOURCECONFLICT"/>
      <sheetName val="08-PRICINGSTRATEGY"/>
      <sheetName val="08-DISCOUNTSTRATEGY"/>
      <sheetName val="08-VALUEAD4PARTNER-OFR1"/>
      <sheetName val="08-VALUEAD4PARTNER-OFR2"/>
      <sheetName val="08-VALUEAD4PARTNER-OFR3"/>
      <sheetName val="09-PROFITPARTNER-OFR1"/>
      <sheetName val="09-PROFITPARTNER-OFR2"/>
      <sheetName val="09-PROFITPARTNER-OFR3"/>
      <sheetName val="10-PROGRAMPARTNER"/>
      <sheetName val="10-FASTSTART"/>
      <sheetName val="10-PARTNERSALESKIT"/>
      <sheetName val="10-LEADSCOVERAGE-OFR1"/>
      <sheetName val="10-LEADSCOVERAGE-OFR2"/>
      <sheetName val="10-LEADSCOVERAGE-OFR3"/>
      <sheetName val="10-BUDGETPROGRAM"/>
      <sheetName val="11-CRITICALFACTORS"/>
      <sheetName val="11-SWOT"/>
      <sheetName val="12-TODO"/>
      <sheetName val="12-GUIDE4VALUEPROP"/>
      <sheetName val="Parametre"/>
    </sheetNames>
    <sheetDataSet>
      <sheetData sheetId="0"/>
      <sheetData sheetId="1"/>
      <sheetData sheetId="2"/>
      <sheetData sheetId="3"/>
      <sheetData sheetId="4">
        <row r="8">
          <cell r="E8">
            <v>2014</v>
          </cell>
        </row>
        <row r="9">
          <cell r="E9">
            <v>3</v>
          </cell>
        </row>
        <row r="11">
          <cell r="E11">
            <v>1</v>
          </cell>
        </row>
        <row r="12">
          <cell r="E12" t="str">
            <v>Offre 1</v>
          </cell>
        </row>
        <row r="13">
          <cell r="E13" t="str">
            <v>Offre 2</v>
          </cell>
        </row>
        <row r="14">
          <cell r="E14" t="str">
            <v>Offre 3</v>
          </cell>
        </row>
        <row r="16">
          <cell r="E16" t="str">
            <v>Staff</v>
          </cell>
        </row>
        <row r="17">
          <cell r="E17" t="str">
            <v>Partenaire</v>
          </cell>
        </row>
      </sheetData>
      <sheetData sheetId="5">
        <row r="8">
          <cell r="A8">
            <v>0</v>
          </cell>
        </row>
        <row r="9">
          <cell r="A9" t="str">
            <v>RCA</v>
          </cell>
        </row>
        <row r="10">
          <cell r="A10" t="str">
            <v>RLU</v>
          </cell>
        </row>
        <row r="11">
          <cell r="A11" t="str">
            <v>SRE</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sheetData>
      <sheetData sheetId="6">
        <row r="49">
          <cell r="A49" t="str">
            <v>Reprendre les opportunités</v>
          </cell>
        </row>
        <row r="56">
          <cell r="A56" t="str">
            <v>Surveiller les KOIs liés aux risques et faiblesses</v>
          </cell>
        </row>
      </sheetData>
      <sheetData sheetId="7">
        <row r="71">
          <cell r="A71" t="str">
            <v>Stratégie Vision
100% indirect</v>
          </cell>
        </row>
        <row r="78">
          <cell r="A78" t="str">
            <v>Le recrutement
La finalisation des produits
Les aspects contractuels / protection</v>
          </cell>
        </row>
      </sheetData>
      <sheetData sheetId="8">
        <row r="71">
          <cell r="A71" t="str">
            <v>Startégie sélective
Partenaires indispensables pour le développement</v>
          </cell>
        </row>
        <row r="78">
          <cell r="A78" t="str">
            <v>Reprendre l'évolution du CA et le nombre de partenaires</v>
          </cell>
        </row>
      </sheetData>
      <sheetData sheetId="9">
        <row r="54">
          <cell r="A54" t="str">
            <v>Reprendre dans "les attentes" les points supérierus à 7</v>
          </cell>
        </row>
        <row r="64">
          <cell r="A64" t="str">
            <v>Ceux inhérents à l'efficacité comemrciale</v>
          </cell>
        </row>
      </sheetData>
      <sheetData sheetId="10">
        <row r="97">
          <cell r="A97" t="str">
            <v xml:space="preserve">Panier moyen client : 7800€ la 1° année, 7700€ additionnels les 2 années suivantes
Marge brute partenaire de 69% soit 5420€ la 1° année, 4535 les 2 années suivantes
Faible taux de couverture comemrciale avec un bon taux de closing </v>
          </cell>
        </row>
        <row r="104">
          <cell r="A104" t="str">
            <v xml:space="preserve">Panier moyen client : 7800€ la 1° année, 7700€ additionnels les 2 années suivantes
Marge brute partenaire de 69% soit 5420€ la 1° année, 4535 les 2 années suivantes
Faible taux de couverture comemrciale avec un bon taux de closing &gt;30% </v>
          </cell>
        </row>
      </sheetData>
      <sheetData sheetId="11">
        <row r="69">
          <cell r="A69" t="str">
            <v>Répond à un besoin critique 
Parfaite maîtrise technique
Solution parfaitement intégrée avec les ERPs</v>
          </cell>
        </row>
        <row r="76">
          <cell r="A76" t="str">
            <v>Analyse des besoins / process achat / usage à afire auprès des clients</v>
          </cell>
        </row>
      </sheetData>
      <sheetData sheetId="12">
        <row r="26">
          <cell r="A26" t="str">
            <v>Elevator pitch produit + société</v>
          </cell>
        </row>
        <row r="36">
          <cell r="A36" t="str">
            <v>Faire l'exercice pour les différents interlocuteurs comemrciaux</v>
          </cell>
        </row>
      </sheetData>
      <sheetData sheetId="13">
        <row r="23">
          <cell r="A23" t="str">
            <v>Process de vente</v>
          </cell>
        </row>
        <row r="29">
          <cell r="A29" t="str">
            <v>Feuille de qualification des projets</v>
          </cell>
        </row>
      </sheetData>
      <sheetData sheetId="14">
        <row r="32">
          <cell r="A32" t="str">
            <v>Argumentaire par interlocuteur</v>
          </cell>
        </row>
        <row r="42">
          <cell r="A42" t="str">
            <v>Faire l'exercice pour les différents interlocuteurs comemrciaux</v>
          </cell>
        </row>
      </sheetData>
      <sheetData sheetId="15">
        <row r="56">
          <cell r="A56" t="str">
            <v>Reprendre les points forts, les différenciateurs et surtout les singularités
Bon taux de signature</v>
          </cell>
        </row>
        <row r="63">
          <cell r="A63" t="str">
            <v>Tableau d'Analyse de la concurrence 1 fois par an . A partager avec les partenaires. Reprendre le tableau</v>
          </cell>
        </row>
      </sheetData>
      <sheetData sheetId="16">
        <row r="59">
          <cell r="A59" t="str">
            <v xml:space="preserve">Solution robuste et maîtrisée
Avantages du SaaS: easy to do business with
Réactivité comemrciale et technqiue
Bon positionnement prix
</v>
          </cell>
        </row>
        <row r="67">
          <cell r="A67" t="str">
            <v>Reprendre les notes faibles &lt; 6</v>
          </cell>
        </row>
      </sheetData>
      <sheetData sheetId="17">
        <row r="94">
          <cell r="A94" t="str">
            <v xml:space="preserve">Panier moyen client : 7800€ la 1° année, 7700€ additionnels les 2 années suivantes
Marge brute partenaire de 69% soit 5420€ la 1° année, 4535 les 2 années suivantes
Faible taux de couverture comemrciale avec un bon taux de closing </v>
          </cell>
        </row>
        <row r="101">
          <cell r="A101" t="str">
            <v xml:space="preserve">Panier moyen client : 7800€ la 1° année, 7700€ additionnels les 2 années suivantes
Marge brute partenaire de 69% soit 5420€ la 1° année, 4535 les 2 années suivantes
Faible taux de couverture comemrciale avec un bon taux de closing &gt;30% </v>
          </cell>
        </row>
      </sheetData>
      <sheetData sheetId="18">
        <row r="67">
          <cell r="A67" t="str">
            <v>Répond à un besoin critique 
Parfaite maîtrise technique
Solution parfaitement intégrée avec les ERPs</v>
          </cell>
        </row>
        <row r="74">
          <cell r="A74" t="str">
            <v>Analyse des besoins / process achat / usage à afire auprès des clients</v>
          </cell>
        </row>
      </sheetData>
      <sheetData sheetId="19">
        <row r="26">
          <cell r="A26" t="str">
            <v>Argumentaire par interlocuteur</v>
          </cell>
        </row>
        <row r="36">
          <cell r="A36" t="str">
            <v>Faire l'exercice pour les différents interlocuteurs comemrciaux</v>
          </cell>
        </row>
      </sheetData>
      <sheetData sheetId="20">
        <row r="25">
          <cell r="A25" t="str">
            <v>Argumentaire par interlocuteur</v>
          </cell>
        </row>
        <row r="35">
          <cell r="A35" t="str">
            <v>Faire l'exercice pour les différents interlocuteurs comemrciaux</v>
          </cell>
        </row>
      </sheetData>
      <sheetData sheetId="21">
        <row r="56">
          <cell r="A56" t="str">
            <v>Reprendre les points forts, les différenciateurs et surtout les singularités
Bon taux de signature</v>
          </cell>
        </row>
        <row r="63">
          <cell r="A63" t="str">
            <v>Tableau d'Analyse de la concurrence 1 fois par an . A partager avec les partenaires. Reprendre le tableau</v>
          </cell>
        </row>
      </sheetData>
      <sheetData sheetId="22">
        <row r="59">
          <cell r="A59" t="str">
            <v xml:space="preserve">Solution robuste et maîtrisée
Avantages du SaaS: easy to do business with
Réactivité comemrciale et technqiue
Bon positionnement prix
</v>
          </cell>
        </row>
        <row r="67">
          <cell r="A67" t="str">
            <v>Reprendre les notes faibles &lt; 6</v>
          </cell>
        </row>
      </sheetData>
      <sheetData sheetId="23">
        <row r="94">
          <cell r="A94" t="str">
            <v xml:space="preserve">Panier moyen client : 7800€ la 1° année, 7700€ additionnels les 2 années suivantes
Marge brute partenaire de 69% soit 5420€ la 1° année, 4535 les 2 années suivantes
Faible taux de couverture comemrciale avec un bon taux de closing </v>
          </cell>
        </row>
        <row r="101">
          <cell r="A101" t="str">
            <v xml:space="preserve">Panier moyen client : 7800€ la 1° année, 7700€ additionnels les 2 années suivantes
Marge brute partenaire de 69% soit 5420€ la 1° année, 4535 les 2 années suivantes
Faible taux de couverture comemrciale avec un bon taux de closing &gt;30% </v>
          </cell>
        </row>
      </sheetData>
      <sheetData sheetId="24">
        <row r="67">
          <cell r="A67" t="str">
            <v>Répond à un besoin critique 
Parfaite maîtrise technique
Solution parfaitement intégrée avec les ERPs</v>
          </cell>
        </row>
        <row r="74">
          <cell r="A74" t="str">
            <v>Analyse des besoins / process achat / usage à afire auprès des clients</v>
          </cell>
        </row>
      </sheetData>
      <sheetData sheetId="25">
        <row r="26">
          <cell r="A26" t="str">
            <v>Argumentaire par interlocuteur</v>
          </cell>
        </row>
        <row r="36">
          <cell r="A36" t="str">
            <v>Faire l'exercice pour les différents interlocuteurs comemrciaux</v>
          </cell>
        </row>
      </sheetData>
      <sheetData sheetId="26">
        <row r="25">
          <cell r="A25" t="str">
            <v>Argumentaire par interlocuteur</v>
          </cell>
        </row>
        <row r="35">
          <cell r="A35" t="str">
            <v>Faire l'exercice pour les différents interlocuteurs comemrciaux</v>
          </cell>
        </row>
      </sheetData>
      <sheetData sheetId="27">
        <row r="56">
          <cell r="A56" t="str">
            <v>Reprendre les points forts, les différenciateurs et surtout les singularités
Bon taux de signature</v>
          </cell>
        </row>
        <row r="63">
          <cell r="A63" t="str">
            <v>Tableau d'Analyse de la concurrence 1 fois par an . A partager avec les partenaires. Reprendre le tableau</v>
          </cell>
        </row>
      </sheetData>
      <sheetData sheetId="28">
        <row r="59">
          <cell r="A59" t="str">
            <v xml:space="preserve">Solution robuste et maîtrisée
Avantages du SaaS: easy to do business with
Réactivité comemrciale et technqiue
Bon positionnement prix
</v>
          </cell>
        </row>
        <row r="67">
          <cell r="A67" t="str">
            <v>Reprendre les notes faibles &lt; 6</v>
          </cell>
        </row>
      </sheetData>
      <sheetData sheetId="29">
        <row r="65">
          <cell r="A65" t="str">
            <v xml:space="preserve">Potentiel de 20 000 sociétés
Marché mature de premier équipement ou renouvellement
Solution critique pour le développement des entreprises
Offre associée à un ERP </v>
          </cell>
        </row>
        <row r="71">
          <cell r="A71" t="str">
            <v xml:space="preserve">Calcul du marché adressable </v>
          </cell>
        </row>
      </sheetData>
      <sheetData sheetId="30">
        <row r="25">
          <cell r="A25" t="str">
            <v>Marchés prioritaires
Marchés à ouvrir</v>
          </cell>
        </row>
        <row r="31">
          <cell r="A31" t="str">
            <v>Ventilation des partenaires par marché</v>
          </cell>
        </row>
      </sheetData>
      <sheetData sheetId="31">
        <row r="25">
          <cell r="A25" t="str">
            <v>Idem que précédent</v>
          </cell>
        </row>
        <row r="31">
          <cell r="A31" t="str">
            <v>idem que précédent</v>
          </cell>
        </row>
      </sheetData>
      <sheetData sheetId="32">
        <row r="23">
          <cell r="A23" t="str">
            <v>Marchés prioritaires
Marchés à ouvrir</v>
          </cell>
        </row>
        <row r="29">
          <cell r="A29" t="str">
            <v>Marchés prioritaires
Marchés à ouvrir</v>
          </cell>
        </row>
      </sheetData>
      <sheetData sheetId="33">
        <row r="25">
          <cell r="A25" t="str">
            <v>Marchés prioritaires
Marchés à ouvrir</v>
          </cell>
        </row>
        <row r="31">
          <cell r="A31" t="str">
            <v>Ventilation des partenaires par marché</v>
          </cell>
        </row>
      </sheetData>
      <sheetData sheetId="34">
        <row r="23">
          <cell r="A23" t="str">
            <v>Idem que précédent</v>
          </cell>
        </row>
        <row r="29">
          <cell r="A29" t="str">
            <v>idem que précédent</v>
          </cell>
        </row>
      </sheetData>
      <sheetData sheetId="35">
        <row r="21">
          <cell r="A21" t="str">
            <v>Marchés prioritaires
Marchés à ouvrir</v>
          </cell>
        </row>
        <row r="27">
          <cell r="A27" t="str">
            <v>Marchés prioritaires
Marchés à ouvrir</v>
          </cell>
        </row>
      </sheetData>
      <sheetData sheetId="36">
        <row r="25">
          <cell r="A25" t="str">
            <v>Marchés prioritaires
Marchés à ouvrir</v>
          </cell>
        </row>
        <row r="31">
          <cell r="A31" t="str">
            <v>Ventilation des partenaires par marché</v>
          </cell>
        </row>
      </sheetData>
      <sheetData sheetId="37">
        <row r="23">
          <cell r="A23" t="str">
            <v>Idem que précédent</v>
          </cell>
        </row>
        <row r="29">
          <cell r="A29" t="str">
            <v>idem que précédent</v>
          </cell>
        </row>
      </sheetData>
      <sheetData sheetId="38">
        <row r="21">
          <cell r="A21" t="str">
            <v>Marchés prioritaires
Marchés à ouvrir</v>
          </cell>
        </row>
        <row r="27">
          <cell r="A27" t="str">
            <v>Marchés prioritaires
Marchés à ouvrir</v>
          </cell>
        </row>
      </sheetData>
      <sheetData sheetId="39">
        <row r="91">
          <cell r="A91">
            <v>0</v>
          </cell>
        </row>
      </sheetData>
      <sheetData sheetId="40">
        <row r="31">
          <cell r="A31">
            <v>0</v>
          </cell>
        </row>
        <row r="38">
          <cell r="A38">
            <v>0</v>
          </cell>
        </row>
      </sheetData>
      <sheetData sheetId="41">
        <row r="33">
          <cell r="A33" t="str">
            <v>Partenaires assurent le mapping de leur ERP,  BestEditor sauf exception l'assure côté EDI</v>
          </cell>
        </row>
        <row r="39">
          <cell r="A39">
            <v>0</v>
          </cell>
        </row>
      </sheetData>
      <sheetData sheetId="42">
        <row r="29">
          <cell r="A29" t="str">
            <v>Les critères de recrutement</v>
          </cell>
        </row>
        <row r="35">
          <cell r="A35" t="str">
            <v>Profiling de chaque partenaire vs vos critères de recrutement</v>
          </cell>
        </row>
      </sheetData>
      <sheetData sheetId="43">
        <row r="32">
          <cell r="A32" t="str">
            <v>35 Partenaires actifs soit un recrutement de 50 à 60 
Le nombre de partenaires actuels et à recruter
Les engagements des partenaires</v>
          </cell>
        </row>
        <row r="38">
          <cell r="A38" t="str">
            <v>le nombre de partenaires et l'effort de recrutement</v>
          </cell>
        </row>
      </sheetData>
      <sheetData sheetId="44">
        <row r="31">
          <cell r="A31" t="str">
            <v>Priorité aux éditeurs de solutions complémentaires en mode OEM</v>
          </cell>
        </row>
        <row r="38">
          <cell r="A38">
            <v>0</v>
          </cell>
        </row>
      </sheetData>
      <sheetData sheetId="45">
        <row r="33">
          <cell r="A33">
            <v>0</v>
          </cell>
        </row>
        <row r="39">
          <cell r="A39" t="str">
            <v>Coût de support avant-vente et après-vente par partenaire</v>
          </cell>
        </row>
      </sheetData>
      <sheetData sheetId="46">
        <row r="29">
          <cell r="A29" t="str">
            <v>Les critères de recrutement</v>
          </cell>
        </row>
        <row r="35">
          <cell r="A35" t="str">
            <v>Profiling de chaque partenaire vs vos critères de recrutement</v>
          </cell>
        </row>
      </sheetData>
      <sheetData sheetId="47">
        <row r="32">
          <cell r="A32" t="str">
            <v>35 Partenaires actifs soit un recrutement de 50 à 60 
Le nombre de partenaires actuels et à recruter
Les engagements des partenaires</v>
          </cell>
        </row>
        <row r="38">
          <cell r="A38" t="str">
            <v>le nombre de partenaires et l'effort de recrutement</v>
          </cell>
        </row>
      </sheetData>
      <sheetData sheetId="48">
        <row r="31">
          <cell r="A31" t="str">
            <v>Priorité aux éditeurs de solutions complémentaires en mode OEM</v>
          </cell>
        </row>
        <row r="38">
          <cell r="A38">
            <v>0</v>
          </cell>
        </row>
      </sheetData>
      <sheetData sheetId="49">
        <row r="33">
          <cell r="A33">
            <v>0</v>
          </cell>
        </row>
        <row r="39">
          <cell r="A39" t="str">
            <v>Coût de support avant-vente et après-vente par partenaire</v>
          </cell>
        </row>
      </sheetData>
      <sheetData sheetId="50">
        <row r="29">
          <cell r="A29" t="str">
            <v>Les critères de recrutement</v>
          </cell>
        </row>
        <row r="35">
          <cell r="A35" t="str">
            <v>Profiling de chaque partenaire vs vos critères de recrutement</v>
          </cell>
        </row>
      </sheetData>
      <sheetData sheetId="51">
        <row r="32">
          <cell r="A32" t="str">
            <v>35 Partenaires actifs soit un recrutement de 50 à 60 
Le nombre de partenaires actuels et à recruter
Les engagements des partenaires</v>
          </cell>
        </row>
        <row r="38">
          <cell r="A38" t="str">
            <v>le nombre de partenaires et l'effort de recrutement</v>
          </cell>
        </row>
      </sheetData>
      <sheetData sheetId="52">
        <row r="99">
          <cell r="A99">
            <v>0</v>
          </cell>
        </row>
        <row r="106">
          <cell r="A106" t="str">
            <v>Voir tableau ci-après</v>
          </cell>
        </row>
      </sheetData>
      <sheetData sheetId="53">
        <row r="90">
          <cell r="A90">
            <v>0</v>
          </cell>
        </row>
        <row r="97">
          <cell r="A97">
            <v>0</v>
          </cell>
        </row>
      </sheetData>
      <sheetData sheetId="54">
        <row r="48">
          <cell r="A48" t="str">
            <v>Imet en relief l'importance des partenaires en nombre de nouveaux clients</v>
          </cell>
        </row>
        <row r="55">
          <cell r="A55" t="str">
            <v>Voir tableau ci-dessous</v>
          </cell>
        </row>
      </sheetData>
      <sheetData sheetId="55">
        <row r="51">
          <cell r="A51">
            <v>0</v>
          </cell>
        </row>
        <row r="58">
          <cell r="A58">
            <v>0</v>
          </cell>
        </row>
      </sheetData>
      <sheetData sheetId="56">
        <row r="98">
          <cell r="A98">
            <v>0</v>
          </cell>
        </row>
        <row r="105">
          <cell r="A105">
            <v>0</v>
          </cell>
        </row>
      </sheetData>
      <sheetData sheetId="57">
        <row r="90">
          <cell r="A90">
            <v>0</v>
          </cell>
        </row>
        <row r="97">
          <cell r="A97">
            <v>0</v>
          </cell>
        </row>
      </sheetData>
      <sheetData sheetId="58">
        <row r="48">
          <cell r="A48">
            <v>0</v>
          </cell>
        </row>
        <row r="55">
          <cell r="A55">
            <v>0</v>
          </cell>
        </row>
      </sheetData>
      <sheetData sheetId="59">
        <row r="51">
          <cell r="A51">
            <v>0</v>
          </cell>
        </row>
        <row r="58">
          <cell r="A58">
            <v>0</v>
          </cell>
        </row>
      </sheetData>
      <sheetData sheetId="60">
        <row r="99">
          <cell r="A99">
            <v>0</v>
          </cell>
        </row>
        <row r="106">
          <cell r="A106">
            <v>0</v>
          </cell>
        </row>
      </sheetData>
      <sheetData sheetId="61">
        <row r="90">
          <cell r="A90">
            <v>0</v>
          </cell>
        </row>
        <row r="97">
          <cell r="A97">
            <v>0</v>
          </cell>
        </row>
      </sheetData>
      <sheetData sheetId="62">
        <row r="48">
          <cell r="A48">
            <v>0</v>
          </cell>
        </row>
        <row r="55">
          <cell r="A55">
            <v>0</v>
          </cell>
        </row>
      </sheetData>
      <sheetData sheetId="63">
        <row r="51">
          <cell r="A51">
            <v>0</v>
          </cell>
        </row>
        <row r="58">
          <cell r="A58">
            <v>0</v>
          </cell>
        </row>
      </sheetData>
      <sheetData sheetId="64">
        <row r="27">
          <cell r="A27" t="str">
            <v>Des frontières et territoires clairs pour éviter les conflits de canaux
Des champions par secteur</v>
          </cell>
        </row>
        <row r="33">
          <cell r="A33" t="str">
            <v>Voir radar des conflits de canaux</v>
          </cell>
        </row>
      </sheetData>
      <sheetData sheetId="65">
        <row r="29">
          <cell r="A29" t="str">
            <v>stratégie selective avec un champion par région / secteur</v>
          </cell>
        </row>
        <row r="35">
          <cell r="A35" t="str">
            <v>Le % de conflits.
Le radar
 Analyse 1 fois par an  avec plan d'action si nécessaire</v>
          </cell>
        </row>
      </sheetData>
      <sheetData sheetId="66">
        <row r="59">
          <cell r="A59" t="str">
            <v xml:space="preserve">Expliquer la cohérence de votre stratégie de prix, son architecture, ses points forts, ses différenciateurs, </v>
          </cell>
        </row>
        <row r="65">
          <cell r="A65" t="str">
            <v>analyse concurrence , analyse affaires perdues à cause des prix</v>
          </cell>
        </row>
      </sheetData>
      <sheetData sheetId="67">
        <row r="23">
          <cell r="A23">
            <v>0</v>
          </cell>
        </row>
        <row r="29">
          <cell r="A29">
            <v>0</v>
          </cell>
        </row>
      </sheetData>
      <sheetData sheetId="68">
        <row r="49">
          <cell r="A49" t="str">
            <v>Easy to do business + Opportunités de développement business pour les partenaires</v>
          </cell>
        </row>
        <row r="55">
          <cell r="A55" t="str">
            <v>Attractivité de l'offre : 5,81 sur 10
Le radar</v>
          </cell>
        </row>
      </sheetData>
      <sheetData sheetId="69">
        <row r="49">
          <cell r="A49" t="str">
            <v>Easy to do business + Opportunités de développement pour les partenaires</v>
          </cell>
        </row>
        <row r="55">
          <cell r="A55" t="str">
            <v>Attractivité de l'offre : 5,81 sur 10
Le radar</v>
          </cell>
        </row>
      </sheetData>
      <sheetData sheetId="70">
        <row r="49">
          <cell r="A49" t="str">
            <v>Easy to do business + Opportunités de développement pour les partenaires</v>
          </cell>
        </row>
        <row r="55">
          <cell r="A55" t="str">
            <v>Attractivité de l'offre : 5,81 sur 10
Le radar</v>
          </cell>
        </row>
      </sheetData>
      <sheetData sheetId="71">
        <row r="146">
          <cell r="A146" t="str">
            <v xml:space="preserve">Point mort: à la 1° affaire
CA Total cumulé 3 ans: 2M €
CA prestations partenaire 3 ans: 1,1 M€ 
Commissions touchées par le partenaire: 129 K 
Marge nette : 550 K
</v>
          </cell>
        </row>
        <row r="152">
          <cell r="A152" t="str">
            <v xml:space="preserve">Investissement initial partenaire
CA net par affaire partenaire
Coût de vente et marketing partenaire
Marge nette  partenaire
Pourcentage de business récurrent partenaire
</v>
          </cell>
        </row>
      </sheetData>
      <sheetData sheetId="72">
        <row r="125">
          <cell r="A125" t="str">
            <v xml:space="preserve">Point mort: à la x° affaire
Marge nette 3° année  : Près de xx0K de marge nette, toutes charges et salaires déduits 
Marge nette =&gt; XX% la 3° année
Biz récurrent = XX% du CA la 3° année
</v>
          </cell>
        </row>
        <row r="131">
          <cell r="A131" t="str">
            <v xml:space="preserve">Investissement initial partenaire
CA net par affaire partenaire
Coût de vente et marketing partenaire
Marge nette  partenaire
Pourcentage de business récurrent partenaire
</v>
          </cell>
        </row>
      </sheetData>
      <sheetData sheetId="73">
        <row r="125">
          <cell r="A125" t="str">
            <v xml:space="preserve">Point mort: à la x° affaire
Marge nette 3° année  : Près de xx0K de marge nette, toutes charges et salaires déduits 
Marge nette =&gt; XX% la 3° année
Biz récurrent = XX% du CA la 3° année
</v>
          </cell>
        </row>
        <row r="131">
          <cell r="A131" t="str">
            <v xml:space="preserve">Investissement initial partenaire
CA net par affaire partenaire
Coût de vente et marketing partenaire
Marge nette  partenaire
Pourcentage de business récurrent partenaire
</v>
          </cell>
        </row>
      </sheetData>
      <sheetData sheetId="74">
        <row r="115">
          <cell r="A115" t="str">
            <v>Engagements et investissements réciproques, dans la durée, pour une relation gagnant-gagnant 
Engagements du partenaires sur les résultats et les moyens
Engagements de l'éditeur sur les moyens ( ie, infrastructure extranet ) et le suivi régulier</v>
          </cell>
        </row>
        <row r="121">
          <cell r="A121" t="str">
            <v>Les niveaux des engagements par type de partenaires
# de commerciaux et techniciens formés et certifiés
# de business plans
Qualité et précision des forecasts
Taux de couverture des leads
Le budget</v>
          </cell>
        </row>
      </sheetData>
      <sheetData sheetId="75">
        <row r="80">
          <cell r="A80" t="str">
            <v>Engagements et investissements réciproques, dans la durée, pour une relation gagnant-gagnant 
Engagements du partenaires sur les résultats et les moyens
Engagements de l'éditeur sur les moyens ( ie, infrastructure extranet ) et le suivi régulier</v>
          </cell>
        </row>
        <row r="86">
          <cell r="A86" t="str">
            <v xml:space="preserve">Le nombre moyen de mois pour signer une première affaire
Le nombre moyen de mois pour être autonomes 
Le nombre de partenaires dans les 2 cas
</v>
          </cell>
        </row>
      </sheetData>
      <sheetData sheetId="76">
        <row r="69">
          <cell r="A69" t="str">
            <v>Engagements et investissements réciproques, dans la durée, pour une relation gagnant-gagnant 
Engagements du partenaires sur les résultats et les moyens
Engagements de l'éditeur sur les moyens ( ie, infrastructure extranet ) et le suivi régulier</v>
          </cell>
        </row>
        <row r="75">
          <cell r="A75" t="str">
            <v>Le respect du planning
L'efficacité des outils 
Le budget</v>
          </cell>
        </row>
      </sheetData>
      <sheetData sheetId="77">
        <row r="20">
          <cell r="A20" t="str">
            <v>Démontrer votre maîtrise du cycle comemrcial et notamment du nombre de leads ou CA en forecast pour atteindre les objectifs</v>
          </cell>
        </row>
        <row r="26">
          <cell r="A26" t="str">
            <v>Tableau ci-dessous</v>
          </cell>
        </row>
      </sheetData>
      <sheetData sheetId="78">
        <row r="20">
          <cell r="A20">
            <v>0</v>
          </cell>
        </row>
        <row r="26">
          <cell r="A26">
            <v>0</v>
          </cell>
        </row>
      </sheetData>
      <sheetData sheetId="79">
        <row r="20">
          <cell r="A20">
            <v>0</v>
          </cell>
        </row>
        <row r="26">
          <cell r="A26">
            <v>0</v>
          </cell>
        </row>
      </sheetData>
      <sheetData sheetId="80">
        <row r="61">
          <cell r="A61" t="str">
            <v>Pas nécessaire à insérer dans la proposition de valeur. Par contre, fondamental pour calculer la rentabilité du programme partenaire</v>
          </cell>
        </row>
        <row r="67">
          <cell r="A67" t="str">
            <v xml:space="preserve">Reprendre le tableau des key metrics qui donne le point mort </v>
          </cell>
        </row>
      </sheetData>
      <sheetData sheetId="81">
        <row r="68">
          <cell r="A68" t="str">
            <v>Reprendre ses points dans la présentation au Comité de direction</v>
          </cell>
        </row>
        <row r="74">
          <cell r="A74" t="str">
            <v>Rôle du Consultant : plan d'action à suivre</v>
          </cell>
        </row>
      </sheetData>
      <sheetData sheetId="82">
        <row r="58">
          <cell r="A58">
            <v>0</v>
          </cell>
        </row>
        <row r="64">
          <cell r="A64">
            <v>0</v>
          </cell>
        </row>
      </sheetData>
      <sheetData sheetId="83"/>
      <sheetData sheetId="84"/>
      <sheetData sheetId="85">
        <row r="3">
          <cell r="B3" t="str">
            <v>0-Non nécessaire</v>
          </cell>
        </row>
        <row r="4">
          <cell r="B4" t="str">
            <v>1-A traiter</v>
          </cell>
        </row>
        <row r="5">
          <cell r="B5" t="str">
            <v>2-En cours</v>
          </cell>
        </row>
        <row r="6">
          <cell r="B6" t="str">
            <v>3-A revalider</v>
          </cell>
        </row>
        <row r="7">
          <cell r="B7" t="str">
            <v>4-Validé</v>
          </cell>
        </row>
        <row r="20">
          <cell r="B20" t="str">
            <v>BestEditor</v>
          </cell>
          <cell r="C20" t="str">
            <v>BestEditor</v>
          </cell>
        </row>
        <row r="38">
          <cell r="A38">
            <v>10</v>
          </cell>
        </row>
        <row r="41">
          <cell r="A41">
            <v>10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SUMMARY"/>
      <sheetName val="CHRONO"/>
      <sheetName val="INPROGRESS"/>
      <sheetName val="00-PARAMETERS"/>
      <sheetName val="00-ACTORS"/>
      <sheetName val="01-SWOT"/>
      <sheetName val="01-ASSESMENT"/>
      <sheetName val="02-VISION"/>
      <sheetName val="02-EXPECTATIONS"/>
      <sheetName val="03-BUSINESSCARD-OFR1"/>
      <sheetName val="03-MARKETREADY-OFR1"/>
      <sheetName val="03-POSITIONING-OFR1"/>
      <sheetName val="03-INTERLOCUTORS"/>
      <sheetName val="03-CRITICITY-OFR1"/>
      <sheetName val="03-COMPETITION-OFR1"/>
      <sheetName val="03-CHANNELREADY-OFR1"/>
      <sheetName val="03-BUSINESSCARD-OFR2"/>
      <sheetName val="03-MARKETREADY-OFR2"/>
      <sheetName val="03-POSITIONING-OFR2"/>
      <sheetName val="03-CRITICITY-OFR2"/>
      <sheetName val="03-COMPETITION-OFR2"/>
      <sheetName val="03-CHANNELREADY-OFR2"/>
      <sheetName val="03-BUSINESSCARD-OFR3"/>
      <sheetName val="03-MARKETREADY-OFR3"/>
      <sheetName val="03-POSITIONING-OFR3"/>
      <sheetName val="03-CRITICITY-OFR3"/>
      <sheetName val="03-COMPETITION-OFR3"/>
      <sheetName val="03-CHANNELREADY-OFR3"/>
      <sheetName val="04-MARKETSPECIFICITIES"/>
      <sheetName val="04-SECTORMARKET-OFR1"/>
      <sheetName val="04-DOMESTICMARKET-OFR1"/>
      <sheetName val="04-FOREIGNMARKET-OFR1"/>
      <sheetName val="04-SECTORMARKET-OFR2"/>
      <sheetName val="04-DOMESTICMARKET-OFR2"/>
      <sheetName val="04-FOREIGNMARKET-OFR2"/>
      <sheetName val="04-SECTORMARKET-OFR3"/>
      <sheetName val="04-DOMESTICMARKET-OFR3"/>
      <sheetName val="04-FOREIGNMARKET-OFR3"/>
      <sheetName val="02-CHANNELSTRATEGY"/>
      <sheetName val="06-TYPOPARTNER-OFR1"/>
      <sheetName val="06-RESPONSABPARTNER-OFR1"/>
      <sheetName val="06-PROFILPARTNER-OFR1"/>
      <sheetName val="07-RECRUITMENTPLAN-OFR1"/>
      <sheetName val="06-TYPOPARTNER-OFR2"/>
      <sheetName val="06-RESPONSABPARTNER-OFR2"/>
      <sheetName val="06-PROFILPARTNER-OFR2"/>
      <sheetName val="07-RECRUITMENTPLAN-OFR2"/>
      <sheetName val="06-TYPOPARTNER-OFR3"/>
      <sheetName val="06-RESPONSABPARTNER-OFR3"/>
      <sheetName val="06-PROFILPARTNER-OFR3"/>
      <sheetName val="07-RECRUITMENTPLAN-OFR3"/>
      <sheetName val="02-SALESPLAN-OFR1"/>
      <sheetName val="02-BUSINESS4PARTNER-OFR1"/>
      <sheetName val="02-CHANNELCAPACITY-SAAS-OFR1"/>
      <sheetName val="02-CHANNELCAPACITY-LIC-OFR1"/>
      <sheetName val="02-SALESPLAN-OFR2"/>
      <sheetName val="02-BUSINESS4PARTNER-OFR2"/>
      <sheetName val="02-CHANNELCAPACITY-SAAS-OFR2"/>
      <sheetName val="02-CHANNELCAPACITY-LIC-OFR2"/>
      <sheetName val="02-SALESPLAN-OFR3"/>
      <sheetName val="02-BUSINESS4PARTNER-OFR3"/>
      <sheetName val="02-CHANNELCAPACITY-SAAS-OFR3"/>
      <sheetName val="02-CHANNELCAPACITY-LIC-OFR3"/>
      <sheetName val="05-GOTOMARKET"/>
      <sheetName val="05-SOURCECONFLICT"/>
      <sheetName val="08-PRICINGSTRATEGY"/>
      <sheetName val="08-DISCOUNTSTRATEGY"/>
      <sheetName val="08-VALUEAD4PARTNER-OFR1"/>
      <sheetName val="08-VALUEAD4PARTNER-OFR2"/>
      <sheetName val="08-VALUEAD4PARTNER-OFR3"/>
      <sheetName val="09-PROFITPARTNER-OFR1"/>
      <sheetName val="09-PROFITPARTNER-OFR2"/>
      <sheetName val="09-PROFITPARTNER-OFR3"/>
      <sheetName val="10-PROGRAMPARTNER"/>
      <sheetName val="10-FASTSTART"/>
      <sheetName val="10-PARTNERSALESKIT"/>
      <sheetName val="10-LEADSCOVERAGE-OFR1"/>
      <sheetName val="10-LEADSCOVERAGE-OFR2"/>
      <sheetName val="10-LEADSCOVERAGE-OFR3"/>
      <sheetName val="10-BUDGETPROGRAM"/>
      <sheetName val="11-CRITICALFACTORS"/>
      <sheetName val="11-SWOT"/>
      <sheetName val="12-TODO"/>
      <sheetName val="12-GUIDE4VALUEPROP"/>
      <sheetName val="Parametre"/>
      <sheetName val="PAD SMW RC 16 oct"/>
    </sheetNames>
    <sheetDataSet>
      <sheetData sheetId="0"/>
      <sheetData sheetId="1"/>
      <sheetData sheetId="2"/>
      <sheetData sheetId="3"/>
      <sheetData sheetId="4">
        <row r="8">
          <cell r="E8">
            <v>2014</v>
          </cell>
        </row>
        <row r="9">
          <cell r="E9">
            <v>3</v>
          </cell>
        </row>
        <row r="11">
          <cell r="E11">
            <v>1</v>
          </cell>
        </row>
        <row r="12">
          <cell r="E12" t="str">
            <v>Offre 1</v>
          </cell>
        </row>
        <row r="13">
          <cell r="E13" t="str">
            <v>Offre 2</v>
          </cell>
        </row>
        <row r="14">
          <cell r="E14" t="str">
            <v>Offre 3</v>
          </cell>
        </row>
        <row r="16">
          <cell r="E16" t="str">
            <v>Staff</v>
          </cell>
        </row>
        <row r="17">
          <cell r="E17" t="str">
            <v>Partenaire</v>
          </cell>
        </row>
      </sheetData>
      <sheetData sheetId="5">
        <row r="8">
          <cell r="A8">
            <v>0</v>
          </cell>
        </row>
        <row r="9">
          <cell r="A9" t="str">
            <v>RCA</v>
          </cell>
        </row>
        <row r="10">
          <cell r="A10" t="str">
            <v>RLU</v>
          </cell>
        </row>
        <row r="11">
          <cell r="A11" t="str">
            <v>SRE</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sheetData>
      <sheetData sheetId="6">
        <row r="49">
          <cell r="A49" t="str">
            <v>Reprendre les opportunités</v>
          </cell>
        </row>
        <row r="56">
          <cell r="A56" t="str">
            <v>Surveiller les KOIs liés aux risques et faiblesses</v>
          </cell>
        </row>
      </sheetData>
      <sheetData sheetId="7">
        <row r="71">
          <cell r="A71" t="str">
            <v>Stratégie Vision
100% indirect</v>
          </cell>
        </row>
        <row r="78">
          <cell r="A78" t="str">
            <v>Le recrutement
La finalisation des produits
Les aspects contractuels / protection</v>
          </cell>
        </row>
      </sheetData>
      <sheetData sheetId="8">
        <row r="71">
          <cell r="A71" t="str">
            <v>Startégie sélective
Partenaires indispensables pour le développement</v>
          </cell>
        </row>
        <row r="78">
          <cell r="A78" t="str">
            <v>Reprendre l'évolution du CA et le nombre de partenaires</v>
          </cell>
        </row>
      </sheetData>
      <sheetData sheetId="9">
        <row r="54">
          <cell r="A54" t="str">
            <v>Reprendre dans "les attentes" les points supérierus à 7</v>
          </cell>
        </row>
        <row r="64">
          <cell r="A64" t="str">
            <v>Ceux inhérents à l'efficacité comemrciale</v>
          </cell>
        </row>
      </sheetData>
      <sheetData sheetId="10">
        <row r="97">
          <cell r="A97" t="str">
            <v xml:space="preserve">Panier moyen client : 7800€ la 1° année, 7700€ additionnels les 2 années suivantes
Marge brute partenaire de 69% soit 5420€ la 1° année, 4535 les 2 années suivantes
Faible taux de couverture comemrciale avec un bon taux de closing </v>
          </cell>
        </row>
        <row r="104">
          <cell r="A104" t="str">
            <v xml:space="preserve">Panier moyen client : 7800€ la 1° année, 7700€ additionnels les 2 années suivantes
Marge brute partenaire de 69% soit 5420€ la 1° année, 4535 les 2 années suivantes
Faible taux de couverture comemrciale avec un bon taux de closing &gt;30% </v>
          </cell>
        </row>
      </sheetData>
      <sheetData sheetId="11">
        <row r="69">
          <cell r="A69" t="str">
            <v>Répond à un besoin critique 
Parfaite maîtrise technique
Solution parfaitement intégrée avec les ERPs</v>
          </cell>
        </row>
        <row r="76">
          <cell r="A76" t="str">
            <v>Analyse des besoins / process achat / usage à afire auprès des clients</v>
          </cell>
        </row>
      </sheetData>
      <sheetData sheetId="12">
        <row r="26">
          <cell r="A26" t="str">
            <v>Elevator pitch produit + société</v>
          </cell>
        </row>
        <row r="36">
          <cell r="A36" t="str">
            <v>Faire l'exercice pour les différents interlocuteurs comemrciaux</v>
          </cell>
        </row>
      </sheetData>
      <sheetData sheetId="13">
        <row r="23">
          <cell r="A23" t="str">
            <v>Process de vente</v>
          </cell>
        </row>
        <row r="29">
          <cell r="A29" t="str">
            <v>Feuille de qualification des projets</v>
          </cell>
        </row>
      </sheetData>
      <sheetData sheetId="14">
        <row r="32">
          <cell r="A32" t="str">
            <v>Argumentaire par interlocuteur</v>
          </cell>
        </row>
        <row r="42">
          <cell r="A42" t="str">
            <v>Faire l'exercice pour les différents interlocuteurs comemrciaux</v>
          </cell>
        </row>
      </sheetData>
      <sheetData sheetId="15">
        <row r="56">
          <cell r="A56" t="str">
            <v>Reprendre les points forts, les différenciateurs et surtout les singularités
Bon taux de signature</v>
          </cell>
        </row>
        <row r="63">
          <cell r="A63" t="str">
            <v>Tableau d'Analyse de la concurrence 1 fois par an . A partager avec les partenaires. Reprendre le tableau</v>
          </cell>
        </row>
      </sheetData>
      <sheetData sheetId="16">
        <row r="59">
          <cell r="A59" t="str">
            <v xml:space="preserve">Solution robuste et maîtrisée
Avantages du SaaS: easy to do business with
Réactivité comemrciale et technqiue
Bon positionnement prix
</v>
          </cell>
        </row>
        <row r="67">
          <cell r="A67" t="str">
            <v>Reprendre les notes faibles &lt; 6</v>
          </cell>
        </row>
      </sheetData>
      <sheetData sheetId="17">
        <row r="94">
          <cell r="A94" t="str">
            <v xml:space="preserve">Panier moyen client : 7800€ la 1° année, 7700€ additionnels les 2 années suivantes
Marge brute partenaire de 69% soit 5420€ la 1° année, 4535 les 2 années suivantes
Faible taux de couverture comemrciale avec un bon taux de closing </v>
          </cell>
        </row>
        <row r="101">
          <cell r="A101" t="str">
            <v xml:space="preserve">Panier moyen client : 7800€ la 1° année, 7700€ additionnels les 2 années suivantes
Marge brute partenaire de 69% soit 5420€ la 1° année, 4535 les 2 années suivantes
Faible taux de couverture comemrciale avec un bon taux de closing &gt;30% </v>
          </cell>
        </row>
      </sheetData>
      <sheetData sheetId="18">
        <row r="67">
          <cell r="A67" t="str">
            <v>Répond à un besoin critique 
Parfaite maîtrise technique
Solution parfaitement intégrée avec les ERPs</v>
          </cell>
        </row>
        <row r="74">
          <cell r="A74" t="str">
            <v>Analyse des besoins / process achat / usage à afire auprès des clients</v>
          </cell>
        </row>
      </sheetData>
      <sheetData sheetId="19">
        <row r="26">
          <cell r="A26" t="str">
            <v>Argumentaire par interlocuteur</v>
          </cell>
        </row>
        <row r="36">
          <cell r="A36" t="str">
            <v>Faire l'exercice pour les différents interlocuteurs comemrciaux</v>
          </cell>
        </row>
      </sheetData>
      <sheetData sheetId="20">
        <row r="25">
          <cell r="A25" t="str">
            <v>Argumentaire par interlocuteur</v>
          </cell>
        </row>
        <row r="35">
          <cell r="A35" t="str">
            <v>Faire l'exercice pour les différents interlocuteurs comemrciaux</v>
          </cell>
        </row>
      </sheetData>
      <sheetData sheetId="21">
        <row r="56">
          <cell r="A56" t="str">
            <v>Reprendre les points forts, les différenciateurs et surtout les singularités
Bon taux de signature</v>
          </cell>
        </row>
        <row r="63">
          <cell r="A63" t="str">
            <v>Tableau d'Analyse de la concurrence 1 fois par an . A partager avec les partenaires. Reprendre le tableau</v>
          </cell>
        </row>
      </sheetData>
      <sheetData sheetId="22">
        <row r="59">
          <cell r="A59" t="str">
            <v xml:space="preserve">Solution robuste et maîtrisée
Avantages du SaaS: easy to do business with
Réactivité comemrciale et technqiue
Bon positionnement prix
</v>
          </cell>
        </row>
        <row r="67">
          <cell r="A67" t="str">
            <v>Reprendre les notes faibles &lt; 6</v>
          </cell>
        </row>
      </sheetData>
      <sheetData sheetId="23">
        <row r="94">
          <cell r="A94" t="str">
            <v xml:space="preserve">Panier moyen client : 7800€ la 1° année, 7700€ additionnels les 2 années suivantes
Marge brute partenaire de 69% soit 5420€ la 1° année, 4535 les 2 années suivantes
Faible taux de couverture comemrciale avec un bon taux de closing </v>
          </cell>
        </row>
        <row r="101">
          <cell r="A101" t="str">
            <v xml:space="preserve">Panier moyen client : 7800€ la 1° année, 7700€ additionnels les 2 années suivantes
Marge brute partenaire de 69% soit 5420€ la 1° année, 4535 les 2 années suivantes
Faible taux de couverture comemrciale avec un bon taux de closing &gt;30% </v>
          </cell>
        </row>
      </sheetData>
      <sheetData sheetId="24">
        <row r="67">
          <cell r="A67" t="str">
            <v>Répond à un besoin critique 
Parfaite maîtrise technique
Solution parfaitement intégrée avec les ERPs</v>
          </cell>
        </row>
        <row r="74">
          <cell r="A74" t="str">
            <v>Analyse des besoins / process achat / usage à afire auprès des clients</v>
          </cell>
        </row>
      </sheetData>
      <sheetData sheetId="25">
        <row r="26">
          <cell r="A26" t="str">
            <v>Argumentaire par interlocuteur</v>
          </cell>
        </row>
        <row r="36">
          <cell r="A36" t="str">
            <v>Faire l'exercice pour les différents interlocuteurs comemrciaux</v>
          </cell>
        </row>
      </sheetData>
      <sheetData sheetId="26">
        <row r="25">
          <cell r="A25" t="str">
            <v>Argumentaire par interlocuteur</v>
          </cell>
        </row>
        <row r="35">
          <cell r="A35" t="str">
            <v>Faire l'exercice pour les différents interlocuteurs comemrciaux</v>
          </cell>
        </row>
      </sheetData>
      <sheetData sheetId="27">
        <row r="56">
          <cell r="A56" t="str">
            <v>Reprendre les points forts, les différenciateurs et surtout les singularités
Bon taux de signature</v>
          </cell>
        </row>
        <row r="63">
          <cell r="A63" t="str">
            <v>Tableau d'Analyse de la concurrence 1 fois par an . A partager avec les partenaires. Reprendre le tableau</v>
          </cell>
        </row>
      </sheetData>
      <sheetData sheetId="28">
        <row r="59">
          <cell r="A59" t="str">
            <v xml:space="preserve">Solution robuste et maîtrisée
Avantages du SaaS: easy to do business with
Réactivité comemrciale et technqiue
Bon positionnement prix
</v>
          </cell>
        </row>
        <row r="67">
          <cell r="A67" t="str">
            <v>Reprendre les notes faibles &lt; 6</v>
          </cell>
        </row>
      </sheetData>
      <sheetData sheetId="29">
        <row r="65">
          <cell r="A65" t="str">
            <v xml:space="preserve">Potentiel de 20 000 sociétés
Marché mature de premier équipement ou renouvellement
Solution critique pour le développement des entreprises
Offre associée à un ERP </v>
          </cell>
        </row>
        <row r="71">
          <cell r="A71" t="str">
            <v xml:space="preserve">Calcul du marché adressable </v>
          </cell>
        </row>
      </sheetData>
      <sheetData sheetId="30">
        <row r="25">
          <cell r="A25" t="str">
            <v>Marchés prioritaires
Marchés à ouvrir</v>
          </cell>
        </row>
        <row r="31">
          <cell r="A31" t="str">
            <v>Ventilation des partenaires par marché</v>
          </cell>
        </row>
      </sheetData>
      <sheetData sheetId="31">
        <row r="25">
          <cell r="A25" t="str">
            <v>Idem que précédent</v>
          </cell>
        </row>
        <row r="31">
          <cell r="A31" t="str">
            <v>idem que précédent</v>
          </cell>
        </row>
      </sheetData>
      <sheetData sheetId="32">
        <row r="23">
          <cell r="A23" t="str">
            <v>Marchés prioritaires
Marchés à ouvrir</v>
          </cell>
        </row>
        <row r="29">
          <cell r="A29" t="str">
            <v>Marchés prioritaires
Marchés à ouvrir</v>
          </cell>
        </row>
      </sheetData>
      <sheetData sheetId="33">
        <row r="25">
          <cell r="A25" t="str">
            <v>Marchés prioritaires
Marchés à ouvrir</v>
          </cell>
        </row>
        <row r="31">
          <cell r="A31" t="str">
            <v>Ventilation des partenaires par marché</v>
          </cell>
        </row>
      </sheetData>
      <sheetData sheetId="34">
        <row r="23">
          <cell r="A23" t="str">
            <v>Idem que précédent</v>
          </cell>
        </row>
        <row r="29">
          <cell r="A29" t="str">
            <v>idem que précédent</v>
          </cell>
        </row>
      </sheetData>
      <sheetData sheetId="35">
        <row r="21">
          <cell r="A21" t="str">
            <v>Marchés prioritaires
Marchés à ouvrir</v>
          </cell>
        </row>
        <row r="27">
          <cell r="A27" t="str">
            <v>Marchés prioritaires
Marchés à ouvrir</v>
          </cell>
        </row>
      </sheetData>
      <sheetData sheetId="36">
        <row r="25">
          <cell r="A25" t="str">
            <v>Marchés prioritaires
Marchés à ouvrir</v>
          </cell>
        </row>
        <row r="31">
          <cell r="A31" t="str">
            <v>Ventilation des partenaires par marché</v>
          </cell>
        </row>
      </sheetData>
      <sheetData sheetId="37">
        <row r="23">
          <cell r="A23" t="str">
            <v>Idem que précédent</v>
          </cell>
        </row>
        <row r="29">
          <cell r="A29" t="str">
            <v>idem que précédent</v>
          </cell>
        </row>
      </sheetData>
      <sheetData sheetId="38">
        <row r="21">
          <cell r="A21" t="str">
            <v>Marchés prioritaires
Marchés à ouvrir</v>
          </cell>
        </row>
        <row r="27">
          <cell r="A27" t="str">
            <v>Marchés prioritaires
Marchés à ouvrir</v>
          </cell>
        </row>
      </sheetData>
      <sheetData sheetId="39">
        <row r="91">
          <cell r="A91">
            <v>0</v>
          </cell>
        </row>
      </sheetData>
      <sheetData sheetId="40">
        <row r="31">
          <cell r="A31">
            <v>0</v>
          </cell>
        </row>
        <row r="38">
          <cell r="A38">
            <v>0</v>
          </cell>
        </row>
      </sheetData>
      <sheetData sheetId="41">
        <row r="33">
          <cell r="A33" t="str">
            <v>Partenaires assurent le mapping de leur ERP,  BestEditor sauf exception l'assure côté EDI</v>
          </cell>
        </row>
        <row r="39">
          <cell r="A39">
            <v>0</v>
          </cell>
        </row>
      </sheetData>
      <sheetData sheetId="42">
        <row r="29">
          <cell r="A29" t="str">
            <v>Les critères de recrutement</v>
          </cell>
        </row>
        <row r="35">
          <cell r="A35" t="str">
            <v>Profiling de chaque partenaire vs vos critères de recrutement</v>
          </cell>
        </row>
      </sheetData>
      <sheetData sheetId="43">
        <row r="32">
          <cell r="A32" t="str">
            <v>35 Partenaires actifs soit un recrutement de 50 à 60 
Le nombre de partenaires actuels et à recruter
Les engagements des partenaires</v>
          </cell>
        </row>
        <row r="38">
          <cell r="A38" t="str">
            <v>le nombre de partenaires et l'effort de recrutement</v>
          </cell>
        </row>
      </sheetData>
      <sheetData sheetId="44">
        <row r="31">
          <cell r="A31" t="str">
            <v>Priorité aux éditeurs de solutions complémentaires en mode OEM</v>
          </cell>
        </row>
        <row r="38">
          <cell r="A38">
            <v>0</v>
          </cell>
        </row>
      </sheetData>
      <sheetData sheetId="45">
        <row r="33">
          <cell r="A33">
            <v>0</v>
          </cell>
        </row>
        <row r="39">
          <cell r="A39" t="str">
            <v>Coût de support avant-vente et après-vente par partenaire</v>
          </cell>
        </row>
      </sheetData>
      <sheetData sheetId="46">
        <row r="29">
          <cell r="A29" t="str">
            <v>Les critères de recrutement</v>
          </cell>
        </row>
        <row r="35">
          <cell r="A35" t="str">
            <v>Profiling de chaque partenaire vs vos critères de recrutement</v>
          </cell>
        </row>
      </sheetData>
      <sheetData sheetId="47">
        <row r="32">
          <cell r="A32" t="str">
            <v>35 Partenaires actifs soit un recrutement de 50 à 60 
Le nombre de partenaires actuels et à recruter
Les engagements des partenaires</v>
          </cell>
        </row>
        <row r="38">
          <cell r="A38" t="str">
            <v>le nombre de partenaires et l'effort de recrutement</v>
          </cell>
        </row>
      </sheetData>
      <sheetData sheetId="48">
        <row r="31">
          <cell r="A31" t="str">
            <v>Priorité aux éditeurs de solutions complémentaires en mode OEM</v>
          </cell>
        </row>
        <row r="38">
          <cell r="A38">
            <v>0</v>
          </cell>
        </row>
      </sheetData>
      <sheetData sheetId="49">
        <row r="33">
          <cell r="A33">
            <v>0</v>
          </cell>
        </row>
        <row r="39">
          <cell r="A39" t="str">
            <v>Coût de support avant-vente et après-vente par partenaire</v>
          </cell>
        </row>
      </sheetData>
      <sheetData sheetId="50">
        <row r="29">
          <cell r="A29" t="str">
            <v>Les critères de recrutement</v>
          </cell>
        </row>
        <row r="35">
          <cell r="A35" t="str">
            <v>Profiling de chaque partenaire vs vos critères de recrutement</v>
          </cell>
        </row>
      </sheetData>
      <sheetData sheetId="51">
        <row r="32">
          <cell r="A32" t="str">
            <v>35 Partenaires actifs soit un recrutement de 50 à 60 
Le nombre de partenaires actuels et à recruter
Les engagements des partenaires</v>
          </cell>
        </row>
        <row r="38">
          <cell r="A38" t="str">
            <v>le nombre de partenaires et l'effort de recrutement</v>
          </cell>
        </row>
      </sheetData>
      <sheetData sheetId="52">
        <row r="99">
          <cell r="A99">
            <v>0</v>
          </cell>
        </row>
        <row r="106">
          <cell r="A106" t="str">
            <v>Voir tableau ci-après</v>
          </cell>
        </row>
      </sheetData>
      <sheetData sheetId="53">
        <row r="90">
          <cell r="A90">
            <v>0</v>
          </cell>
        </row>
        <row r="97">
          <cell r="A97">
            <v>0</v>
          </cell>
        </row>
      </sheetData>
      <sheetData sheetId="54">
        <row r="48">
          <cell r="A48" t="str">
            <v>Imet en relief l'importance des partenaires en nombre de nouveaux clients</v>
          </cell>
        </row>
        <row r="55">
          <cell r="A55" t="str">
            <v>Voir tableau ci-dessous</v>
          </cell>
        </row>
      </sheetData>
      <sheetData sheetId="55">
        <row r="51">
          <cell r="A51">
            <v>0</v>
          </cell>
        </row>
        <row r="58">
          <cell r="A58">
            <v>0</v>
          </cell>
        </row>
      </sheetData>
      <sheetData sheetId="56">
        <row r="98">
          <cell r="A98">
            <v>0</v>
          </cell>
        </row>
        <row r="105">
          <cell r="A105">
            <v>0</v>
          </cell>
        </row>
      </sheetData>
      <sheetData sheetId="57">
        <row r="90">
          <cell r="A90">
            <v>0</v>
          </cell>
        </row>
        <row r="97">
          <cell r="A97">
            <v>0</v>
          </cell>
        </row>
      </sheetData>
      <sheetData sheetId="58">
        <row r="48">
          <cell r="A48">
            <v>0</v>
          </cell>
        </row>
        <row r="55">
          <cell r="A55">
            <v>0</v>
          </cell>
        </row>
      </sheetData>
      <sheetData sheetId="59">
        <row r="51">
          <cell r="A51">
            <v>0</v>
          </cell>
        </row>
        <row r="58">
          <cell r="A58">
            <v>0</v>
          </cell>
        </row>
      </sheetData>
      <sheetData sheetId="60">
        <row r="99">
          <cell r="A99">
            <v>0</v>
          </cell>
        </row>
        <row r="106">
          <cell r="A106">
            <v>0</v>
          </cell>
        </row>
      </sheetData>
      <sheetData sheetId="61">
        <row r="90">
          <cell r="A90">
            <v>0</v>
          </cell>
        </row>
        <row r="97">
          <cell r="A97">
            <v>0</v>
          </cell>
        </row>
      </sheetData>
      <sheetData sheetId="62">
        <row r="48">
          <cell r="A48">
            <v>0</v>
          </cell>
        </row>
        <row r="55">
          <cell r="A55">
            <v>0</v>
          </cell>
        </row>
      </sheetData>
      <sheetData sheetId="63">
        <row r="51">
          <cell r="A51">
            <v>0</v>
          </cell>
        </row>
        <row r="58">
          <cell r="A58">
            <v>0</v>
          </cell>
        </row>
      </sheetData>
      <sheetData sheetId="64">
        <row r="27">
          <cell r="A27" t="str">
            <v>Des frontières et territoires clairs pour éviter les conflits de canaux
Des champions par secteur</v>
          </cell>
        </row>
        <row r="33">
          <cell r="A33" t="str">
            <v>Voir radar des conflits de canaux</v>
          </cell>
        </row>
      </sheetData>
      <sheetData sheetId="65">
        <row r="29">
          <cell r="A29" t="str">
            <v>stratégie selective avec un champion par région / secteur</v>
          </cell>
        </row>
        <row r="35">
          <cell r="A35" t="str">
            <v>Le % de conflits.
Le radar
 Analyse 1 fois par an  avec plan d'action si nécessaire</v>
          </cell>
        </row>
      </sheetData>
      <sheetData sheetId="66">
        <row r="59">
          <cell r="A59" t="str">
            <v xml:space="preserve">Expliquer la cohérence de votre stratégie de prix, son architecture, ses points forts, ses différenciateurs, </v>
          </cell>
        </row>
        <row r="65">
          <cell r="A65" t="str">
            <v>analyse concurrence , analyse affaires perdues à cause des prix</v>
          </cell>
        </row>
      </sheetData>
      <sheetData sheetId="67">
        <row r="23">
          <cell r="A23">
            <v>0</v>
          </cell>
        </row>
        <row r="29">
          <cell r="A29">
            <v>0</v>
          </cell>
        </row>
      </sheetData>
      <sheetData sheetId="68">
        <row r="49">
          <cell r="A49" t="str">
            <v>Easy to do business + Opportunités de développement business pour les partenaires</v>
          </cell>
        </row>
        <row r="55">
          <cell r="A55" t="str">
            <v>Attractivité de l'offre : 5,81 sur 10
Le radar</v>
          </cell>
        </row>
      </sheetData>
      <sheetData sheetId="69">
        <row r="49">
          <cell r="A49" t="str">
            <v>Easy to do business + Opportunités de développement pour les partenaires</v>
          </cell>
        </row>
        <row r="55">
          <cell r="A55" t="str">
            <v>Attractivité de l'offre : 5,81 sur 10
Le radar</v>
          </cell>
        </row>
      </sheetData>
      <sheetData sheetId="70">
        <row r="49">
          <cell r="A49" t="str">
            <v>Easy to do business + Opportunités de développement pour les partenaires</v>
          </cell>
        </row>
        <row r="55">
          <cell r="A55" t="str">
            <v>Attractivité de l'offre : 5,81 sur 10
Le radar</v>
          </cell>
        </row>
      </sheetData>
      <sheetData sheetId="71">
        <row r="146">
          <cell r="A146" t="str">
            <v xml:space="preserve">Point mort: à la 1° affaire
CA Total cumulé 3 ans: 2M €
CA prestations partenaire 3 ans: 1,1 M€ 
Commissions touchées par le partenaire: 129 K 
Marge nette : 550 K
</v>
          </cell>
        </row>
        <row r="152">
          <cell r="A152" t="str">
            <v xml:space="preserve">Investissement initial partenaire
CA net par affaire partenaire
Coût de vente et marketing partenaire
Marge nette  partenaire
Pourcentage de business récurrent partenaire
</v>
          </cell>
        </row>
      </sheetData>
      <sheetData sheetId="72">
        <row r="125">
          <cell r="A125" t="str">
            <v xml:space="preserve">Point mort: à la x° affaire
Marge nette 3° année  : Près de xx0K de marge nette, toutes charges et salaires déduits 
Marge nette =&gt; XX% la 3° année
Biz récurrent = XX% du CA la 3° année
</v>
          </cell>
        </row>
        <row r="131">
          <cell r="A131" t="str">
            <v xml:space="preserve">Investissement initial partenaire
CA net par affaire partenaire
Coût de vente et marketing partenaire
Marge nette  partenaire
Pourcentage de business récurrent partenaire
</v>
          </cell>
        </row>
      </sheetData>
      <sheetData sheetId="73">
        <row r="125">
          <cell r="A125" t="str">
            <v xml:space="preserve">Point mort: à la x° affaire
Marge nette 3° année  : Près de xx0K de marge nette, toutes charges et salaires déduits 
Marge nette =&gt; XX% la 3° année
Biz récurrent = XX% du CA la 3° année
</v>
          </cell>
        </row>
        <row r="131">
          <cell r="A131" t="str">
            <v xml:space="preserve">Investissement initial partenaire
CA net par affaire partenaire
Coût de vente et marketing partenaire
Marge nette  partenaire
Pourcentage de business récurrent partenaire
</v>
          </cell>
        </row>
      </sheetData>
      <sheetData sheetId="74">
        <row r="115">
          <cell r="A115" t="str">
            <v>Engagements et investissements réciproques, dans la durée, pour une relation gagnant-gagnant 
Engagements du partenaires sur les résultats et les moyens
Engagements de l'éditeur sur les moyens ( ie, infrastructure extranet ) et le suivi régulier</v>
          </cell>
        </row>
        <row r="121">
          <cell r="A121" t="str">
            <v>Les niveaux des engagements par type de partenaires
# de commerciaux et techniciens formés et certifiés
# de business plans
Qualité et précision des forecasts
Taux de couverture des leads
Le budget</v>
          </cell>
        </row>
      </sheetData>
      <sheetData sheetId="75">
        <row r="80">
          <cell r="A80" t="str">
            <v>Engagements et investissements réciproques, dans la durée, pour une relation gagnant-gagnant 
Engagements du partenaires sur les résultats et les moyens
Engagements de l'éditeur sur les moyens ( ie, infrastructure extranet ) et le suivi régulier</v>
          </cell>
        </row>
        <row r="86">
          <cell r="A86" t="str">
            <v xml:space="preserve">Le nombre moyen de mois pour signer une première affaire
Le nombre moyen de mois pour être autonomes 
Le nombre de partenaires dans les 2 cas
</v>
          </cell>
        </row>
      </sheetData>
      <sheetData sheetId="76">
        <row r="69">
          <cell r="A69" t="str">
            <v>Engagements et investissements réciproques, dans la durée, pour une relation gagnant-gagnant 
Engagements du partenaires sur les résultats et les moyens
Engagements de l'éditeur sur les moyens ( ie, infrastructure extranet ) et le suivi régulier</v>
          </cell>
        </row>
        <row r="75">
          <cell r="A75" t="str">
            <v>Le respect du planning
L'efficacité des outils 
Le budget</v>
          </cell>
        </row>
      </sheetData>
      <sheetData sheetId="77">
        <row r="20">
          <cell r="A20" t="str">
            <v>Démontrer votre maîtrise du cycle comemrcial et notamment du nombre de leads ou CA en forecast pour atteindre les objectifs</v>
          </cell>
        </row>
        <row r="26">
          <cell r="A26" t="str">
            <v>Tableau ci-dessous</v>
          </cell>
        </row>
      </sheetData>
      <sheetData sheetId="78">
        <row r="20">
          <cell r="A20">
            <v>0</v>
          </cell>
        </row>
        <row r="26">
          <cell r="A26">
            <v>0</v>
          </cell>
        </row>
      </sheetData>
      <sheetData sheetId="79">
        <row r="20">
          <cell r="A20">
            <v>0</v>
          </cell>
        </row>
        <row r="26">
          <cell r="A26">
            <v>0</v>
          </cell>
        </row>
      </sheetData>
      <sheetData sheetId="80">
        <row r="61">
          <cell r="A61" t="str">
            <v>Pas nécessaire à insérer dans la proposition de valeur. Par contre, fondamental pour calculer la rentabilité du programme partenaire</v>
          </cell>
        </row>
        <row r="67">
          <cell r="A67" t="str">
            <v xml:space="preserve">Reprendre le tableau des key metrics qui donne le point mort </v>
          </cell>
        </row>
      </sheetData>
      <sheetData sheetId="81">
        <row r="68">
          <cell r="A68" t="str">
            <v>Reprendre ses points dans la présentation au Comité de direction</v>
          </cell>
        </row>
        <row r="74">
          <cell r="A74" t="str">
            <v>Rôle du Consultant : plan d'action à suivre</v>
          </cell>
        </row>
      </sheetData>
      <sheetData sheetId="82">
        <row r="58">
          <cell r="A58">
            <v>0</v>
          </cell>
        </row>
        <row r="64">
          <cell r="A64">
            <v>0</v>
          </cell>
        </row>
      </sheetData>
      <sheetData sheetId="83"/>
      <sheetData sheetId="84"/>
      <sheetData sheetId="85">
        <row r="3">
          <cell r="B3" t="str">
            <v>0-Non nécessaire</v>
          </cell>
        </row>
        <row r="4">
          <cell r="B4" t="str">
            <v>1-A traiter</v>
          </cell>
        </row>
        <row r="5">
          <cell r="B5" t="str">
            <v>2-En cours</v>
          </cell>
        </row>
        <row r="6">
          <cell r="B6" t="str">
            <v>3-A revalider</v>
          </cell>
        </row>
        <row r="7">
          <cell r="B7" t="str">
            <v>4-Validé</v>
          </cell>
        </row>
        <row r="20">
          <cell r="B20" t="str">
            <v>BestEditor</v>
          </cell>
          <cell r="C20" t="str">
            <v>BestEditor</v>
          </cell>
        </row>
        <row r="38">
          <cell r="A38">
            <v>10</v>
          </cell>
        </row>
        <row r="41">
          <cell r="A41">
            <v>10</v>
          </cell>
        </row>
      </sheetData>
      <sheetData sheetId="8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OPTIQUE"/>
      <sheetName val="SOMMAIRE"/>
      <sheetName val="00-PARAMETRE"/>
      <sheetName val="00-ACTEUR"/>
      <sheetName val="00-TODO"/>
      <sheetName val="01-STRATEGY"/>
      <sheetName val="02-PARTNERNETWORK"/>
      <sheetName val="03-PRICINGCONTRACT"/>
      <sheetName val="04-STEERINGTOOLS"/>
      <sheetName val="05-ORGANISATION"/>
      <sheetName val="06-PROGRAMS"/>
      <sheetName val="07-RECRUITMENT"/>
      <sheetName val="08-DEVELOPMENT"/>
      <sheetName val="09-PRODUCT"/>
      <sheetName val="10-SYNTHESIS"/>
      <sheetName val="10-GLOBALRECAP"/>
      <sheetName val="11-PRIORITIES"/>
      <sheetName val="10-GlobalBD"/>
      <sheetName val="Parametre"/>
      <sheetName val="12-SWOT"/>
    </sheetNames>
    <sheetDataSet>
      <sheetData sheetId="0" refreshError="1"/>
      <sheetData sheetId="1" refreshError="1"/>
      <sheetData sheetId="2" refreshError="1"/>
      <sheetData sheetId="3">
        <row r="10">
          <cell r="A10" t="str">
            <v>JLM</v>
          </cell>
        </row>
        <row r="11">
          <cell r="A11" t="str">
            <v>RCA</v>
          </cell>
        </row>
      </sheetData>
      <sheetData sheetId="4" refreshError="1"/>
      <sheetData sheetId="5" refreshError="1"/>
      <sheetData sheetId="6" refreshError="1"/>
      <sheetData sheetId="7" refreshError="1"/>
      <sheetData sheetId="8" refreshError="1"/>
      <sheetData sheetId="9" refreshError="1"/>
      <sheetData sheetId="10" refreshError="1"/>
      <sheetData sheetId="11">
        <row r="8">
          <cell r="E8" t="str">
            <v>Score</v>
          </cell>
        </row>
      </sheetData>
      <sheetData sheetId="12" refreshError="1"/>
      <sheetData sheetId="13" refreshError="1"/>
      <sheetData sheetId="14" refreshError="1"/>
      <sheetData sheetId="15" refreshError="1"/>
      <sheetData sheetId="16" refreshError="1"/>
      <sheetData sheetId="17" refreshError="1"/>
      <sheetData sheetId="18">
        <row r="3">
          <cell r="B3" t="str">
            <v>0-Non nécessaire</v>
          </cell>
        </row>
        <row r="4">
          <cell r="B4" t="str">
            <v>1-A traiter</v>
          </cell>
        </row>
        <row r="5">
          <cell r="B5" t="str">
            <v>2-En cours</v>
          </cell>
        </row>
        <row r="6">
          <cell r="B6" t="str">
            <v>3-A revalider</v>
          </cell>
        </row>
        <row r="7">
          <cell r="B7" t="str">
            <v>4-Validé</v>
          </cell>
        </row>
        <row r="10">
          <cell r="B10" t="str">
            <v>A faire</v>
          </cell>
        </row>
        <row r="11">
          <cell r="B11" t="str">
            <v>En cours</v>
          </cell>
        </row>
        <row r="12">
          <cell r="B12" t="str">
            <v>Terminé</v>
          </cell>
        </row>
        <row r="15">
          <cell r="B15" t="str">
            <v>1- Haute</v>
          </cell>
        </row>
        <row r="16">
          <cell r="B16" t="str">
            <v>2- Moyenne</v>
          </cell>
        </row>
        <row r="17">
          <cell r="B17" t="str">
            <v>3- Basse</v>
          </cell>
        </row>
        <row r="20">
          <cell r="B20" t="str">
            <v>PAD Customer</v>
          </cell>
        </row>
        <row r="23">
          <cell r="C23" t="str">
            <v>0. Logistique</v>
          </cell>
        </row>
        <row r="24">
          <cell r="C24" t="str">
            <v>1. Strategy</v>
          </cell>
        </row>
        <row r="25">
          <cell r="C25" t="str">
            <v>2. PartnerNetwork</v>
          </cell>
        </row>
        <row r="26">
          <cell r="C26" t="str">
            <v>3. PricingContract</v>
          </cell>
        </row>
        <row r="27">
          <cell r="C27" t="str">
            <v>4. SteeringTools</v>
          </cell>
        </row>
        <row r="28">
          <cell r="C28" t="str">
            <v>5. Organisation</v>
          </cell>
        </row>
        <row r="29">
          <cell r="C29" t="str">
            <v>6. Programs</v>
          </cell>
        </row>
        <row r="30">
          <cell r="C30" t="str">
            <v>7. Recruitment</v>
          </cell>
        </row>
        <row r="31">
          <cell r="C31" t="str">
            <v>8. Development</v>
          </cell>
        </row>
        <row r="32">
          <cell r="C32" t="str">
            <v>9. Product</v>
          </cell>
        </row>
      </sheetData>
      <sheetData sheetId="19">
        <row r="49">
          <cell r="A49" t="str">
            <v>Méthodo et outils de pilotage uniques en Europe
Plus de 85 clients, tous satisfaits
10 ans de présence
Notoriété: 1000 visites site web; 875 membres sur LinkedIn; Syntec; Eurocloud; Partners VIP; Club Alliance IBM
Ambition internationale tous secteurs
100% indirect</v>
          </cell>
        </row>
        <row r="56">
          <cell r="A56" t="str">
            <v xml:space="preserve">Couverture: Nbre de partenaires actifs, Nbre de secteurs; nbre de pays
CA: panier moyen, new biz/base installée; récurrent
Split CA solutions: wokshop , bilan, enquêtes, cockpit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OPTIQUE"/>
      <sheetName val="SOMMAIRE"/>
      <sheetName val="00-PARAMETRE"/>
      <sheetName val="00-ACTEUR"/>
      <sheetName val="00-TODO"/>
      <sheetName val="01-STRATEGY"/>
      <sheetName val="02-PARTNERNETWORK"/>
      <sheetName val="03-PRICINGCONTRACT"/>
      <sheetName val="04-STEERINGTOOLS"/>
      <sheetName val="05-ORGANISATION"/>
      <sheetName val="06-PROGRAMS"/>
      <sheetName val="07-RECRUITMENT"/>
      <sheetName val="08-DEVELOPMENT"/>
      <sheetName val="09-PRODUCT"/>
      <sheetName val="10-SYNTHESIS"/>
      <sheetName val="10-GLOBALRECAP"/>
      <sheetName val="11-PRIORITIES"/>
      <sheetName val="12-SWOT"/>
      <sheetName val="10-GlobalBD"/>
      <sheetName val="Parametre"/>
    </sheetNames>
    <sheetDataSet>
      <sheetData sheetId="0" refreshError="1"/>
      <sheetData sheetId="1" refreshError="1"/>
      <sheetData sheetId="2" refreshError="1"/>
      <sheetData sheetId="3">
        <row r="10">
          <cell r="A10" t="str">
            <v>JLM</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9">
          <cell r="A49" t="str">
            <v>Méthodo et outils de pilotage uniques en Europe
Plus de 85 clients, tous satisfaits
10 ans de présence
Notoriété: 1000 visites site web; 875 membres sur LinkedIn; Syntec; Eurocloud; Partners VIP; Club Alliance IBM
Ambition internationale tous secteurs
100% indirect</v>
          </cell>
        </row>
      </sheetData>
      <sheetData sheetId="18" refreshError="1"/>
      <sheetData sheetId="19">
        <row r="3">
          <cell r="B3" t="str">
            <v>0-Non nécessaire</v>
          </cell>
        </row>
        <row r="10">
          <cell r="B10" t="str">
            <v>A faire</v>
          </cell>
        </row>
        <row r="11">
          <cell r="B11" t="str">
            <v>En cours</v>
          </cell>
        </row>
        <row r="12">
          <cell r="B12" t="str">
            <v>Terminé</v>
          </cell>
        </row>
        <row r="15">
          <cell r="B15" t="str">
            <v>1- Haute</v>
          </cell>
        </row>
        <row r="16">
          <cell r="B16" t="str">
            <v>2- Moyenne</v>
          </cell>
        </row>
        <row r="17">
          <cell r="B17" t="str">
            <v>3- Basse</v>
          </cell>
        </row>
        <row r="23">
          <cell r="C23" t="str">
            <v>0. Logistique</v>
          </cell>
        </row>
        <row r="24">
          <cell r="C24" t="str">
            <v>1. Strategy</v>
          </cell>
        </row>
        <row r="25">
          <cell r="C25" t="str">
            <v>2. PartnerNetwork</v>
          </cell>
        </row>
        <row r="26">
          <cell r="C26" t="str">
            <v>3. PricingContract</v>
          </cell>
        </row>
        <row r="27">
          <cell r="C27" t="str">
            <v>4. SteeringTools</v>
          </cell>
        </row>
        <row r="28">
          <cell r="C28" t="str">
            <v>5. Organisation</v>
          </cell>
        </row>
        <row r="29">
          <cell r="C29" t="str">
            <v>6. Programs</v>
          </cell>
        </row>
        <row r="30">
          <cell r="C30" t="str">
            <v>7. Recruitment</v>
          </cell>
        </row>
        <row r="31">
          <cell r="C31" t="str">
            <v>8. Development</v>
          </cell>
        </row>
        <row r="32">
          <cell r="C32" t="str">
            <v>9. Product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férences"/>
      <sheetName val="Suivi"/>
      <sheetName val="Planning effectif"/>
      <sheetName val="Bilan"/>
      <sheetName val="Planning"/>
      <sheetName val="Report"/>
    </sheetNames>
    <sheetDataSet>
      <sheetData sheetId="0">
        <row r="4">
          <cell r="E4" t="str">
            <v>ABE</v>
          </cell>
        </row>
        <row r="5">
          <cell r="E5" t="str">
            <v>ACE</v>
          </cell>
        </row>
        <row r="6">
          <cell r="E6" t="str">
            <v>ELE</v>
          </cell>
        </row>
        <row r="7">
          <cell r="E7" t="str">
            <v>EHE</v>
          </cell>
        </row>
        <row r="8">
          <cell r="E8" t="str">
            <v>MBE</v>
          </cell>
        </row>
        <row r="9">
          <cell r="E9" t="str">
            <v>DMO</v>
          </cell>
        </row>
        <row r="10">
          <cell r="E10" t="str">
            <v>VBE</v>
          </cell>
        </row>
        <row r="11">
          <cell r="E11" t="str">
            <v>YSO</v>
          </cell>
        </row>
        <row r="12">
          <cell r="E12" t="str">
            <v>AME</v>
          </cell>
        </row>
        <row r="13">
          <cell r="E13" t="str">
            <v>Ext2</v>
          </cell>
        </row>
        <row r="14">
          <cell r="E14" t="str">
            <v>Ext3</v>
          </cell>
        </row>
        <row r="15">
          <cell r="E15" t="str">
            <v>Ext4</v>
          </cell>
        </row>
      </sheetData>
      <sheetData sheetId="1"/>
      <sheetData sheetId="2"/>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férences"/>
      <sheetName val="Chiffrage "/>
      <sheetName val="Chiffrage  (2)"/>
      <sheetName val="Planning Initial Simplifié"/>
      <sheetName val="Planning Initial"/>
      <sheetName val="Suivi"/>
      <sheetName val="Planning effectif"/>
      <sheetName val="Bilan"/>
    </sheetNames>
    <sheetDataSet>
      <sheetData sheetId="0">
        <row r="3">
          <cell r="B3" t="str">
            <v>AFTAM</v>
          </cell>
          <cell r="H3" t="str">
            <v>SPEC</v>
          </cell>
        </row>
        <row r="4">
          <cell r="E4" t="str">
            <v>AME</v>
          </cell>
          <cell r="H4" t="str">
            <v>GP</v>
          </cell>
        </row>
        <row r="5">
          <cell r="E5" t="str">
            <v>ACD</v>
          </cell>
          <cell r="H5" t="str">
            <v>DEV</v>
          </cell>
        </row>
        <row r="6">
          <cell r="E6" t="str">
            <v>DMO</v>
          </cell>
          <cell r="H6" t="str">
            <v>MODELISATION</v>
          </cell>
        </row>
        <row r="7">
          <cell r="E7" t="str">
            <v>ELE</v>
          </cell>
          <cell r="H7" t="str">
            <v>TEST-INSTALL</v>
          </cell>
        </row>
        <row r="8">
          <cell r="E8" t="str">
            <v>MBI</v>
          </cell>
        </row>
        <row r="9">
          <cell r="E9" t="str">
            <v>MTI</v>
          </cell>
        </row>
        <row r="10">
          <cell r="E10" t="str">
            <v>SPA</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élection Fiche de synthèse"/>
      <sheetName val="Grille d'analyse détaillée"/>
      <sheetName val="Grille d'analyse résumée"/>
      <sheetName val="BULL"/>
      <sheetName val="CGI"/>
      <sheetName val="GFI"/>
      <sheetName val="SG2"/>
      <sheetName val="SIGLE INFORMATIQUE"/>
      <sheetName val="TELIS"/>
      <sheetName val="Grille de notation"/>
      <sheetName val="COMPARATIF (CHARGES)"/>
    </sheetNames>
    <sheetDataSet>
      <sheetData sheetId="0"/>
      <sheetData sheetId="1"/>
      <sheetData sheetId="2"/>
      <sheetData sheetId="3"/>
      <sheetData sheetId="4"/>
      <sheetData sheetId="5"/>
      <sheetData sheetId="6"/>
      <sheetData sheetId="7"/>
      <sheetData sheetId="8"/>
      <sheetData sheetId="9"/>
      <sheetData sheetId="10">
        <row r="1">
          <cell r="B1" t="str">
            <v>Base MJ</v>
          </cell>
        </row>
        <row r="3">
          <cell r="B3">
            <v>2700</v>
          </cell>
        </row>
        <row r="7">
          <cell r="B7">
            <v>460</v>
          </cell>
        </row>
        <row r="10">
          <cell r="B10">
            <v>156</v>
          </cell>
        </row>
        <row r="13">
          <cell r="B13">
            <v>652</v>
          </cell>
        </row>
        <row r="16">
          <cell r="B16">
            <v>1268</v>
          </cell>
        </row>
        <row r="19">
          <cell r="B19">
            <v>652</v>
          </cell>
        </row>
        <row r="25">
          <cell r="B25">
            <v>1920</v>
          </cell>
        </row>
        <row r="30">
          <cell r="B30">
            <v>208</v>
          </cell>
        </row>
        <row r="33">
          <cell r="B33">
            <v>836</v>
          </cell>
        </row>
        <row r="36">
          <cell r="B36">
            <v>1044</v>
          </cell>
        </row>
        <row r="39">
          <cell r="B39">
            <v>836</v>
          </cell>
        </row>
        <row r="45">
          <cell r="B45">
            <v>1880</v>
          </cell>
        </row>
        <row r="50">
          <cell r="B50">
            <v>208</v>
          </cell>
        </row>
        <row r="53">
          <cell r="B53">
            <v>836</v>
          </cell>
        </row>
        <row r="56">
          <cell r="B56">
            <v>1044</v>
          </cell>
        </row>
        <row r="59">
          <cell r="B59">
            <v>836</v>
          </cell>
        </row>
        <row r="65">
          <cell r="B65">
            <v>240</v>
          </cell>
        </row>
        <row r="68">
          <cell r="B68">
            <v>2120</v>
          </cell>
        </row>
        <row r="72">
          <cell r="B72">
            <v>3356</v>
          </cell>
        </row>
        <row r="73">
          <cell r="B73">
            <v>5920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0.xml"/><Relationship Id="rId1" Type="http://schemas.openxmlformats.org/officeDocument/2006/relationships/printerSettings" Target="../printerSettings/printerSettings60.bin"/><Relationship Id="rId4" Type="http://schemas.openxmlformats.org/officeDocument/2006/relationships/comments" Target="../comments1.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1.xml"/><Relationship Id="rId1" Type="http://schemas.openxmlformats.org/officeDocument/2006/relationships/printerSettings" Target="../printerSettings/printerSettings61.bin"/><Relationship Id="rId4" Type="http://schemas.openxmlformats.org/officeDocument/2006/relationships/comments" Target="../comments2.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hyperlink" Target="mailto:ray.lubel@besteditor.com" TargetMode="External"/><Relationship Id="rId2" Type="http://schemas.openxmlformats.org/officeDocument/2006/relationships/hyperlink" Target="mailto:Stephane.renard@besteditor.com" TargetMode="External"/><Relationship Id="rId1" Type="http://schemas.openxmlformats.org/officeDocument/2006/relationships/hyperlink" Target="mailto:rene.causse@pa-development.com" TargetMode="External"/><Relationship Id="rId5" Type="http://schemas.openxmlformats.org/officeDocument/2006/relationships/drawing" Target="../drawings/drawing66.xml"/><Relationship Id="rId4"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86">
    <pageSetUpPr fitToPage="1"/>
  </sheetPr>
  <dimension ref="A1:L44"/>
  <sheetViews>
    <sheetView showGridLines="0" showRowColHeaders="0" topLeftCell="A7" zoomScale="90" zoomScaleNormal="90" workbookViewId="0">
      <selection activeCell="D31" sqref="D31"/>
    </sheetView>
  </sheetViews>
  <sheetFormatPr baseColWidth="10" defaultRowHeight="14.5" x14ac:dyDescent="0.35"/>
  <cols>
    <col min="1" max="1" width="15.453125" customWidth="1"/>
    <col min="2" max="2" width="5.54296875" customWidth="1"/>
    <col min="3" max="3" width="22.54296875" customWidth="1"/>
    <col min="5" max="5" width="18.26953125" customWidth="1"/>
    <col min="7" max="7" width="19.7265625" customWidth="1"/>
    <col min="9" max="9" width="20.54296875" customWidth="1"/>
    <col min="11" max="11" width="19.81640625" customWidth="1"/>
    <col min="12" max="12" width="5.1796875" customWidth="1"/>
  </cols>
  <sheetData>
    <row r="1" spans="1:12" s="55" customFormat="1" ht="15" customHeight="1" x14ac:dyDescent="0.35">
      <c r="A1" s="1015"/>
      <c r="B1" s="952"/>
      <c r="C1" s="952"/>
      <c r="D1" s="1922" t="s">
        <v>5</v>
      </c>
      <c r="E1" s="1922"/>
      <c r="F1" s="1922"/>
      <c r="G1" s="1922"/>
      <c r="H1" s="1922"/>
      <c r="I1" s="1922"/>
      <c r="J1" s="1922"/>
      <c r="K1" s="1922"/>
      <c r="L1" s="1922"/>
    </row>
    <row r="2" spans="1:12" s="59" customFormat="1" ht="17.25" customHeight="1" x14ac:dyDescent="0.35">
      <c r="A2" s="56"/>
      <c r="B2" s="56"/>
      <c r="C2" s="56"/>
      <c r="D2" s="1923" t="str">
        <f>NomClient</f>
        <v>BestEditor</v>
      </c>
      <c r="E2" s="1924"/>
      <c r="F2" s="1924"/>
      <c r="G2" s="1925"/>
      <c r="H2" s="1922"/>
      <c r="I2" s="1922"/>
      <c r="J2" s="1922"/>
      <c r="K2" s="1922"/>
      <c r="L2" s="1922"/>
    </row>
    <row r="3" spans="1:12" s="61" customFormat="1" ht="12" customHeight="1" x14ac:dyDescent="0.35">
      <c r="A3" s="60"/>
      <c r="B3" s="60"/>
      <c r="C3" s="60"/>
      <c r="D3" s="60"/>
      <c r="E3" s="60"/>
      <c r="F3" s="60"/>
      <c r="G3" s="60"/>
      <c r="H3" s="1922"/>
      <c r="I3" s="1922"/>
      <c r="J3" s="1922"/>
      <c r="K3" s="1922"/>
      <c r="L3" s="1922"/>
    </row>
    <row r="4" spans="1:12" s="298" customFormat="1" ht="19.5" customHeight="1" thickBot="1" x14ac:dyDescent="0.4">
      <c r="A4" s="384" t="s">
        <v>701</v>
      </c>
      <c r="C4" s="299"/>
      <c r="E4" s="300"/>
      <c r="F4" s="300"/>
      <c r="G4" s="300"/>
      <c r="H4" s="300"/>
      <c r="I4" s="300"/>
      <c r="J4" s="300"/>
      <c r="K4" s="300"/>
    </row>
    <row r="5" spans="1:12" s="298" customFormat="1" ht="21" customHeight="1" x14ac:dyDescent="0.3">
      <c r="C5" s="299"/>
      <c r="E5" s="1926" t="s">
        <v>1092</v>
      </c>
      <c r="F5" s="1927"/>
      <c r="G5" s="1927"/>
      <c r="H5" s="1927"/>
      <c r="I5" s="1928"/>
      <c r="J5" s="300"/>
      <c r="K5" s="300"/>
    </row>
    <row r="6" spans="1:12" s="298" customFormat="1" ht="9.75" customHeight="1" thickBot="1" x14ac:dyDescent="0.35">
      <c r="C6" s="299"/>
      <c r="E6" s="1929"/>
      <c r="F6" s="1930"/>
      <c r="G6" s="1930"/>
      <c r="H6" s="1930"/>
      <c r="I6" s="1931"/>
      <c r="J6" s="300"/>
      <c r="K6" s="300"/>
    </row>
    <row r="8" spans="1:12" ht="21" x14ac:dyDescent="0.5">
      <c r="C8" s="321"/>
      <c r="E8" s="1932" t="s">
        <v>926</v>
      </c>
      <c r="F8" s="1932"/>
      <c r="G8" s="1932"/>
      <c r="H8" s="1932"/>
      <c r="I8" s="1932"/>
    </row>
    <row r="9" spans="1:12" ht="21.5" thickBot="1" x14ac:dyDescent="0.55000000000000004">
      <c r="C9" s="321"/>
    </row>
    <row r="10" spans="1:12" ht="22" thickTop="1" thickBot="1" x14ac:dyDescent="0.55000000000000004">
      <c r="C10" s="1919" t="s">
        <v>927</v>
      </c>
      <c r="D10" s="1920"/>
      <c r="E10" s="1920"/>
      <c r="F10" s="1920"/>
      <c r="G10" s="1920"/>
      <c r="H10" s="1920"/>
      <c r="I10" s="1920"/>
      <c r="J10" s="1920"/>
      <c r="K10" s="1921"/>
    </row>
    <row r="11" spans="1:12" ht="23.25" customHeight="1" thickTop="1" thickBot="1" x14ac:dyDescent="0.55000000000000004">
      <c r="C11" s="322"/>
    </row>
    <row r="12" spans="1:12" ht="21" customHeight="1" thickTop="1" x14ac:dyDescent="0.35">
      <c r="C12" s="1907" t="s">
        <v>928</v>
      </c>
      <c r="D12" s="1908"/>
      <c r="E12" s="1909"/>
      <c r="I12" s="1907" t="s">
        <v>929</v>
      </c>
      <c r="J12" s="1908"/>
      <c r="K12" s="1909"/>
    </row>
    <row r="13" spans="1:12" ht="21" customHeight="1" x14ac:dyDescent="0.35">
      <c r="C13" s="1910"/>
      <c r="D13" s="1911"/>
      <c r="E13" s="1912"/>
      <c r="I13" s="1910"/>
      <c r="J13" s="1911"/>
      <c r="K13" s="1912"/>
    </row>
    <row r="14" spans="1:12" ht="10.5" customHeight="1" x14ac:dyDescent="0.35">
      <c r="C14" s="1910"/>
      <c r="D14" s="1911"/>
      <c r="E14" s="1912"/>
      <c r="I14" s="1910"/>
      <c r="J14" s="1911"/>
      <c r="K14" s="1912"/>
    </row>
    <row r="15" spans="1:12" ht="7.5" customHeight="1" thickBot="1" x14ac:dyDescent="0.4">
      <c r="C15" s="1913"/>
      <c r="D15" s="1914"/>
      <c r="E15" s="1915"/>
      <c r="I15" s="1913"/>
      <c r="J15" s="1914"/>
      <c r="K15" s="1915"/>
    </row>
    <row r="16" spans="1:12" ht="21.5" thickTop="1" x14ac:dyDescent="0.5">
      <c r="C16" s="321"/>
    </row>
    <row r="17" spans="3:8" ht="14.25" customHeight="1" thickBot="1" x14ac:dyDescent="0.55000000000000004">
      <c r="C17" s="321"/>
    </row>
    <row r="18" spans="3:8" ht="21.5" thickTop="1" x14ac:dyDescent="0.5">
      <c r="C18" s="321"/>
      <c r="F18" s="1901" t="s">
        <v>918</v>
      </c>
      <c r="G18" s="1902"/>
      <c r="H18" s="1903"/>
    </row>
    <row r="19" spans="3:8" ht="21" x14ac:dyDescent="0.5">
      <c r="C19" s="321"/>
      <c r="F19" s="1916"/>
      <c r="G19" s="1917"/>
      <c r="H19" s="1918"/>
    </row>
    <row r="20" spans="3:8" ht="7.5" customHeight="1" thickBot="1" x14ac:dyDescent="0.55000000000000004">
      <c r="C20" s="321"/>
      <c r="F20" s="1904"/>
      <c r="G20" s="1905"/>
      <c r="H20" s="1906"/>
    </row>
    <row r="21" spans="3:8" ht="44.25" customHeight="1" thickTop="1" thickBot="1" x14ac:dyDescent="0.55000000000000004">
      <c r="C21" s="321"/>
    </row>
    <row r="22" spans="3:8" ht="21.5" thickTop="1" x14ac:dyDescent="0.5">
      <c r="C22" s="321"/>
      <c r="F22" s="1901" t="s">
        <v>930</v>
      </c>
      <c r="G22" s="1902"/>
      <c r="H22" s="1903"/>
    </row>
    <row r="23" spans="3:8" ht="21.5" thickBot="1" x14ac:dyDescent="0.55000000000000004">
      <c r="C23" s="322"/>
      <c r="F23" s="1904"/>
      <c r="G23" s="1905"/>
      <c r="H23" s="1906"/>
    </row>
    <row r="24" spans="3:8" ht="55.5" customHeight="1" thickTop="1" thickBot="1" x14ac:dyDescent="0.55000000000000004">
      <c r="C24" s="321"/>
    </row>
    <row r="25" spans="3:8" ht="21.5" thickTop="1" x14ac:dyDescent="0.5">
      <c r="C25" s="321"/>
      <c r="F25" s="1901" t="s">
        <v>919</v>
      </c>
      <c r="G25" s="1902"/>
      <c r="H25" s="1903"/>
    </row>
    <row r="26" spans="3:8" ht="21.5" thickBot="1" x14ac:dyDescent="0.55000000000000004">
      <c r="C26" s="321"/>
      <c r="F26" s="1904"/>
      <c r="G26" s="1905"/>
      <c r="H26" s="1906"/>
    </row>
    <row r="27" spans="3:8" ht="21.5" thickTop="1" x14ac:dyDescent="0.5">
      <c r="C27" s="321"/>
    </row>
    <row r="28" spans="3:8" ht="21" x14ac:dyDescent="0.5">
      <c r="C28" s="321"/>
    </row>
    <row r="29" spans="3:8" ht="21.5" thickBot="1" x14ac:dyDescent="0.55000000000000004">
      <c r="C29" s="321"/>
    </row>
    <row r="30" spans="3:8" ht="21.5" thickTop="1" x14ac:dyDescent="0.5">
      <c r="C30" s="321"/>
      <c r="F30" s="1901" t="s">
        <v>931</v>
      </c>
      <c r="G30" s="1902"/>
      <c r="H30" s="1903"/>
    </row>
    <row r="31" spans="3:8" ht="21.5" thickBot="1" x14ac:dyDescent="0.55000000000000004">
      <c r="C31" s="321"/>
      <c r="F31" s="1904"/>
      <c r="G31" s="1905"/>
      <c r="H31" s="1906"/>
    </row>
    <row r="32" spans="3:8" ht="15" thickTop="1" x14ac:dyDescent="0.35"/>
    <row r="35" spans="3:8" ht="15" thickBot="1" x14ac:dyDescent="0.4"/>
    <row r="36" spans="3:8" ht="15" thickTop="1" x14ac:dyDescent="0.35">
      <c r="F36" s="1901" t="s">
        <v>932</v>
      </c>
      <c r="G36" s="1902"/>
      <c r="H36" s="1903"/>
    </row>
    <row r="37" spans="3:8" ht="15" thickBot="1" x14ac:dyDescent="0.4">
      <c r="F37" s="1904"/>
      <c r="G37" s="1905"/>
      <c r="H37" s="1906"/>
    </row>
    <row r="38" spans="3:8" ht="15" thickTop="1" x14ac:dyDescent="0.35">
      <c r="F38" s="341"/>
      <c r="G38" s="341"/>
      <c r="H38" s="341"/>
    </row>
    <row r="39" spans="3:8" x14ac:dyDescent="0.35">
      <c r="F39" s="341"/>
      <c r="G39" s="341"/>
      <c r="H39" s="341"/>
    </row>
    <row r="40" spans="3:8" x14ac:dyDescent="0.35">
      <c r="F40" s="341"/>
      <c r="G40" s="341"/>
      <c r="H40" s="341"/>
    </row>
    <row r="44" spans="3:8" ht="21" x14ac:dyDescent="0.5">
      <c r="C44" s="321"/>
    </row>
  </sheetData>
  <mergeCells count="13">
    <mergeCell ref="C10:K10"/>
    <mergeCell ref="D1:G1"/>
    <mergeCell ref="H1:L3"/>
    <mergeCell ref="D2:G2"/>
    <mergeCell ref="E5:I6"/>
    <mergeCell ref="E8:I8"/>
    <mergeCell ref="F36:H37"/>
    <mergeCell ref="C12:E15"/>
    <mergeCell ref="I12:K15"/>
    <mergeCell ref="F18:H20"/>
    <mergeCell ref="F22:H23"/>
    <mergeCell ref="F25:H26"/>
    <mergeCell ref="F30:H31"/>
  </mergeCells>
  <hyperlinks>
    <hyperlink ref="A4" location="Parametre!A1" display=" " xr:uid="{00000000-0004-0000-0000-000000000000}"/>
  </hyperlinks>
  <pageMargins left="0.70866141732283472" right="0.70866141732283472" top="0.74803149606299213" bottom="0.74803149606299213" header="0.31496062992125984" footer="0.31496062992125984"/>
  <pageSetup paperSize="9" scale="50" orientation="portrait" r:id="rId1"/>
  <headerFooter>
    <oddHeader>&amp;LPAD Methodology (c) 2013-2014&amp;RStrategic Management Workshop</oddHeader>
    <oddFooter>&amp;L&amp;F&amp;C&amp;A&amp;RSituation au : &amp;D - page : &amp;P/&amp;N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32">
    <tabColor rgb="FFFFFF00"/>
    <pageSetUpPr fitToPage="1"/>
  </sheetPr>
  <dimension ref="A1:T96"/>
  <sheetViews>
    <sheetView showGridLines="0" showRowColHeaders="0" zoomScaleNormal="100" workbookViewId="0">
      <pane ySplit="9" topLeftCell="A10" activePane="bottomLeft" state="frozen"/>
      <selection pane="bottomLeft" activeCell="A39" sqref="A39:P39"/>
    </sheetView>
  </sheetViews>
  <sheetFormatPr baseColWidth="10" defaultColWidth="11.453125" defaultRowHeight="14.5" x14ac:dyDescent="0.35"/>
  <cols>
    <col min="1" max="11" width="11.453125" style="61"/>
    <col min="12" max="12" width="12.81640625" style="61" customWidth="1"/>
    <col min="13" max="14" width="11.453125" style="61"/>
    <col min="15" max="15" width="11.453125" style="61" customWidth="1"/>
    <col min="16" max="16384" width="11.453125" style="61"/>
  </cols>
  <sheetData>
    <row r="1" spans="1:20" s="55" customFormat="1" ht="24" customHeight="1" x14ac:dyDescent="0.35">
      <c r="A1" s="1317"/>
      <c r="B1" s="1317"/>
      <c r="C1" s="1317"/>
      <c r="D1" s="1995" t="s">
        <v>5</v>
      </c>
      <c r="E1" s="1995"/>
      <c r="F1" s="1995"/>
      <c r="G1" s="1995"/>
      <c r="H1" s="1995"/>
      <c r="I1" s="1995"/>
      <c r="J1" s="1995"/>
      <c r="K1" s="396"/>
      <c r="L1" s="1995" t="s">
        <v>6</v>
      </c>
      <c r="M1" s="1995"/>
      <c r="N1" s="1317"/>
      <c r="O1" s="1995" t="s">
        <v>9</v>
      </c>
      <c r="P1" s="1995"/>
      <c r="Q1" s="1317"/>
      <c r="R1" s="447" t="s">
        <v>2</v>
      </c>
      <c r="S1" s="447" t="s">
        <v>3</v>
      </c>
      <c r="T1" s="450"/>
    </row>
    <row r="2" spans="1:20" s="59" customFormat="1" ht="18" customHeight="1" x14ac:dyDescent="0.35">
      <c r="A2" s="398"/>
      <c r="B2" s="398"/>
      <c r="C2" s="398"/>
      <c r="D2" s="1996" t="s">
        <v>1726</v>
      </c>
      <c r="E2" s="1997"/>
      <c r="F2" s="1997"/>
      <c r="G2" s="1997"/>
      <c r="H2" s="1997"/>
      <c r="I2" s="1997"/>
      <c r="J2" s="1998"/>
      <c r="K2" s="398"/>
      <c r="L2" s="1999">
        <v>41932.916678240741</v>
      </c>
      <c r="M2" s="2000"/>
      <c r="N2" s="398"/>
      <c r="O2" s="2001">
        <v>41911.443553240744</v>
      </c>
      <c r="P2" s="2002"/>
      <c r="Q2" s="399"/>
      <c r="R2" s="448">
        <v>-10</v>
      </c>
      <c r="S2" s="448">
        <v>-10</v>
      </c>
      <c r="T2" s="451"/>
    </row>
    <row r="3" spans="1:20" ht="6.75" customHeight="1" x14ac:dyDescent="0.35">
      <c r="A3" s="401"/>
      <c r="B3" s="401"/>
      <c r="C3" s="401"/>
      <c r="D3" s="401"/>
      <c r="E3" s="401"/>
      <c r="F3" s="401"/>
      <c r="G3" s="401"/>
      <c r="H3" s="401"/>
      <c r="I3" s="401"/>
      <c r="J3" s="401"/>
      <c r="K3" s="401"/>
      <c r="L3" s="401"/>
      <c r="M3" s="401"/>
      <c r="N3" s="401"/>
      <c r="O3" s="401"/>
      <c r="P3" s="401"/>
      <c r="Q3" s="401"/>
      <c r="R3" s="401"/>
      <c r="S3" s="401"/>
      <c r="T3" s="64"/>
    </row>
    <row r="4" spans="1:20" s="1" customFormat="1" ht="24.75" customHeight="1" x14ac:dyDescent="0.35">
      <c r="A4" s="2318" t="s">
        <v>1376</v>
      </c>
      <c r="B4" s="2318"/>
      <c r="C4" s="2318"/>
      <c r="D4" s="2318"/>
      <c r="E4" s="2318"/>
      <c r="F4" s="2318"/>
      <c r="G4" s="2318"/>
      <c r="H4" s="2318"/>
      <c r="I4" s="2318"/>
      <c r="J4" s="2318"/>
      <c r="K4" s="2318"/>
      <c r="L4" s="2314"/>
      <c r="M4" s="2314"/>
      <c r="N4" s="2314"/>
      <c r="O4" s="2314"/>
      <c r="P4" s="2314"/>
    </row>
    <row r="5" spans="1:20" ht="2.25" customHeight="1" x14ac:dyDescent="0.35">
      <c r="A5" s="2315"/>
      <c r="B5" s="2315"/>
      <c r="C5" s="2315"/>
      <c r="D5" s="2315"/>
      <c r="E5" s="2315"/>
      <c r="F5" s="2315"/>
      <c r="G5" s="2315"/>
      <c r="H5" s="2315"/>
      <c r="I5" s="2315"/>
      <c r="J5" s="2315"/>
      <c r="K5" s="2315"/>
      <c r="L5" s="2315"/>
      <c r="M5" s="2315"/>
      <c r="N5" s="2315"/>
      <c r="O5" s="2315"/>
      <c r="P5" s="2315"/>
    </row>
    <row r="6" spans="1:20" s="28" customFormat="1" ht="21" customHeight="1" thickBot="1" x14ac:dyDescent="0.4">
      <c r="A6" s="2177" t="s">
        <v>14</v>
      </c>
      <c r="B6" s="2177"/>
      <c r="C6" s="2316" t="s">
        <v>1354</v>
      </c>
      <c r="D6" s="2316"/>
      <c r="E6" s="2316"/>
      <c r="F6" s="2316"/>
      <c r="G6" s="2316"/>
      <c r="H6" s="2316"/>
      <c r="I6" s="2316"/>
      <c r="J6" s="2316"/>
      <c r="K6" s="2316"/>
      <c r="L6" s="2316"/>
      <c r="M6" s="2316"/>
      <c r="N6" s="2316"/>
      <c r="O6" s="2316"/>
      <c r="P6" s="2316"/>
    </row>
    <row r="7" spans="1:20" ht="9.75" hidden="1" customHeight="1" thickBot="1" x14ac:dyDescent="0.4">
      <c r="A7" s="2317"/>
      <c r="B7" s="2317"/>
      <c r="C7" s="2317"/>
      <c r="D7" s="2317"/>
      <c r="E7" s="2317"/>
      <c r="F7" s="2317"/>
      <c r="G7" s="2317"/>
      <c r="H7" s="2317"/>
      <c r="I7" s="2317"/>
      <c r="J7" s="2317"/>
      <c r="K7" s="2317"/>
      <c r="L7" s="2317"/>
      <c r="M7" s="2317"/>
      <c r="N7" s="2317"/>
      <c r="O7" s="2317"/>
      <c r="P7" s="2317"/>
    </row>
    <row r="8" spans="1:20" s="62" customFormat="1" ht="20.25" customHeight="1" thickTop="1" x14ac:dyDescent="0.35">
      <c r="A8" s="2306" t="s">
        <v>1355</v>
      </c>
      <c r="B8" s="2307"/>
      <c r="C8" s="2307"/>
      <c r="D8" s="2307"/>
      <c r="E8" s="2307" t="s">
        <v>1356</v>
      </c>
      <c r="F8" s="2307"/>
      <c r="G8" s="2307" t="s">
        <v>122</v>
      </c>
      <c r="H8" s="2307"/>
      <c r="I8" s="2307" t="s">
        <v>1173</v>
      </c>
      <c r="J8" s="2307"/>
      <c r="K8" s="2307" t="s">
        <v>17</v>
      </c>
      <c r="L8" s="2307"/>
      <c r="M8" s="2307"/>
      <c r="N8" s="2307"/>
      <c r="O8" s="2307"/>
      <c r="P8" s="2310"/>
    </row>
    <row r="9" spans="1:20" s="62" customFormat="1" ht="51.75" customHeight="1" thickBot="1" x14ac:dyDescent="0.4">
      <c r="A9" s="2308"/>
      <c r="B9" s="2309"/>
      <c r="C9" s="2309"/>
      <c r="D9" s="2309"/>
      <c r="E9" s="2312" t="s">
        <v>1357</v>
      </c>
      <c r="F9" s="2312"/>
      <c r="G9" s="2313" t="s">
        <v>1358</v>
      </c>
      <c r="H9" s="2313"/>
      <c r="I9" s="2309"/>
      <c r="J9" s="2309"/>
      <c r="K9" s="2309"/>
      <c r="L9" s="2309"/>
      <c r="M9" s="2309"/>
      <c r="N9" s="2309"/>
      <c r="O9" s="2309"/>
      <c r="P9" s="2311"/>
    </row>
    <row r="10" spans="1:20" ht="6" customHeight="1" thickBot="1" x14ac:dyDescent="0.4">
      <c r="A10" s="2319"/>
      <c r="B10" s="2320"/>
      <c r="C10" s="2320"/>
      <c r="D10" s="2320"/>
      <c r="E10" s="2320"/>
      <c r="F10" s="2320"/>
      <c r="G10" s="2320"/>
      <c r="H10" s="2320"/>
      <c r="I10" s="2320"/>
      <c r="J10" s="2320"/>
      <c r="K10" s="2320"/>
      <c r="L10" s="2320"/>
      <c r="M10" s="2320"/>
      <c r="N10" s="2320"/>
      <c r="O10" s="2320"/>
      <c r="P10" s="2321"/>
      <c r="Q10" s="63"/>
      <c r="R10" s="63"/>
    </row>
    <row r="11" spans="1:20" ht="18" customHeight="1" thickBot="1" x14ac:dyDescent="0.4">
      <c r="A11" s="2294" t="s">
        <v>1359</v>
      </c>
      <c r="B11" s="2295"/>
      <c r="C11" s="2295"/>
      <c r="D11" s="2295"/>
      <c r="E11" s="2295"/>
      <c r="F11" s="2295"/>
      <c r="G11" s="2295"/>
      <c r="H11" s="2295"/>
      <c r="I11" s="2295"/>
      <c r="J11" s="2295"/>
      <c r="K11" s="2295"/>
      <c r="L11" s="2295"/>
      <c r="M11" s="2295"/>
      <c r="N11" s="2295"/>
      <c r="O11" s="2295"/>
      <c r="P11" s="2296"/>
      <c r="Q11" s="63"/>
      <c r="R11" s="63"/>
    </row>
    <row r="12" spans="1:20" ht="6" customHeight="1" x14ac:dyDescent="0.35">
      <c r="A12" s="2319"/>
      <c r="B12" s="2320"/>
      <c r="C12" s="2320"/>
      <c r="D12" s="2320"/>
      <c r="E12" s="2320"/>
      <c r="F12" s="2320"/>
      <c r="G12" s="2320"/>
      <c r="H12" s="2320"/>
      <c r="I12" s="2320"/>
      <c r="J12" s="2320"/>
      <c r="K12" s="2320"/>
      <c r="L12" s="2320"/>
      <c r="M12" s="2320"/>
      <c r="N12" s="2320"/>
      <c r="O12" s="2320"/>
      <c r="P12" s="2321"/>
      <c r="Q12" s="63"/>
      <c r="R12" s="63"/>
    </row>
    <row r="13" spans="1:20" ht="90.75" customHeight="1" x14ac:dyDescent="0.35">
      <c r="A13" s="2300" t="s">
        <v>1360</v>
      </c>
      <c r="B13" s="2301"/>
      <c r="C13" s="2301"/>
      <c r="D13" s="2301"/>
      <c r="E13" s="2302">
        <v>2</v>
      </c>
      <c r="F13" s="2302"/>
      <c r="G13" s="2302">
        <v>10</v>
      </c>
      <c r="H13" s="2302"/>
      <c r="I13" s="2303">
        <f>G13-E13</f>
        <v>8</v>
      </c>
      <c r="J13" s="2303"/>
      <c r="K13" s="2304"/>
      <c r="L13" s="2304"/>
      <c r="M13" s="2304"/>
      <c r="N13" s="2304"/>
      <c r="O13" s="2304"/>
      <c r="P13" s="2305"/>
      <c r="Q13" s="63"/>
      <c r="R13" s="63"/>
    </row>
    <row r="14" spans="1:20" ht="6" customHeight="1" thickBot="1" x14ac:dyDescent="0.4">
      <c r="A14" s="2291"/>
      <c r="B14" s="2292"/>
      <c r="C14" s="2292"/>
      <c r="D14" s="2292"/>
      <c r="E14" s="2292"/>
      <c r="F14" s="2292"/>
      <c r="G14" s="2292"/>
      <c r="H14" s="2292"/>
      <c r="I14" s="2292"/>
      <c r="J14" s="2292"/>
      <c r="K14" s="2292"/>
      <c r="L14" s="2292"/>
      <c r="M14" s="2292"/>
      <c r="N14" s="2292"/>
      <c r="O14" s="2292"/>
      <c r="P14" s="2293"/>
      <c r="Q14" s="63"/>
      <c r="R14" s="63"/>
    </row>
    <row r="15" spans="1:20" ht="18" customHeight="1" thickBot="1" x14ac:dyDescent="0.4">
      <c r="A15" s="2294" t="s">
        <v>1361</v>
      </c>
      <c r="B15" s="2295"/>
      <c r="C15" s="2295"/>
      <c r="D15" s="2295"/>
      <c r="E15" s="2295"/>
      <c r="F15" s="2295"/>
      <c r="G15" s="2295"/>
      <c r="H15" s="2295"/>
      <c r="I15" s="2295"/>
      <c r="J15" s="2295"/>
      <c r="K15" s="2295"/>
      <c r="L15" s="2295"/>
      <c r="M15" s="2295"/>
      <c r="N15" s="2295"/>
      <c r="O15" s="2295"/>
      <c r="P15" s="2296"/>
      <c r="Q15" s="63"/>
      <c r="R15" s="63"/>
    </row>
    <row r="16" spans="1:20" ht="6" customHeight="1" x14ac:dyDescent="0.35">
      <c r="A16" s="2297"/>
      <c r="B16" s="2298"/>
      <c r="C16" s="2298"/>
      <c r="D16" s="2298"/>
      <c r="E16" s="2298"/>
      <c r="F16" s="2298"/>
      <c r="G16" s="2298"/>
      <c r="H16" s="2298"/>
      <c r="I16" s="2298"/>
      <c r="J16" s="2298"/>
      <c r="K16" s="2298"/>
      <c r="L16" s="2298"/>
      <c r="M16" s="2298"/>
      <c r="N16" s="2298"/>
      <c r="O16" s="2298"/>
      <c r="P16" s="2299"/>
      <c r="Q16" s="63"/>
      <c r="R16" s="63"/>
    </row>
    <row r="17" spans="1:18" ht="66" customHeight="1" x14ac:dyDescent="0.35">
      <c r="A17" s="2300" t="s">
        <v>1362</v>
      </c>
      <c r="B17" s="2301"/>
      <c r="C17" s="2301"/>
      <c r="D17" s="2301"/>
      <c r="E17" s="2302">
        <v>10</v>
      </c>
      <c r="F17" s="2302"/>
      <c r="G17" s="2302">
        <v>1</v>
      </c>
      <c r="H17" s="2302"/>
      <c r="I17" s="2303">
        <f>G17-E17</f>
        <v>-9</v>
      </c>
      <c r="J17" s="2303"/>
      <c r="K17" s="2304"/>
      <c r="L17" s="2304"/>
      <c r="M17" s="2304"/>
      <c r="N17" s="2304"/>
      <c r="O17" s="2304"/>
      <c r="P17" s="2305"/>
      <c r="Q17" s="63"/>
      <c r="R17" s="63"/>
    </row>
    <row r="18" spans="1:18" ht="6" customHeight="1" thickBot="1" x14ac:dyDescent="0.4">
      <c r="A18" s="2291"/>
      <c r="B18" s="2292"/>
      <c r="C18" s="2292"/>
      <c r="D18" s="2292"/>
      <c r="E18" s="2292"/>
      <c r="F18" s="2292"/>
      <c r="G18" s="2292"/>
      <c r="H18" s="2292"/>
      <c r="I18" s="2292"/>
      <c r="J18" s="2292"/>
      <c r="K18" s="2292"/>
      <c r="L18" s="2292"/>
      <c r="M18" s="2292"/>
      <c r="N18" s="2292"/>
      <c r="O18" s="2292"/>
      <c r="P18" s="2293"/>
      <c r="Q18" s="63"/>
      <c r="R18" s="63"/>
    </row>
    <row r="19" spans="1:18" ht="18" customHeight="1" thickBot="1" x14ac:dyDescent="0.4">
      <c r="A19" s="2294" t="s">
        <v>1363</v>
      </c>
      <c r="B19" s="2295"/>
      <c r="C19" s="2295"/>
      <c r="D19" s="2295"/>
      <c r="E19" s="2295"/>
      <c r="F19" s="2295"/>
      <c r="G19" s="2295"/>
      <c r="H19" s="2295"/>
      <c r="I19" s="2295"/>
      <c r="J19" s="2295"/>
      <c r="K19" s="2295"/>
      <c r="L19" s="2295"/>
      <c r="M19" s="2295"/>
      <c r="N19" s="2295"/>
      <c r="O19" s="2295"/>
      <c r="P19" s="2296"/>
      <c r="Q19" s="63"/>
      <c r="R19" s="63"/>
    </row>
    <row r="20" spans="1:18" ht="6" customHeight="1" x14ac:dyDescent="0.35">
      <c r="A20" s="2297"/>
      <c r="B20" s="2298"/>
      <c r="C20" s="2298"/>
      <c r="D20" s="2298"/>
      <c r="E20" s="2298"/>
      <c r="F20" s="2298"/>
      <c r="G20" s="2298"/>
      <c r="H20" s="2298"/>
      <c r="I20" s="2298"/>
      <c r="J20" s="2298"/>
      <c r="K20" s="2298"/>
      <c r="L20" s="2298"/>
      <c r="M20" s="2298"/>
      <c r="N20" s="2298"/>
      <c r="O20" s="2298"/>
      <c r="P20" s="2299"/>
      <c r="Q20" s="63"/>
      <c r="R20" s="63"/>
    </row>
    <row r="21" spans="1:18" ht="66" customHeight="1" x14ac:dyDescent="0.35">
      <c r="A21" s="2300" t="s">
        <v>1364</v>
      </c>
      <c r="B21" s="2301"/>
      <c r="C21" s="2301"/>
      <c r="D21" s="2301"/>
      <c r="E21" s="2302">
        <v>4</v>
      </c>
      <c r="F21" s="2302"/>
      <c r="G21" s="2302">
        <v>4</v>
      </c>
      <c r="H21" s="2302"/>
      <c r="I21" s="2303">
        <f>G21-E21</f>
        <v>0</v>
      </c>
      <c r="J21" s="2303"/>
      <c r="K21" s="2304"/>
      <c r="L21" s="2304"/>
      <c r="M21" s="2304"/>
      <c r="N21" s="2304"/>
      <c r="O21" s="2304"/>
      <c r="P21" s="2305"/>
      <c r="Q21" s="63"/>
      <c r="R21" s="63"/>
    </row>
    <row r="22" spans="1:18" ht="6" customHeight="1" thickBot="1" x14ac:dyDescent="0.4">
      <c r="A22" s="2291"/>
      <c r="B22" s="2292"/>
      <c r="C22" s="2292"/>
      <c r="D22" s="2292"/>
      <c r="E22" s="2292"/>
      <c r="F22" s="2292"/>
      <c r="G22" s="2292"/>
      <c r="H22" s="2292"/>
      <c r="I22" s="2292"/>
      <c r="J22" s="2292"/>
      <c r="K22" s="2292"/>
      <c r="L22" s="2292"/>
      <c r="M22" s="2292"/>
      <c r="N22" s="2292"/>
      <c r="O22" s="2292"/>
      <c r="P22" s="2293"/>
      <c r="Q22" s="63"/>
      <c r="R22" s="63"/>
    </row>
    <row r="23" spans="1:18" ht="18" customHeight="1" thickBot="1" x14ac:dyDescent="0.4">
      <c r="A23" s="2294" t="s">
        <v>1365</v>
      </c>
      <c r="B23" s="2295"/>
      <c r="C23" s="2295"/>
      <c r="D23" s="2295"/>
      <c r="E23" s="2295"/>
      <c r="F23" s="2295"/>
      <c r="G23" s="2295"/>
      <c r="H23" s="2295"/>
      <c r="I23" s="2295"/>
      <c r="J23" s="2295"/>
      <c r="K23" s="2295"/>
      <c r="L23" s="2295"/>
      <c r="M23" s="2295"/>
      <c r="N23" s="2295"/>
      <c r="O23" s="2295"/>
      <c r="P23" s="2296"/>
      <c r="Q23" s="63"/>
      <c r="R23" s="63"/>
    </row>
    <row r="24" spans="1:18" ht="6" customHeight="1" x14ac:dyDescent="0.35">
      <c r="A24" s="2297"/>
      <c r="B24" s="2298"/>
      <c r="C24" s="2298"/>
      <c r="D24" s="2298"/>
      <c r="E24" s="2298"/>
      <c r="F24" s="2298"/>
      <c r="G24" s="2298"/>
      <c r="H24" s="2298"/>
      <c r="I24" s="2298"/>
      <c r="J24" s="2298"/>
      <c r="K24" s="2298"/>
      <c r="L24" s="2298"/>
      <c r="M24" s="2298"/>
      <c r="N24" s="2298"/>
      <c r="O24" s="2298"/>
      <c r="P24" s="2299"/>
      <c r="Q24" s="63"/>
      <c r="R24" s="63"/>
    </row>
    <row r="25" spans="1:18" ht="66" customHeight="1" x14ac:dyDescent="0.35">
      <c r="A25" s="2300" t="s">
        <v>1366</v>
      </c>
      <c r="B25" s="2301"/>
      <c r="C25" s="2301"/>
      <c r="D25" s="2301"/>
      <c r="E25" s="2302">
        <v>6</v>
      </c>
      <c r="F25" s="2302"/>
      <c r="G25" s="2302">
        <v>7</v>
      </c>
      <c r="H25" s="2302"/>
      <c r="I25" s="2303">
        <f>G25-E25</f>
        <v>1</v>
      </c>
      <c r="J25" s="2303"/>
      <c r="K25" s="2304"/>
      <c r="L25" s="2304"/>
      <c r="M25" s="2304"/>
      <c r="N25" s="2304"/>
      <c r="O25" s="2304"/>
      <c r="P25" s="2305"/>
      <c r="Q25" s="63"/>
      <c r="R25" s="63"/>
    </row>
    <row r="26" spans="1:18" ht="6" customHeight="1" thickBot="1" x14ac:dyDescent="0.4">
      <c r="A26" s="2291"/>
      <c r="B26" s="2292"/>
      <c r="C26" s="2292"/>
      <c r="D26" s="2292"/>
      <c r="E26" s="2292"/>
      <c r="F26" s="2292"/>
      <c r="G26" s="2292"/>
      <c r="H26" s="2292"/>
      <c r="I26" s="2292"/>
      <c r="J26" s="2292"/>
      <c r="K26" s="2292"/>
      <c r="L26" s="2292"/>
      <c r="M26" s="2292"/>
      <c r="N26" s="2292"/>
      <c r="O26" s="2292"/>
      <c r="P26" s="2293"/>
      <c r="Q26" s="63"/>
      <c r="R26" s="63"/>
    </row>
    <row r="27" spans="1:18" ht="18" customHeight="1" thickBot="1" x14ac:dyDescent="0.4">
      <c r="A27" s="2294" t="s">
        <v>1367</v>
      </c>
      <c r="B27" s="2295"/>
      <c r="C27" s="2295"/>
      <c r="D27" s="2295"/>
      <c r="E27" s="2295"/>
      <c r="F27" s="2295"/>
      <c r="G27" s="2295"/>
      <c r="H27" s="2295"/>
      <c r="I27" s="2295"/>
      <c r="J27" s="2295"/>
      <c r="K27" s="2295"/>
      <c r="L27" s="2295"/>
      <c r="M27" s="2295"/>
      <c r="N27" s="2295"/>
      <c r="O27" s="2295"/>
      <c r="P27" s="2296"/>
      <c r="Q27" s="63"/>
      <c r="R27" s="63"/>
    </row>
    <row r="28" spans="1:18" ht="6" customHeight="1" x14ac:dyDescent="0.35">
      <c r="A28" s="2297"/>
      <c r="B28" s="2298"/>
      <c r="C28" s="2298"/>
      <c r="D28" s="2298"/>
      <c r="E28" s="2298"/>
      <c r="F28" s="2298"/>
      <c r="G28" s="2298"/>
      <c r="H28" s="2298"/>
      <c r="I28" s="2298"/>
      <c r="J28" s="2298"/>
      <c r="K28" s="2298"/>
      <c r="L28" s="2298"/>
      <c r="M28" s="2298"/>
      <c r="N28" s="2298"/>
      <c r="O28" s="2298"/>
      <c r="P28" s="2299"/>
      <c r="Q28" s="63"/>
      <c r="R28" s="63"/>
    </row>
    <row r="29" spans="1:18" ht="66" customHeight="1" x14ac:dyDescent="0.35">
      <c r="A29" s="2300" t="s">
        <v>1368</v>
      </c>
      <c r="B29" s="2301"/>
      <c r="C29" s="2301"/>
      <c r="D29" s="2301"/>
      <c r="E29" s="2302">
        <v>1</v>
      </c>
      <c r="F29" s="2302"/>
      <c r="G29" s="2302">
        <v>4</v>
      </c>
      <c r="H29" s="2302"/>
      <c r="I29" s="2303">
        <f>G29-E29</f>
        <v>3</v>
      </c>
      <c r="J29" s="2303"/>
      <c r="K29" s="2304"/>
      <c r="L29" s="2304"/>
      <c r="M29" s="2304"/>
      <c r="N29" s="2304"/>
      <c r="O29" s="2304"/>
      <c r="P29" s="2305"/>
      <c r="Q29" s="63"/>
      <c r="R29" s="63"/>
    </row>
    <row r="30" spans="1:18" ht="6" customHeight="1" thickBot="1" x14ac:dyDescent="0.4">
      <c r="A30" s="2291"/>
      <c r="B30" s="2292"/>
      <c r="C30" s="2292"/>
      <c r="D30" s="2292"/>
      <c r="E30" s="2292"/>
      <c r="F30" s="2292"/>
      <c r="G30" s="2292"/>
      <c r="H30" s="2292"/>
      <c r="I30" s="2292"/>
      <c r="J30" s="2292"/>
      <c r="K30" s="2292"/>
      <c r="L30" s="2292"/>
      <c r="M30" s="2292"/>
      <c r="N30" s="2292"/>
      <c r="O30" s="2292"/>
      <c r="P30" s="2293"/>
      <c r="Q30" s="63"/>
      <c r="R30" s="63"/>
    </row>
    <row r="31" spans="1:18" ht="18" customHeight="1" thickBot="1" x14ac:dyDescent="0.4">
      <c r="A31" s="2294" t="s">
        <v>1369</v>
      </c>
      <c r="B31" s="2295"/>
      <c r="C31" s="2295"/>
      <c r="D31" s="2295"/>
      <c r="E31" s="2295"/>
      <c r="F31" s="2295"/>
      <c r="G31" s="2295"/>
      <c r="H31" s="2295"/>
      <c r="I31" s="2295"/>
      <c r="J31" s="2295"/>
      <c r="K31" s="2295"/>
      <c r="L31" s="2295"/>
      <c r="M31" s="2295"/>
      <c r="N31" s="2295"/>
      <c r="O31" s="2295"/>
      <c r="P31" s="2296"/>
      <c r="Q31" s="63"/>
      <c r="R31" s="63"/>
    </row>
    <row r="32" spans="1:18" ht="6" customHeight="1" x14ac:dyDescent="0.35">
      <c r="A32" s="2297"/>
      <c r="B32" s="2298"/>
      <c r="C32" s="2298"/>
      <c r="D32" s="2298"/>
      <c r="E32" s="2298"/>
      <c r="F32" s="2298"/>
      <c r="G32" s="2298"/>
      <c r="H32" s="2298"/>
      <c r="I32" s="2298"/>
      <c r="J32" s="2298"/>
      <c r="K32" s="2298"/>
      <c r="L32" s="2298"/>
      <c r="M32" s="2298"/>
      <c r="N32" s="2298"/>
      <c r="O32" s="2298"/>
      <c r="P32" s="2299"/>
      <c r="Q32" s="63"/>
      <c r="R32" s="63"/>
    </row>
    <row r="33" spans="1:18" ht="66" customHeight="1" x14ac:dyDescent="0.35">
      <c r="A33" s="2300" t="s">
        <v>1370</v>
      </c>
      <c r="B33" s="2301"/>
      <c r="C33" s="2301"/>
      <c r="D33" s="2301"/>
      <c r="E33" s="2302">
        <v>7</v>
      </c>
      <c r="F33" s="2302"/>
      <c r="G33" s="2302">
        <v>2</v>
      </c>
      <c r="H33" s="2302"/>
      <c r="I33" s="2303">
        <f>G33-E33</f>
        <v>-5</v>
      </c>
      <c r="J33" s="2303"/>
      <c r="K33" s="2304"/>
      <c r="L33" s="2304"/>
      <c r="M33" s="2304"/>
      <c r="N33" s="2304"/>
      <c r="O33" s="2304"/>
      <c r="P33" s="2305"/>
      <c r="Q33" s="63"/>
      <c r="R33" s="63"/>
    </row>
    <row r="34" spans="1:18" ht="6" customHeight="1" thickBot="1" x14ac:dyDescent="0.4">
      <c r="A34" s="2291"/>
      <c r="B34" s="2292"/>
      <c r="C34" s="2292"/>
      <c r="D34" s="2292"/>
      <c r="E34" s="2292"/>
      <c r="F34" s="2292"/>
      <c r="G34" s="2292"/>
      <c r="H34" s="2292"/>
      <c r="I34" s="2292"/>
      <c r="J34" s="2292"/>
      <c r="K34" s="2292"/>
      <c r="L34" s="2292"/>
      <c r="M34" s="2292"/>
      <c r="N34" s="2292"/>
      <c r="O34" s="2292"/>
      <c r="P34" s="2293"/>
      <c r="Q34" s="63"/>
      <c r="R34" s="63"/>
    </row>
    <row r="35" spans="1:18" ht="18" customHeight="1" thickBot="1" x14ac:dyDescent="0.4">
      <c r="A35" s="2294" t="s">
        <v>1371</v>
      </c>
      <c r="B35" s="2295"/>
      <c r="C35" s="2295"/>
      <c r="D35" s="2295"/>
      <c r="E35" s="2295"/>
      <c r="F35" s="2295"/>
      <c r="G35" s="2295"/>
      <c r="H35" s="2295"/>
      <c r="I35" s="2295"/>
      <c r="J35" s="2295"/>
      <c r="K35" s="2295"/>
      <c r="L35" s="2295"/>
      <c r="M35" s="2295"/>
      <c r="N35" s="2295"/>
      <c r="O35" s="2295"/>
      <c r="P35" s="2296"/>
      <c r="Q35" s="63"/>
      <c r="R35" s="63"/>
    </row>
    <row r="36" spans="1:18" ht="6" customHeight="1" x14ac:dyDescent="0.35">
      <c r="A36" s="2297"/>
      <c r="B36" s="2298"/>
      <c r="C36" s="2298"/>
      <c r="D36" s="2298"/>
      <c r="E36" s="2298"/>
      <c r="F36" s="2298"/>
      <c r="G36" s="2298"/>
      <c r="H36" s="2298"/>
      <c r="I36" s="2298"/>
      <c r="J36" s="2298"/>
      <c r="K36" s="2298"/>
      <c r="L36" s="2298"/>
      <c r="M36" s="2298"/>
      <c r="N36" s="2298"/>
      <c r="O36" s="2298"/>
      <c r="P36" s="2299"/>
      <c r="Q36" s="63"/>
      <c r="R36" s="63"/>
    </row>
    <row r="37" spans="1:18" ht="66" customHeight="1" x14ac:dyDescent="0.35">
      <c r="A37" s="2300" t="s">
        <v>1372</v>
      </c>
      <c r="B37" s="2301"/>
      <c r="C37" s="2301"/>
      <c r="D37" s="2301"/>
      <c r="E37" s="2302">
        <v>9</v>
      </c>
      <c r="F37" s="2302"/>
      <c r="G37" s="2302">
        <v>2</v>
      </c>
      <c r="H37" s="2302"/>
      <c r="I37" s="2303">
        <f>G37-E37</f>
        <v>-7</v>
      </c>
      <c r="J37" s="2303"/>
      <c r="K37" s="2304"/>
      <c r="L37" s="2304"/>
      <c r="M37" s="2304"/>
      <c r="N37" s="2304"/>
      <c r="O37" s="2304"/>
      <c r="P37" s="2305"/>
      <c r="Q37" s="63"/>
      <c r="R37" s="63"/>
    </row>
    <row r="38" spans="1:18" ht="6" customHeight="1" thickBot="1" x14ac:dyDescent="0.4">
      <c r="A38" s="2291"/>
      <c r="B38" s="2292"/>
      <c r="C38" s="2292"/>
      <c r="D38" s="2292"/>
      <c r="E38" s="2292"/>
      <c r="F38" s="2292"/>
      <c r="G38" s="2292"/>
      <c r="H38" s="2292"/>
      <c r="I38" s="2292"/>
      <c r="J38" s="2292"/>
      <c r="K38" s="2292"/>
      <c r="L38" s="2292"/>
      <c r="M38" s="2292"/>
      <c r="N38" s="2292"/>
      <c r="O38" s="2292"/>
      <c r="P38" s="2293"/>
      <c r="Q38" s="63"/>
      <c r="R38" s="63"/>
    </row>
    <row r="39" spans="1:18" ht="18" customHeight="1" thickBot="1" x14ac:dyDescent="0.4">
      <c r="A39" s="2294" t="s">
        <v>1373</v>
      </c>
      <c r="B39" s="2295"/>
      <c r="C39" s="2295"/>
      <c r="D39" s="2295"/>
      <c r="E39" s="2295"/>
      <c r="F39" s="2295"/>
      <c r="G39" s="2295"/>
      <c r="H39" s="2295"/>
      <c r="I39" s="2295"/>
      <c r="J39" s="2295"/>
      <c r="K39" s="2295"/>
      <c r="L39" s="2295"/>
      <c r="M39" s="2295"/>
      <c r="N39" s="2295"/>
      <c r="O39" s="2295"/>
      <c r="P39" s="2296"/>
      <c r="Q39" s="63"/>
      <c r="R39" s="63"/>
    </row>
    <row r="40" spans="1:18" ht="6" customHeight="1" x14ac:dyDescent="0.35">
      <c r="A40" s="2297"/>
      <c r="B40" s="2298"/>
      <c r="C40" s="2298"/>
      <c r="D40" s="2298"/>
      <c r="E40" s="2298"/>
      <c r="F40" s="2298"/>
      <c r="G40" s="2298"/>
      <c r="H40" s="2298"/>
      <c r="I40" s="2298"/>
      <c r="J40" s="2298"/>
      <c r="K40" s="2298"/>
      <c r="L40" s="2298"/>
      <c r="M40" s="2298"/>
      <c r="N40" s="2298"/>
      <c r="O40" s="2298"/>
      <c r="P40" s="2299"/>
      <c r="Q40" s="63"/>
      <c r="R40" s="63"/>
    </row>
    <row r="41" spans="1:18" ht="66" customHeight="1" x14ac:dyDescent="0.35">
      <c r="A41" s="2300" t="s">
        <v>1374</v>
      </c>
      <c r="B41" s="2301"/>
      <c r="C41" s="2301"/>
      <c r="D41" s="2301"/>
      <c r="E41" s="2302">
        <v>1</v>
      </c>
      <c r="F41" s="2302"/>
      <c r="G41" s="2302">
        <v>10</v>
      </c>
      <c r="H41" s="2302"/>
      <c r="I41" s="2303">
        <f>G41-E41</f>
        <v>9</v>
      </c>
      <c r="J41" s="2303"/>
      <c r="K41" s="2304"/>
      <c r="L41" s="2304"/>
      <c r="M41" s="2304"/>
      <c r="N41" s="2304"/>
      <c r="O41" s="2304"/>
      <c r="P41" s="2305"/>
      <c r="Q41" s="63"/>
      <c r="R41" s="63"/>
    </row>
    <row r="42" spans="1:18" ht="6" customHeight="1" thickBot="1" x14ac:dyDescent="0.4">
      <c r="A42" s="2279"/>
      <c r="B42" s="2280"/>
      <c r="C42" s="2280"/>
      <c r="D42" s="2280"/>
      <c r="E42" s="2280"/>
      <c r="F42" s="2280"/>
      <c r="G42" s="2280"/>
      <c r="H42" s="2280"/>
      <c r="I42" s="2280"/>
      <c r="J42" s="2280"/>
      <c r="K42" s="2280"/>
      <c r="L42" s="2280"/>
      <c r="M42" s="2280"/>
      <c r="N42" s="2280"/>
      <c r="O42" s="2280"/>
      <c r="P42" s="2281"/>
      <c r="Q42" s="63"/>
      <c r="R42" s="63"/>
    </row>
    <row r="43" spans="1:18" ht="28.5" customHeight="1" thickTop="1" x14ac:dyDescent="0.35">
      <c r="A43" s="1596"/>
      <c r="B43" s="2282" t="s">
        <v>151</v>
      </c>
      <c r="C43" s="2283"/>
      <c r="D43" s="2283"/>
      <c r="E43" s="2284">
        <f>SUM(E13:E41)</f>
        <v>40</v>
      </c>
      <c r="F43" s="2284"/>
      <c r="G43" s="2284">
        <f>SUM(G13:G41)</f>
        <v>40</v>
      </c>
      <c r="H43" s="2285"/>
      <c r="I43" s="2286"/>
      <c r="J43" s="2286"/>
      <c r="K43" s="1597"/>
      <c r="L43" s="1597"/>
      <c r="M43" s="1597"/>
      <c r="N43" s="1597"/>
      <c r="O43" s="1597"/>
      <c r="P43" s="1597"/>
      <c r="Q43" s="63"/>
      <c r="R43" s="63"/>
    </row>
    <row r="44" spans="1:18" ht="28.5" customHeight="1" thickBot="1" x14ac:dyDescent="0.4">
      <c r="A44" s="1596"/>
      <c r="B44" s="2287" t="s">
        <v>1375</v>
      </c>
      <c r="C44" s="2288"/>
      <c r="D44" s="2288"/>
      <c r="E44" s="2289">
        <f>IF(E43=0,0,AVERAGE(E13:E41))/10</f>
        <v>0.5</v>
      </c>
      <c r="F44" s="2289"/>
      <c r="G44" s="2289">
        <f>IF(G43=0,0,AVERAGE(G13:G41))/10</f>
        <v>0.5</v>
      </c>
      <c r="H44" s="2290"/>
      <c r="I44" s="1598"/>
      <c r="J44" s="1598"/>
      <c r="K44" s="1597"/>
      <c r="L44" s="1597"/>
      <c r="M44" s="1597"/>
      <c r="N44" s="1597"/>
      <c r="O44" s="1597"/>
      <c r="P44" s="1597"/>
      <c r="Q44" s="63"/>
      <c r="R44" s="63"/>
    </row>
    <row r="45" spans="1:18" ht="18" customHeight="1" thickTop="1" x14ac:dyDescent="0.35">
      <c r="A45" s="1599"/>
      <c r="B45" s="1600"/>
      <c r="C45" s="1600"/>
      <c r="D45" s="1600"/>
      <c r="E45" s="1601"/>
      <c r="F45" s="1601"/>
      <c r="G45" s="1601"/>
      <c r="H45" s="1601"/>
      <c r="I45" s="1601"/>
      <c r="J45" s="1601"/>
      <c r="K45" s="1602"/>
      <c r="L45" s="1602"/>
      <c r="M45" s="1602"/>
      <c r="N45" s="1602"/>
      <c r="O45" s="1602"/>
      <c r="P45" s="1602"/>
      <c r="Q45" s="63"/>
      <c r="R45" s="63"/>
    </row>
    <row r="46" spans="1:18" ht="18" customHeight="1" x14ac:dyDescent="0.35">
      <c r="A46" s="2276"/>
      <c r="B46" s="2276"/>
      <c r="C46" s="2276"/>
      <c r="D46" s="2276"/>
      <c r="E46" s="2277"/>
      <c r="F46" s="2277"/>
      <c r="G46" s="2277"/>
      <c r="H46" s="2277"/>
      <c r="I46" s="2277"/>
      <c r="J46" s="2277"/>
      <c r="K46" s="2278"/>
      <c r="L46" s="2278"/>
      <c r="M46" s="2278"/>
      <c r="N46" s="2278"/>
      <c r="O46" s="2278"/>
      <c r="P46" s="2278"/>
      <c r="Q46" s="63"/>
      <c r="R46" s="63"/>
    </row>
    <row r="71" spans="2:11" ht="15" thickBot="1" x14ac:dyDescent="0.4"/>
    <row r="72" spans="2:11" ht="21.5" thickBot="1" x14ac:dyDescent="0.55000000000000004">
      <c r="B72" s="64"/>
      <c r="C72" s="2264" t="s">
        <v>1377</v>
      </c>
      <c r="D72" s="2265"/>
      <c r="E72" s="2265"/>
      <c r="F72" s="2265"/>
      <c r="G72" s="2265"/>
      <c r="H72" s="2265"/>
      <c r="I72" s="2266"/>
      <c r="J72" s="64"/>
      <c r="K72" s="64"/>
    </row>
    <row r="73" spans="2:11" ht="15.5" x14ac:dyDescent="0.35">
      <c r="B73" s="64"/>
      <c r="C73" s="2273"/>
      <c r="D73" s="2274"/>
      <c r="E73" s="2274"/>
      <c r="F73" s="2274"/>
      <c r="G73" s="2274"/>
      <c r="H73" s="2274"/>
      <c r="I73" s="2275"/>
      <c r="J73" s="64"/>
      <c r="K73" s="64"/>
    </row>
    <row r="74" spans="2:11" ht="15.75" customHeight="1" x14ac:dyDescent="0.35">
      <c r="B74" s="64"/>
      <c r="C74" s="2255"/>
      <c r="D74" s="2256"/>
      <c r="E74" s="2256"/>
      <c r="F74" s="2256"/>
      <c r="G74" s="2256"/>
      <c r="H74" s="2256"/>
      <c r="I74" s="2257"/>
      <c r="J74" s="64"/>
      <c r="K74" s="64"/>
    </row>
    <row r="75" spans="2:11" ht="15.75" customHeight="1" x14ac:dyDescent="0.35">
      <c r="B75" s="64"/>
      <c r="C75" s="2255"/>
      <c r="D75" s="2256"/>
      <c r="E75" s="2256"/>
      <c r="F75" s="2256"/>
      <c r="G75" s="2256"/>
      <c r="H75" s="2256"/>
      <c r="I75" s="2257"/>
      <c r="J75" s="64"/>
      <c r="K75" s="64"/>
    </row>
    <row r="76" spans="2:11" ht="15.75" customHeight="1" x14ac:dyDescent="0.35">
      <c r="B76" s="64"/>
      <c r="C76" s="2255"/>
      <c r="D76" s="2256"/>
      <c r="E76" s="2256"/>
      <c r="F76" s="2256"/>
      <c r="G76" s="2256"/>
      <c r="H76" s="2256"/>
      <c r="I76" s="2257"/>
      <c r="J76" s="64"/>
      <c r="K76" s="64"/>
    </row>
    <row r="77" spans="2:11" ht="15.75" customHeight="1" x14ac:dyDescent="0.35">
      <c r="B77" s="64"/>
      <c r="C77" s="2255"/>
      <c r="D77" s="2256"/>
      <c r="E77" s="2256"/>
      <c r="F77" s="2256"/>
      <c r="G77" s="2256"/>
      <c r="H77" s="2256"/>
      <c r="I77" s="2257"/>
      <c r="J77" s="64"/>
      <c r="K77" s="64"/>
    </row>
    <row r="78" spans="2:11" ht="16.5" customHeight="1" thickBot="1" x14ac:dyDescent="0.4">
      <c r="B78" s="64"/>
      <c r="C78" s="2258"/>
      <c r="D78" s="2259"/>
      <c r="E78" s="2259"/>
      <c r="F78" s="2259"/>
      <c r="G78" s="2259"/>
      <c r="H78" s="2259"/>
      <c r="I78" s="2260"/>
      <c r="J78" s="64"/>
      <c r="K78" s="64"/>
    </row>
    <row r="79" spans="2:11" ht="19" thickBot="1" x14ac:dyDescent="0.5">
      <c r="B79" s="64"/>
      <c r="C79" s="403"/>
      <c r="D79" s="64"/>
      <c r="E79" s="64"/>
      <c r="F79" s="64"/>
      <c r="G79" s="64"/>
      <c r="H79" s="64"/>
      <c r="I79" s="64"/>
      <c r="J79" s="64"/>
      <c r="K79" s="64"/>
    </row>
    <row r="80" spans="2:11" ht="21.5" thickBot="1" x14ac:dyDescent="0.55000000000000004">
      <c r="B80" s="64"/>
      <c r="C80" s="2264" t="s">
        <v>1025</v>
      </c>
      <c r="D80" s="2265"/>
      <c r="E80" s="2265"/>
      <c r="F80" s="2265"/>
      <c r="G80" s="2265"/>
      <c r="H80" s="2265"/>
      <c r="I80" s="2266"/>
      <c r="J80" s="64"/>
      <c r="K80" s="64"/>
    </row>
    <row r="81" spans="2:11" ht="15.5" x14ac:dyDescent="0.35">
      <c r="B81" s="64"/>
      <c r="C81" s="2270"/>
      <c r="D81" s="2271"/>
      <c r="E81" s="2271"/>
      <c r="F81" s="2271"/>
      <c r="G81" s="2271"/>
      <c r="H81" s="2271"/>
      <c r="I81" s="2272"/>
      <c r="J81" s="64"/>
      <c r="K81" s="64"/>
    </row>
    <row r="82" spans="2:11" ht="15.75" customHeight="1" x14ac:dyDescent="0.35">
      <c r="B82" s="64"/>
      <c r="C82" s="2255"/>
      <c r="D82" s="2256"/>
      <c r="E82" s="2256"/>
      <c r="F82" s="2256"/>
      <c r="G82" s="2256"/>
      <c r="H82" s="2256"/>
      <c r="I82" s="2257"/>
      <c r="J82" s="64"/>
      <c r="K82" s="64"/>
    </row>
    <row r="83" spans="2:11" ht="15.75" customHeight="1" x14ac:dyDescent="0.35">
      <c r="B83" s="64"/>
      <c r="C83" s="2255"/>
      <c r="D83" s="2256"/>
      <c r="E83" s="2256"/>
      <c r="F83" s="2256"/>
      <c r="G83" s="2256"/>
      <c r="H83" s="2256"/>
      <c r="I83" s="2257"/>
      <c r="J83" s="64"/>
      <c r="K83" s="64"/>
    </row>
    <row r="84" spans="2:11" ht="15.75" customHeight="1" x14ac:dyDescent="0.35">
      <c r="B84" s="64"/>
      <c r="C84" s="2255"/>
      <c r="D84" s="2256"/>
      <c r="E84" s="2256"/>
      <c r="F84" s="2256"/>
      <c r="G84" s="2256"/>
      <c r="H84" s="2256"/>
      <c r="I84" s="2257"/>
      <c r="J84" s="64"/>
      <c r="K84" s="64"/>
    </row>
    <row r="85" spans="2:11" ht="16" thickBot="1" x14ac:dyDescent="0.4">
      <c r="B85" s="64"/>
      <c r="C85" s="2261"/>
      <c r="D85" s="2262"/>
      <c r="E85" s="2262"/>
      <c r="F85" s="2262"/>
      <c r="G85" s="2262"/>
      <c r="H85" s="2262"/>
      <c r="I85" s="2263"/>
      <c r="J85" s="64"/>
      <c r="K85" s="64"/>
    </row>
    <row r="86" spans="2:11" ht="19" thickBot="1" x14ac:dyDescent="0.5">
      <c r="B86" s="64"/>
      <c r="C86" s="403"/>
      <c r="D86" s="64"/>
      <c r="E86" s="64"/>
      <c r="F86" s="64"/>
      <c r="G86" s="64"/>
      <c r="H86" s="64"/>
      <c r="I86" s="64"/>
      <c r="J86" s="64"/>
      <c r="K86" s="64"/>
    </row>
    <row r="87" spans="2:11" ht="21.5" thickBot="1" x14ac:dyDescent="0.55000000000000004">
      <c r="B87" s="64"/>
      <c r="C87" s="2264" t="s">
        <v>1378</v>
      </c>
      <c r="D87" s="2265"/>
      <c r="E87" s="2265"/>
      <c r="F87" s="2265"/>
      <c r="G87" s="2265"/>
      <c r="H87" s="2265"/>
      <c r="I87" s="2266"/>
      <c r="J87" s="64"/>
      <c r="K87" s="64"/>
    </row>
    <row r="88" spans="2:11" ht="15.75" customHeight="1" x14ac:dyDescent="0.35">
      <c r="B88" s="64"/>
      <c r="C88" s="2267"/>
      <c r="D88" s="2268"/>
      <c r="E88" s="2268"/>
      <c r="F88" s="2268"/>
      <c r="G88" s="2268"/>
      <c r="H88" s="2268"/>
      <c r="I88" s="2269"/>
      <c r="J88" s="64"/>
      <c r="K88" s="64"/>
    </row>
    <row r="89" spans="2:11" ht="15.75" customHeight="1" x14ac:dyDescent="0.35">
      <c r="B89" s="64"/>
      <c r="C89" s="2255"/>
      <c r="D89" s="2256"/>
      <c r="E89" s="2256"/>
      <c r="F89" s="2256"/>
      <c r="G89" s="2256"/>
      <c r="H89" s="2256"/>
      <c r="I89" s="2257"/>
      <c r="J89" s="64"/>
      <c r="K89" s="64"/>
    </row>
    <row r="90" spans="2:11" ht="15.75" customHeight="1" x14ac:dyDescent="0.35">
      <c r="B90" s="64"/>
      <c r="C90" s="1318"/>
      <c r="D90" s="1319"/>
      <c r="E90" s="1319"/>
      <c r="F90" s="1319"/>
      <c r="G90" s="1319"/>
      <c r="H90" s="1319"/>
      <c r="I90" s="1320"/>
      <c r="J90" s="64"/>
      <c r="K90" s="64"/>
    </row>
    <row r="91" spans="2:11" ht="15.75" customHeight="1" x14ac:dyDescent="0.35">
      <c r="B91" s="64"/>
      <c r="C91" s="1318"/>
      <c r="D91" s="1319"/>
      <c r="E91" s="1319"/>
      <c r="F91" s="1319"/>
      <c r="G91" s="1319"/>
      <c r="H91" s="1319"/>
      <c r="I91" s="1320"/>
      <c r="J91" s="64"/>
      <c r="K91" s="64"/>
    </row>
    <row r="92" spans="2:11" ht="15.75" customHeight="1" x14ac:dyDescent="0.35">
      <c r="B92" s="64"/>
      <c r="C92" s="1318"/>
      <c r="D92" s="1319"/>
      <c r="E92" s="1319"/>
      <c r="F92" s="1319"/>
      <c r="G92" s="1319"/>
      <c r="H92" s="1319"/>
      <c r="I92" s="1320"/>
      <c r="J92" s="64"/>
      <c r="K92" s="64"/>
    </row>
    <row r="93" spans="2:11" ht="15.75" customHeight="1" x14ac:dyDescent="0.35">
      <c r="B93" s="64"/>
      <c r="C93" s="2255"/>
      <c r="D93" s="2256"/>
      <c r="E93" s="2256"/>
      <c r="F93" s="2256"/>
      <c r="G93" s="2256"/>
      <c r="H93" s="2256"/>
      <c r="I93" s="2257"/>
      <c r="J93" s="64"/>
      <c r="K93" s="64"/>
    </row>
    <row r="94" spans="2:11" ht="15.75" customHeight="1" x14ac:dyDescent="0.35">
      <c r="B94" s="64"/>
      <c r="C94" s="2255"/>
      <c r="D94" s="2256"/>
      <c r="E94" s="2256"/>
      <c r="F94" s="2256"/>
      <c r="G94" s="2256"/>
      <c r="H94" s="2256"/>
      <c r="I94" s="2257"/>
      <c r="J94" s="64"/>
      <c r="K94" s="64"/>
    </row>
    <row r="95" spans="2:11" ht="15.75" customHeight="1" thickBot="1" x14ac:dyDescent="0.4">
      <c r="B95" s="64"/>
      <c r="C95" s="2258"/>
      <c r="D95" s="2259"/>
      <c r="E95" s="2259"/>
      <c r="F95" s="2259"/>
      <c r="G95" s="2259"/>
      <c r="H95" s="2259"/>
      <c r="I95" s="2260"/>
      <c r="J95" s="64"/>
      <c r="K95" s="64"/>
    </row>
    <row r="96" spans="2:11" ht="18.5" x14ac:dyDescent="0.45">
      <c r="B96" s="64"/>
      <c r="C96" s="403"/>
      <c r="D96" s="64"/>
      <c r="E96" s="64"/>
      <c r="F96" s="64"/>
      <c r="G96" s="64"/>
      <c r="H96" s="64"/>
      <c r="I96" s="64"/>
      <c r="J96" s="64"/>
      <c r="K96" s="64"/>
    </row>
  </sheetData>
  <mergeCells count="115">
    <mergeCell ref="L4:P4"/>
    <mergeCell ref="A5:P5"/>
    <mergeCell ref="A6:B6"/>
    <mergeCell ref="C6:P6"/>
    <mergeCell ref="A7:P7"/>
    <mergeCell ref="A4:K4"/>
    <mergeCell ref="A10:P10"/>
    <mergeCell ref="A11:P11"/>
    <mergeCell ref="A12:P12"/>
    <mergeCell ref="A13:D13"/>
    <mergeCell ref="E13:F13"/>
    <mergeCell ref="G13:H13"/>
    <mergeCell ref="I13:J13"/>
    <mergeCell ref="K13:P13"/>
    <mergeCell ref="A8:D9"/>
    <mergeCell ref="E8:F8"/>
    <mergeCell ref="G8:H8"/>
    <mergeCell ref="I8:J9"/>
    <mergeCell ref="K8:P9"/>
    <mergeCell ref="E9:F9"/>
    <mergeCell ref="G9:H9"/>
    <mergeCell ref="A18:P18"/>
    <mergeCell ref="A19:P19"/>
    <mergeCell ref="A20:P20"/>
    <mergeCell ref="A21:D21"/>
    <mergeCell ref="E21:F21"/>
    <mergeCell ref="G21:H21"/>
    <mergeCell ref="I21:J21"/>
    <mergeCell ref="K21:P21"/>
    <mergeCell ref="A14:P14"/>
    <mergeCell ref="A15:P15"/>
    <mergeCell ref="A16:P16"/>
    <mergeCell ref="A17:D17"/>
    <mergeCell ref="E17:F17"/>
    <mergeCell ref="G17:H17"/>
    <mergeCell ref="I17:J17"/>
    <mergeCell ref="K17:P17"/>
    <mergeCell ref="A26:P26"/>
    <mergeCell ref="A27:P27"/>
    <mergeCell ref="A28:P28"/>
    <mergeCell ref="A29:D29"/>
    <mergeCell ref="E29:F29"/>
    <mergeCell ref="G29:H29"/>
    <mergeCell ref="I29:J29"/>
    <mergeCell ref="K29:P29"/>
    <mergeCell ref="A22:P22"/>
    <mergeCell ref="A23:P23"/>
    <mergeCell ref="A24:P24"/>
    <mergeCell ref="A25:D25"/>
    <mergeCell ref="E25:F25"/>
    <mergeCell ref="G25:H25"/>
    <mergeCell ref="I25:J25"/>
    <mergeCell ref="K25:P25"/>
    <mergeCell ref="A34:P34"/>
    <mergeCell ref="A35:P35"/>
    <mergeCell ref="A36:P36"/>
    <mergeCell ref="A37:D37"/>
    <mergeCell ref="E37:F37"/>
    <mergeCell ref="G37:H37"/>
    <mergeCell ref="I37:J37"/>
    <mergeCell ref="K37:P37"/>
    <mergeCell ref="A30:P30"/>
    <mergeCell ref="A31:P31"/>
    <mergeCell ref="A32:P32"/>
    <mergeCell ref="A33:D33"/>
    <mergeCell ref="E33:F33"/>
    <mergeCell ref="G33:H33"/>
    <mergeCell ref="I33:J33"/>
    <mergeCell ref="K33:P33"/>
    <mergeCell ref="G43:H43"/>
    <mergeCell ref="I43:J43"/>
    <mergeCell ref="B44:D44"/>
    <mergeCell ref="E44:F44"/>
    <mergeCell ref="G44:H44"/>
    <mergeCell ref="A38:P38"/>
    <mergeCell ref="A39:P39"/>
    <mergeCell ref="A40:P40"/>
    <mergeCell ref="A41:D41"/>
    <mergeCell ref="E41:F41"/>
    <mergeCell ref="G41:H41"/>
    <mergeCell ref="I41:J41"/>
    <mergeCell ref="K41:P41"/>
    <mergeCell ref="C76:I76"/>
    <mergeCell ref="C77:I77"/>
    <mergeCell ref="C78:I78"/>
    <mergeCell ref="C80:I80"/>
    <mergeCell ref="C81:I81"/>
    <mergeCell ref="C82:I82"/>
    <mergeCell ref="D1:J1"/>
    <mergeCell ref="L1:M1"/>
    <mergeCell ref="O1:P1"/>
    <mergeCell ref="D2:J2"/>
    <mergeCell ref="L2:M2"/>
    <mergeCell ref="O2:P2"/>
    <mergeCell ref="C72:I72"/>
    <mergeCell ref="C73:I73"/>
    <mergeCell ref="C74:I74"/>
    <mergeCell ref="C75:I75"/>
    <mergeCell ref="A46:D46"/>
    <mergeCell ref="E46:F46"/>
    <mergeCell ref="G46:H46"/>
    <mergeCell ref="I46:J46"/>
    <mergeCell ref="K46:P46"/>
    <mergeCell ref="A42:P42"/>
    <mergeCell ref="B43:D43"/>
    <mergeCell ref="E43:F43"/>
    <mergeCell ref="C93:I93"/>
    <mergeCell ref="C94:I94"/>
    <mergeCell ref="C95:I95"/>
    <mergeCell ref="C83:I83"/>
    <mergeCell ref="C84:I84"/>
    <mergeCell ref="C85:I85"/>
    <mergeCell ref="C87:I87"/>
    <mergeCell ref="C88:I88"/>
    <mergeCell ref="C89:I89"/>
  </mergeCells>
  <conditionalFormatting sqref="R2">
    <cfRule type="iconSet" priority="2">
      <iconSet iconSet="3Symbols2" showValue="0">
        <cfvo type="percent" val="0"/>
        <cfvo type="num" val="0"/>
        <cfvo type="num" val="10"/>
      </iconSet>
    </cfRule>
  </conditionalFormatting>
  <conditionalFormatting sqref="S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0900-000000000000}">
      <formula1>AvancementTheme</formula1>
    </dataValidation>
  </dataValidations>
  <hyperlinks>
    <hyperlink ref="R1" location="DPDV_02AT" display="PdV" xr:uid="{00000000-0004-0000-0900-000000000000}"/>
    <hyperlink ref="S1" location="DKPI_02AT" display="KPI's" xr:uid="{00000000-0004-0000-0900-000001000000}"/>
  </hyperlinks>
  <pageMargins left="0.7" right="0.7" top="0.75" bottom="0.75" header="0.3" footer="0.3"/>
  <pageSetup paperSize="9" scale="71"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88">
    <tabColor rgb="FFFFFF00"/>
    <pageSetUpPr fitToPage="1"/>
  </sheetPr>
  <dimension ref="A1:AA49"/>
  <sheetViews>
    <sheetView showGridLines="0" showRowColHeaders="0" zoomScaleNormal="100" workbookViewId="0">
      <pane xSplit="3" ySplit="9" topLeftCell="D10" activePane="bottomRight" state="frozen"/>
      <selection activeCell="E12" sqref="E12:H12"/>
      <selection pane="topRight" activeCell="E12" sqref="E12:H12"/>
      <selection pane="bottomLeft" activeCell="E12" sqref="E12:H12"/>
      <selection pane="bottomRight"/>
    </sheetView>
  </sheetViews>
  <sheetFormatPr baseColWidth="10" defaultColWidth="11.453125" defaultRowHeight="14.5" x14ac:dyDescent="0.35"/>
  <cols>
    <col min="1" max="1" width="11.453125" style="61" customWidth="1"/>
    <col min="2" max="2" width="11.26953125" style="61" customWidth="1"/>
    <col min="3" max="3" width="8.54296875" style="61" customWidth="1"/>
    <col min="4" max="26" width="6.7265625" style="61" customWidth="1"/>
    <col min="27" max="27" width="11.453125" style="61" customWidth="1"/>
    <col min="28" max="16384" width="11.453125" style="61"/>
  </cols>
  <sheetData>
    <row r="1" spans="1:27" s="55" customFormat="1" ht="15" customHeight="1" x14ac:dyDescent="0.35">
      <c r="A1" s="1317"/>
      <c r="B1" s="1317"/>
      <c r="C1" s="1317"/>
      <c r="D1" s="1317"/>
      <c r="E1" s="1995" t="s">
        <v>5</v>
      </c>
      <c r="F1" s="1995"/>
      <c r="G1" s="1995"/>
      <c r="H1" s="1995"/>
      <c r="I1" s="1995"/>
      <c r="J1" s="1995"/>
      <c r="K1" s="396"/>
      <c r="L1" s="1995" t="s">
        <v>6</v>
      </c>
      <c r="M1" s="1995"/>
      <c r="N1" s="1995"/>
      <c r="O1" s="1995"/>
      <c r="P1" s="1317"/>
      <c r="Q1" s="1317"/>
      <c r="R1" s="1995" t="s">
        <v>9</v>
      </c>
      <c r="S1" s="1995"/>
      <c r="T1" s="1995"/>
      <c r="U1" s="1995"/>
      <c r="V1" s="1317"/>
      <c r="W1" s="1317"/>
      <c r="X1" s="447" t="s">
        <v>2</v>
      </c>
      <c r="Y1" s="447" t="s">
        <v>3</v>
      </c>
      <c r="Z1" s="1317"/>
      <c r="AA1" s="450"/>
    </row>
    <row r="2" spans="1:27" s="59" customFormat="1" ht="18" customHeight="1" x14ac:dyDescent="0.35">
      <c r="A2" s="398"/>
      <c r="B2" s="398"/>
      <c r="C2" s="398"/>
      <c r="D2" s="398"/>
      <c r="E2" s="2396" t="s">
        <v>1068</v>
      </c>
      <c r="F2" s="2397"/>
      <c r="G2" s="2397"/>
      <c r="H2" s="2397"/>
      <c r="I2" s="2397"/>
      <c r="J2" s="2398"/>
      <c r="K2" s="398"/>
      <c r="L2" s="2164" t="s">
        <v>284</v>
      </c>
      <c r="M2" s="2399"/>
      <c r="N2" s="2399"/>
      <c r="O2" s="2000"/>
      <c r="P2" s="398"/>
      <c r="Q2" s="398"/>
      <c r="R2" s="2001">
        <v>41911.442719907405</v>
      </c>
      <c r="S2" s="2400"/>
      <c r="T2" s="2400"/>
      <c r="U2" s="2002"/>
      <c r="V2" s="717"/>
      <c r="W2" s="717"/>
      <c r="X2" s="448">
        <v>37</v>
      </c>
      <c r="Y2" s="448">
        <v>38</v>
      </c>
      <c r="Z2" s="717"/>
      <c r="AA2" s="451"/>
    </row>
    <row r="3" spans="1:27" ht="6.75" customHeight="1" thickBot="1" x14ac:dyDescent="0.4">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64"/>
    </row>
    <row r="4" spans="1:27" s="1" customFormat="1" ht="24.75" customHeight="1" thickBot="1" x14ac:dyDescent="0.4">
      <c r="A4" s="2322" t="s">
        <v>1382</v>
      </c>
      <c r="B4" s="2322"/>
      <c r="C4" s="2322"/>
      <c r="D4" s="2322"/>
      <c r="E4" s="2322"/>
      <c r="F4" s="2322"/>
      <c r="G4" s="2322"/>
      <c r="H4" s="2322"/>
      <c r="I4" s="2322"/>
      <c r="J4" s="2322"/>
      <c r="K4" s="2322"/>
      <c r="L4" s="2322"/>
      <c r="M4" s="2322"/>
      <c r="N4" s="2322"/>
      <c r="O4" s="2322"/>
      <c r="P4" s="2322"/>
      <c r="Q4" s="2322"/>
      <c r="R4" s="2322"/>
      <c r="S4" s="2322"/>
      <c r="T4" s="2322"/>
      <c r="U4" s="2322"/>
      <c r="V4" s="2322"/>
      <c r="W4" s="2322"/>
      <c r="X4" s="2322"/>
      <c r="Y4" s="2322"/>
      <c r="Z4" s="2323"/>
      <c r="AA4" s="435"/>
    </row>
    <row r="5" spans="1:27" ht="37.5" customHeight="1" thickBot="1" x14ac:dyDescent="0.4">
      <c r="A5" s="2017" t="s">
        <v>14</v>
      </c>
      <c r="B5" s="2017"/>
      <c r="C5" s="2018" t="s">
        <v>441</v>
      </c>
      <c r="D5" s="2018"/>
      <c r="E5" s="2018"/>
      <c r="F5" s="2018"/>
      <c r="G5" s="2018"/>
      <c r="H5" s="2018"/>
      <c r="I5" s="2018"/>
      <c r="J5" s="2018"/>
      <c r="K5" s="2018"/>
      <c r="L5" s="2018"/>
      <c r="M5" s="2018"/>
      <c r="N5" s="2018"/>
      <c r="O5" s="2018"/>
      <c r="P5" s="2018"/>
      <c r="Q5" s="2018"/>
      <c r="R5" s="2018"/>
      <c r="S5" s="2018"/>
      <c r="T5" s="2018"/>
      <c r="U5" s="2018"/>
      <c r="V5" s="2018"/>
      <c r="W5" s="2018"/>
      <c r="X5" s="2018"/>
      <c r="Y5" s="2018"/>
      <c r="Z5" s="2018"/>
      <c r="AA5" s="64"/>
    </row>
    <row r="6" spans="1:27" ht="27.75" customHeight="1" x14ac:dyDescent="0.35">
      <c r="A6" s="2385"/>
      <c r="B6" s="2386" t="s">
        <v>233</v>
      </c>
      <c r="C6" s="2387"/>
      <c r="D6" s="2378" t="s">
        <v>435</v>
      </c>
      <c r="E6" s="2378"/>
      <c r="F6" s="2378" t="s">
        <v>395</v>
      </c>
      <c r="G6" s="2378"/>
      <c r="H6" s="2378" t="s">
        <v>226</v>
      </c>
      <c r="I6" s="2378"/>
      <c r="J6" s="2378" t="s">
        <v>436</v>
      </c>
      <c r="K6" s="2378"/>
      <c r="L6" s="2387" t="s">
        <v>437</v>
      </c>
      <c r="M6" s="2391"/>
      <c r="N6" s="2392"/>
      <c r="O6" s="2393"/>
      <c r="P6" s="2386" t="s">
        <v>439</v>
      </c>
      <c r="Q6" s="2387"/>
      <c r="R6" s="2387"/>
      <c r="S6" s="2378" t="s">
        <v>229</v>
      </c>
      <c r="T6" s="2378"/>
      <c r="U6" s="2378" t="s">
        <v>230</v>
      </c>
      <c r="V6" s="2378"/>
      <c r="W6" s="2378" t="s">
        <v>231</v>
      </c>
      <c r="X6" s="2378"/>
      <c r="Y6" s="2378" t="s">
        <v>440</v>
      </c>
      <c r="Z6" s="2390"/>
      <c r="AA6" s="2372"/>
    </row>
    <row r="7" spans="1:27" ht="18" customHeight="1" thickBot="1" x14ac:dyDescent="0.4">
      <c r="A7" s="2385"/>
      <c r="B7" s="2388"/>
      <c r="C7" s="2389"/>
      <c r="D7" s="2373">
        <v>1</v>
      </c>
      <c r="E7" s="2373"/>
      <c r="F7" s="2373">
        <v>2</v>
      </c>
      <c r="G7" s="2373"/>
      <c r="H7" s="2373">
        <v>3</v>
      </c>
      <c r="I7" s="2373"/>
      <c r="J7" s="2373">
        <v>4</v>
      </c>
      <c r="K7" s="2373"/>
      <c r="L7" s="2373">
        <v>5</v>
      </c>
      <c r="M7" s="2374"/>
      <c r="N7" s="2392"/>
      <c r="O7" s="2393"/>
      <c r="P7" s="2388"/>
      <c r="Q7" s="2389"/>
      <c r="R7" s="2389"/>
      <c r="S7" s="2375"/>
      <c r="T7" s="2375"/>
      <c r="U7" s="2376"/>
      <c r="V7" s="2376"/>
      <c r="W7" s="2377"/>
      <c r="X7" s="2377"/>
      <c r="Y7" s="2394"/>
      <c r="Z7" s="2395"/>
      <c r="AA7" s="2372"/>
    </row>
    <row r="8" spans="1:27" ht="5.25" customHeight="1" thickBot="1" x14ac:dyDescent="0.4">
      <c r="A8" s="2364"/>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row>
    <row r="9" spans="1:27" s="192" customFormat="1" ht="77.25" customHeight="1" thickTop="1" thickBot="1" x14ac:dyDescent="0.4">
      <c r="A9" s="2365" t="s">
        <v>1728</v>
      </c>
      <c r="B9" s="2366"/>
      <c r="C9" s="2366" t="s">
        <v>151</v>
      </c>
      <c r="D9" s="792" t="s">
        <v>201</v>
      </c>
      <c r="E9" s="793" t="s">
        <v>190</v>
      </c>
      <c r="F9" s="793" t="s">
        <v>202</v>
      </c>
      <c r="G9" s="793" t="s">
        <v>203</v>
      </c>
      <c r="H9" s="793" t="s">
        <v>204</v>
      </c>
      <c r="I9" s="793" t="s">
        <v>205</v>
      </c>
      <c r="J9" s="793" t="s">
        <v>206</v>
      </c>
      <c r="K9" s="793" t="s">
        <v>207</v>
      </c>
      <c r="L9" s="793" t="s">
        <v>208</v>
      </c>
      <c r="M9" s="793" t="s">
        <v>209</v>
      </c>
      <c r="N9" s="793" t="s">
        <v>210</v>
      </c>
      <c r="O9" s="793" t="s">
        <v>211</v>
      </c>
      <c r="P9" s="793" t="s">
        <v>212</v>
      </c>
      <c r="Q9" s="793" t="s">
        <v>213</v>
      </c>
      <c r="R9" s="793" t="s">
        <v>214</v>
      </c>
      <c r="S9" s="793" t="s">
        <v>215</v>
      </c>
      <c r="T9" s="793" t="s">
        <v>216</v>
      </c>
      <c r="U9" s="793" t="s">
        <v>217</v>
      </c>
      <c r="V9" s="793" t="s">
        <v>223</v>
      </c>
      <c r="W9" s="793" t="s">
        <v>218</v>
      </c>
      <c r="X9" s="793" t="s">
        <v>219</v>
      </c>
      <c r="Y9" s="793" t="s">
        <v>220</v>
      </c>
      <c r="Z9" s="794" t="s">
        <v>221</v>
      </c>
      <c r="AA9" s="718"/>
    </row>
    <row r="10" spans="1:27" ht="3.75" customHeight="1" thickBot="1" x14ac:dyDescent="0.4">
      <c r="A10" s="795"/>
      <c r="B10" s="796"/>
      <c r="C10" s="797"/>
      <c r="D10" s="798"/>
      <c r="E10" s="799"/>
      <c r="F10" s="799"/>
      <c r="G10" s="799"/>
      <c r="H10" s="799"/>
      <c r="I10" s="799"/>
      <c r="J10" s="799"/>
      <c r="K10" s="799"/>
      <c r="L10" s="799"/>
      <c r="M10" s="799"/>
      <c r="N10" s="799"/>
      <c r="O10" s="799"/>
      <c r="P10" s="799"/>
      <c r="Q10" s="799"/>
      <c r="R10" s="799"/>
      <c r="S10" s="799"/>
      <c r="T10" s="799"/>
      <c r="U10" s="799"/>
      <c r="V10" s="799"/>
      <c r="W10" s="799"/>
      <c r="X10" s="799"/>
      <c r="Y10" s="799"/>
      <c r="Z10" s="800"/>
      <c r="AA10" s="64"/>
    </row>
    <row r="11" spans="1:27" ht="26.25" customHeight="1" thickBot="1" x14ac:dyDescent="0.4">
      <c r="A11" s="2367" t="s">
        <v>1727</v>
      </c>
      <c r="B11" s="2368"/>
      <c r="C11" s="801">
        <f>SUM(D11:Z11)</f>
        <v>1</v>
      </c>
      <c r="D11" s="225"/>
      <c r="E11" s="226"/>
      <c r="F11" s="226"/>
      <c r="G11" s="226"/>
      <c r="H11" s="226"/>
      <c r="I11" s="226"/>
      <c r="J11" s="226"/>
      <c r="K11" s="226">
        <v>0.17</v>
      </c>
      <c r="L11" s="226"/>
      <c r="M11" s="226">
        <v>0.18</v>
      </c>
      <c r="N11" s="226">
        <v>0.2</v>
      </c>
      <c r="O11" s="226"/>
      <c r="P11" s="226"/>
      <c r="Q11" s="226">
        <v>0.1</v>
      </c>
      <c r="R11" s="226">
        <v>0.05</v>
      </c>
      <c r="S11" s="226"/>
      <c r="T11" s="226">
        <v>0.05</v>
      </c>
      <c r="U11" s="226"/>
      <c r="V11" s="226"/>
      <c r="W11" s="226">
        <v>0.1</v>
      </c>
      <c r="X11" s="226">
        <v>0.15</v>
      </c>
      <c r="Y11" s="226"/>
      <c r="Z11" s="227"/>
      <c r="AA11" s="64"/>
    </row>
    <row r="12" spans="1:27" ht="9" customHeight="1" thickBot="1" x14ac:dyDescent="0.4">
      <c r="A12" s="795"/>
      <c r="B12" s="796"/>
      <c r="C12" s="797"/>
      <c r="D12" s="798"/>
      <c r="E12" s="799"/>
      <c r="F12" s="799"/>
      <c r="G12" s="799"/>
      <c r="H12" s="799"/>
      <c r="I12" s="799"/>
      <c r="J12" s="799"/>
      <c r="K12" s="799"/>
      <c r="L12" s="799"/>
      <c r="M12" s="799"/>
      <c r="N12" s="799"/>
      <c r="O12" s="799"/>
      <c r="P12" s="799"/>
      <c r="Q12" s="799"/>
      <c r="R12" s="799"/>
      <c r="S12" s="799"/>
      <c r="T12" s="799"/>
      <c r="U12" s="799"/>
      <c r="V12" s="799"/>
      <c r="W12" s="799"/>
      <c r="X12" s="799"/>
      <c r="Y12" s="799"/>
      <c r="Z12" s="800"/>
      <c r="AA12" s="64"/>
    </row>
    <row r="13" spans="1:27" ht="31.5" customHeight="1" x14ac:dyDescent="0.35">
      <c r="A13" s="2369" t="s">
        <v>438</v>
      </c>
      <c r="B13" s="2370"/>
      <c r="C13" s="2371"/>
      <c r="D13" s="310">
        <v>1</v>
      </c>
      <c r="E13" s="115">
        <v>1</v>
      </c>
      <c r="F13" s="115">
        <v>2</v>
      </c>
      <c r="G13" s="1225">
        <v>1</v>
      </c>
      <c r="H13" s="115">
        <v>1</v>
      </c>
      <c r="I13" s="115">
        <v>1</v>
      </c>
      <c r="J13" s="115">
        <v>2</v>
      </c>
      <c r="K13" s="337">
        <v>3</v>
      </c>
      <c r="L13" s="115">
        <v>1</v>
      </c>
      <c r="M13" s="337">
        <v>3</v>
      </c>
      <c r="N13" s="1224">
        <v>5</v>
      </c>
      <c r="O13" s="115">
        <v>1</v>
      </c>
      <c r="P13" s="115">
        <v>1</v>
      </c>
      <c r="Q13" s="115">
        <v>2</v>
      </c>
      <c r="R13" s="338">
        <v>4</v>
      </c>
      <c r="S13" s="115">
        <v>2</v>
      </c>
      <c r="T13" s="115">
        <v>2</v>
      </c>
      <c r="U13" s="115">
        <v>1</v>
      </c>
      <c r="V13" s="115">
        <v>1</v>
      </c>
      <c r="W13" s="1223">
        <v>5</v>
      </c>
      <c r="X13" s="338">
        <v>5</v>
      </c>
      <c r="Y13" s="338">
        <v>3</v>
      </c>
      <c r="Z13" s="195">
        <v>1</v>
      </c>
      <c r="AA13" s="64"/>
    </row>
    <row r="14" spans="1:27" ht="22.5" customHeight="1" thickBot="1" x14ac:dyDescent="0.4">
      <c r="A14" s="2379" t="s">
        <v>122</v>
      </c>
      <c r="B14" s="2380"/>
      <c r="C14" s="2381"/>
      <c r="D14" s="222"/>
      <c r="E14" s="223"/>
      <c r="F14" s="223"/>
      <c r="G14" s="223"/>
      <c r="H14" s="223"/>
      <c r="I14" s="223"/>
      <c r="J14" s="223"/>
      <c r="K14" s="223" t="s">
        <v>586</v>
      </c>
      <c r="L14" s="223"/>
      <c r="M14" s="223" t="s">
        <v>586</v>
      </c>
      <c r="N14" s="223" t="s">
        <v>725</v>
      </c>
      <c r="O14" s="223"/>
      <c r="P14" s="223"/>
      <c r="Q14" s="223"/>
      <c r="R14" s="223" t="s">
        <v>603</v>
      </c>
      <c r="S14" s="223"/>
      <c r="T14" s="223"/>
      <c r="U14" s="223"/>
      <c r="V14" s="223"/>
      <c r="W14" s="223" t="s">
        <v>725</v>
      </c>
      <c r="X14" s="223" t="s">
        <v>603</v>
      </c>
      <c r="Y14" s="223" t="s">
        <v>586</v>
      </c>
      <c r="Z14" s="224"/>
      <c r="AA14" s="64"/>
    </row>
    <row r="15" spans="1:27" ht="3.75" customHeight="1" thickBot="1" x14ac:dyDescent="0.4">
      <c r="A15" s="2382"/>
      <c r="B15" s="2383"/>
      <c r="C15" s="2383"/>
      <c r="D15" s="2383"/>
      <c r="E15" s="2383"/>
      <c r="F15" s="2383"/>
      <c r="G15" s="2383"/>
      <c r="H15" s="2383"/>
      <c r="I15" s="2383"/>
      <c r="J15" s="2383"/>
      <c r="K15" s="2383"/>
      <c r="L15" s="2383"/>
      <c r="M15" s="2383"/>
      <c r="N15" s="2383"/>
      <c r="O15" s="2383"/>
      <c r="P15" s="2383"/>
      <c r="Q15" s="2383"/>
      <c r="R15" s="2383"/>
      <c r="S15" s="2383"/>
      <c r="T15" s="2383"/>
      <c r="U15" s="2383"/>
      <c r="V15" s="2383"/>
      <c r="W15" s="2383"/>
      <c r="X15" s="2383"/>
      <c r="Y15" s="2383"/>
      <c r="Z15" s="2384"/>
      <c r="AA15" s="64"/>
    </row>
    <row r="16" spans="1:27" ht="18.75" customHeight="1" thickBot="1" x14ac:dyDescent="0.4">
      <c r="A16" s="1168" t="s">
        <v>726</v>
      </c>
      <c r="B16" s="802"/>
      <c r="C16" s="803">
        <f>SUM(D16:Z16)</f>
        <v>0</v>
      </c>
      <c r="D16" s="811"/>
      <c r="E16" s="812"/>
      <c r="F16" s="812"/>
      <c r="G16" s="812"/>
      <c r="H16" s="812"/>
      <c r="I16" s="812"/>
      <c r="J16" s="812"/>
      <c r="K16" s="812"/>
      <c r="L16" s="812"/>
      <c r="M16" s="812"/>
      <c r="N16" s="812"/>
      <c r="O16" s="812"/>
      <c r="P16" s="812"/>
      <c r="Q16" s="812"/>
      <c r="R16" s="812"/>
      <c r="S16" s="812"/>
      <c r="T16" s="813"/>
      <c r="U16" s="813"/>
      <c r="V16" s="813"/>
      <c r="W16" s="813"/>
      <c r="X16" s="813"/>
      <c r="Y16" s="813"/>
      <c r="Z16" s="814"/>
      <c r="AA16" s="64"/>
    </row>
    <row r="17" spans="1:27" ht="22.5" customHeight="1" x14ac:dyDescent="0.35">
      <c r="A17" s="2148" t="s">
        <v>741</v>
      </c>
      <c r="B17" s="2149"/>
      <c r="C17" s="804">
        <f>SUM(D17:Z17)</f>
        <v>83</v>
      </c>
      <c r="D17" s="349">
        <v>5</v>
      </c>
      <c r="E17" s="229"/>
      <c r="F17" s="229"/>
      <c r="G17" s="229"/>
      <c r="H17" s="229"/>
      <c r="I17" s="229"/>
      <c r="J17" s="229"/>
      <c r="K17" s="229">
        <v>5</v>
      </c>
      <c r="L17" s="229"/>
      <c r="M17" s="229">
        <v>5</v>
      </c>
      <c r="N17" s="229">
        <v>3</v>
      </c>
      <c r="O17" s="229"/>
      <c r="P17" s="229"/>
      <c r="Q17" s="229"/>
      <c r="R17" s="229">
        <v>10</v>
      </c>
      <c r="S17" s="229"/>
      <c r="T17" s="229"/>
      <c r="U17" s="229"/>
      <c r="V17" s="229"/>
      <c r="W17" s="229">
        <v>30</v>
      </c>
      <c r="X17" s="229">
        <v>20</v>
      </c>
      <c r="Y17" s="229">
        <v>5</v>
      </c>
      <c r="Z17" s="230"/>
      <c r="AA17" s="64"/>
    </row>
    <row r="18" spans="1:27" ht="22.5" customHeight="1" x14ac:dyDescent="0.35">
      <c r="A18" s="2150" t="s">
        <v>742</v>
      </c>
      <c r="B18" s="2151"/>
      <c r="C18" s="805">
        <f>SUM(D18:Z18)</f>
        <v>38</v>
      </c>
      <c r="D18" s="350">
        <v>1</v>
      </c>
      <c r="E18" s="231"/>
      <c r="F18" s="231"/>
      <c r="G18" s="231"/>
      <c r="H18" s="231"/>
      <c r="I18" s="231"/>
      <c r="J18" s="231"/>
      <c r="K18" s="231">
        <v>1</v>
      </c>
      <c r="L18" s="231"/>
      <c r="M18" s="231">
        <v>2</v>
      </c>
      <c r="N18" s="231">
        <v>2</v>
      </c>
      <c r="O18" s="231"/>
      <c r="P18" s="231"/>
      <c r="Q18" s="231"/>
      <c r="R18" s="231">
        <v>5</v>
      </c>
      <c r="S18" s="231"/>
      <c r="T18" s="232"/>
      <c r="U18" s="232"/>
      <c r="V18" s="232"/>
      <c r="W18" s="232">
        <v>15</v>
      </c>
      <c r="X18" s="232">
        <v>10</v>
      </c>
      <c r="Y18" s="232">
        <v>2</v>
      </c>
      <c r="Z18" s="233"/>
      <c r="AA18" s="64"/>
    </row>
    <row r="19" spans="1:27" ht="29.25" customHeight="1" thickBot="1" x14ac:dyDescent="0.4">
      <c r="A19" s="2152" t="s">
        <v>935</v>
      </c>
      <c r="B19" s="2153"/>
      <c r="C19" s="806">
        <f>SUM(D19:Z19)</f>
        <v>39</v>
      </c>
      <c r="D19" s="351">
        <v>2</v>
      </c>
      <c r="E19" s="348"/>
      <c r="F19" s="348"/>
      <c r="G19" s="348"/>
      <c r="H19" s="348"/>
      <c r="I19" s="348"/>
      <c r="J19" s="348"/>
      <c r="K19" s="348">
        <v>1</v>
      </c>
      <c r="L19" s="348"/>
      <c r="M19" s="348">
        <v>2</v>
      </c>
      <c r="N19" s="348">
        <v>2</v>
      </c>
      <c r="O19" s="348"/>
      <c r="P19" s="348"/>
      <c r="Q19" s="348"/>
      <c r="R19" s="348">
        <v>5</v>
      </c>
      <c r="S19" s="348"/>
      <c r="T19" s="347"/>
      <c r="U19" s="347"/>
      <c r="V19" s="347"/>
      <c r="W19" s="347">
        <v>15</v>
      </c>
      <c r="X19" s="347">
        <v>10</v>
      </c>
      <c r="Y19" s="347">
        <v>2</v>
      </c>
      <c r="Z19" s="352"/>
      <c r="AA19" s="64"/>
    </row>
    <row r="20" spans="1:27" ht="22.5" customHeight="1" thickTop="1" x14ac:dyDescent="0.35">
      <c r="A20" s="2154" t="s">
        <v>727</v>
      </c>
      <c r="B20" s="2155"/>
      <c r="C20" s="807">
        <f t="shared" ref="C20:J20" si="0">C17-C18-C19</f>
        <v>6</v>
      </c>
      <c r="D20" s="808">
        <f t="shared" si="0"/>
        <v>2</v>
      </c>
      <c r="E20" s="809">
        <f t="shared" si="0"/>
        <v>0</v>
      </c>
      <c r="F20" s="809">
        <f t="shared" si="0"/>
        <v>0</v>
      </c>
      <c r="G20" s="809">
        <f t="shared" si="0"/>
        <v>0</v>
      </c>
      <c r="H20" s="809">
        <f t="shared" si="0"/>
        <v>0</v>
      </c>
      <c r="I20" s="809">
        <f t="shared" si="0"/>
        <v>0</v>
      </c>
      <c r="J20" s="809">
        <f t="shared" si="0"/>
        <v>0</v>
      </c>
      <c r="K20" s="809">
        <f>K17-K18-K19</f>
        <v>3</v>
      </c>
      <c r="L20" s="809">
        <f t="shared" ref="L20:Z20" si="1">L17-L18-L19</f>
        <v>0</v>
      </c>
      <c r="M20" s="809">
        <f t="shared" si="1"/>
        <v>1</v>
      </c>
      <c r="N20" s="809">
        <f t="shared" si="1"/>
        <v>-1</v>
      </c>
      <c r="O20" s="809">
        <f t="shared" si="1"/>
        <v>0</v>
      </c>
      <c r="P20" s="809">
        <f t="shared" si="1"/>
        <v>0</v>
      </c>
      <c r="Q20" s="809">
        <f t="shared" si="1"/>
        <v>0</v>
      </c>
      <c r="R20" s="809">
        <f t="shared" si="1"/>
        <v>0</v>
      </c>
      <c r="S20" s="809">
        <f t="shared" si="1"/>
        <v>0</v>
      </c>
      <c r="T20" s="809">
        <f t="shared" si="1"/>
        <v>0</v>
      </c>
      <c r="U20" s="809">
        <f t="shared" si="1"/>
        <v>0</v>
      </c>
      <c r="V20" s="809">
        <f t="shared" si="1"/>
        <v>0</v>
      </c>
      <c r="W20" s="809">
        <f t="shared" si="1"/>
        <v>0</v>
      </c>
      <c r="X20" s="809">
        <f t="shared" si="1"/>
        <v>0</v>
      </c>
      <c r="Y20" s="809">
        <f t="shared" si="1"/>
        <v>1</v>
      </c>
      <c r="Z20" s="810">
        <f t="shared" si="1"/>
        <v>0</v>
      </c>
      <c r="AA20" s="64"/>
    </row>
    <row r="21" spans="1:27" ht="0.75" customHeight="1" thickBot="1" x14ac:dyDescent="0.4">
      <c r="A21" s="2156" t="s">
        <v>235</v>
      </c>
      <c r="B21" s="2157"/>
      <c r="C21" s="806">
        <f>SUM(D21:Z21)</f>
        <v>39</v>
      </c>
      <c r="D21" s="116">
        <f t="shared" ref="D21:Z21" si="2">D17-(D18+D20)</f>
        <v>2</v>
      </c>
      <c r="E21" s="116">
        <f t="shared" si="2"/>
        <v>0</v>
      </c>
      <c r="F21" s="116">
        <f t="shared" si="2"/>
        <v>0</v>
      </c>
      <c r="G21" s="116">
        <f t="shared" si="2"/>
        <v>0</v>
      </c>
      <c r="H21" s="116">
        <f t="shared" si="2"/>
        <v>0</v>
      </c>
      <c r="I21" s="116">
        <f t="shared" si="2"/>
        <v>0</v>
      </c>
      <c r="J21" s="116">
        <f t="shared" si="2"/>
        <v>0</v>
      </c>
      <c r="K21" s="116">
        <f t="shared" si="2"/>
        <v>1</v>
      </c>
      <c r="L21" s="116">
        <f t="shared" si="2"/>
        <v>0</v>
      </c>
      <c r="M21" s="116">
        <f t="shared" si="2"/>
        <v>2</v>
      </c>
      <c r="N21" s="116">
        <f t="shared" si="2"/>
        <v>2</v>
      </c>
      <c r="O21" s="116">
        <f t="shared" si="2"/>
        <v>0</v>
      </c>
      <c r="P21" s="116">
        <f t="shared" si="2"/>
        <v>0</v>
      </c>
      <c r="Q21" s="116">
        <f t="shared" si="2"/>
        <v>0</v>
      </c>
      <c r="R21" s="116">
        <f t="shared" si="2"/>
        <v>5</v>
      </c>
      <c r="S21" s="116">
        <f t="shared" si="2"/>
        <v>0</v>
      </c>
      <c r="T21" s="116">
        <f t="shared" si="2"/>
        <v>0</v>
      </c>
      <c r="U21" s="116">
        <f t="shared" si="2"/>
        <v>0</v>
      </c>
      <c r="V21" s="116">
        <f t="shared" si="2"/>
        <v>0</v>
      </c>
      <c r="W21" s="116">
        <f t="shared" si="2"/>
        <v>15</v>
      </c>
      <c r="X21" s="116">
        <f t="shared" si="2"/>
        <v>10</v>
      </c>
      <c r="Y21" s="116">
        <f t="shared" si="2"/>
        <v>2</v>
      </c>
      <c r="Z21" s="116">
        <f t="shared" si="2"/>
        <v>0</v>
      </c>
      <c r="AA21" s="64"/>
    </row>
    <row r="22" spans="1:27" ht="15" thickTop="1" x14ac:dyDescent="0.35">
      <c r="A22" s="1321"/>
      <c r="B22" s="1321"/>
      <c r="C22" s="1321"/>
      <c r="D22" s="1321"/>
      <c r="E22" s="1321"/>
      <c r="F22" s="1321"/>
      <c r="G22" s="1321"/>
      <c r="H22" s="1321"/>
      <c r="I22" s="1321"/>
      <c r="J22" s="1321"/>
      <c r="K22" s="1321"/>
      <c r="L22" s="1321"/>
      <c r="M22" s="1321"/>
      <c r="N22" s="1321"/>
      <c r="O22" s="1321"/>
      <c r="P22" s="1321"/>
      <c r="Q22" s="1321"/>
      <c r="R22" s="1321"/>
      <c r="S22" s="1321"/>
      <c r="T22" s="1321"/>
      <c r="U22" s="1321"/>
      <c r="V22" s="1321"/>
      <c r="W22" s="1321"/>
      <c r="X22" s="1321"/>
      <c r="Y22" s="1321"/>
      <c r="Z22" s="454"/>
      <c r="AA22" s="64"/>
    </row>
    <row r="23" spans="1:27" ht="27.75" customHeight="1" thickBot="1" x14ac:dyDescent="0.4">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row>
    <row r="24" spans="1:27" ht="20.25" customHeight="1" thickTop="1" thickBot="1" x14ac:dyDescent="0.4">
      <c r="A24" s="2357" t="s">
        <v>10</v>
      </c>
      <c r="B24" s="2358"/>
      <c r="C24" s="2358"/>
      <c r="D24" s="2358"/>
      <c r="E24" s="2358"/>
      <c r="F24" s="2358"/>
      <c r="G24" s="2358"/>
      <c r="H24" s="2358"/>
      <c r="I24" s="2358"/>
      <c r="J24" s="2358"/>
      <c r="K24" s="2358"/>
      <c r="L24" s="2358"/>
      <c r="M24" s="2358"/>
      <c r="N24" s="2358"/>
      <c r="O24" s="2358"/>
      <c r="P24" s="2358"/>
      <c r="Q24" s="2359"/>
      <c r="R24" s="114"/>
      <c r="S24" s="34"/>
      <c r="T24" s="2360" t="s">
        <v>491</v>
      </c>
      <c r="U24" s="2361"/>
      <c r="V24" s="2362"/>
      <c r="W24" s="34"/>
      <c r="X24" s="34"/>
      <c r="Y24" s="34"/>
      <c r="Z24" s="64"/>
      <c r="AA24" s="64"/>
    </row>
    <row r="25" spans="1:27" ht="20.25" customHeight="1" x14ac:dyDescent="0.35">
      <c r="A25" s="2332" t="s">
        <v>914</v>
      </c>
      <c r="B25" s="2333"/>
      <c r="C25" s="2333"/>
      <c r="D25" s="2333"/>
      <c r="E25" s="2333"/>
      <c r="F25" s="2333"/>
      <c r="G25" s="2333"/>
      <c r="H25" s="2333"/>
      <c r="I25" s="2333"/>
      <c r="J25" s="2333"/>
      <c r="K25" s="2333"/>
      <c r="L25" s="2333"/>
      <c r="M25" s="2333"/>
      <c r="N25" s="2333"/>
      <c r="O25" s="2333"/>
      <c r="P25" s="2333"/>
      <c r="Q25" s="2333"/>
      <c r="R25" s="39"/>
      <c r="S25" s="36"/>
      <c r="T25" s="2338" t="s">
        <v>544</v>
      </c>
      <c r="U25" s="2339"/>
      <c r="V25" s="2340"/>
      <c r="W25" s="36"/>
      <c r="X25" s="36"/>
      <c r="Y25" s="36"/>
      <c r="Z25" s="64"/>
      <c r="AA25" s="64"/>
    </row>
    <row r="26" spans="1:27" ht="20.25" customHeight="1" x14ac:dyDescent="0.35">
      <c r="A26" s="2334"/>
      <c r="B26" s="2335"/>
      <c r="C26" s="2335"/>
      <c r="D26" s="2335"/>
      <c r="E26" s="2335"/>
      <c r="F26" s="2335"/>
      <c r="G26" s="2335"/>
      <c r="H26" s="2335"/>
      <c r="I26" s="2335"/>
      <c r="J26" s="2335"/>
      <c r="K26" s="2335"/>
      <c r="L26" s="2335"/>
      <c r="M26" s="2335"/>
      <c r="N26" s="2335"/>
      <c r="O26" s="2335"/>
      <c r="P26" s="2335"/>
      <c r="Q26" s="2335"/>
      <c r="R26" s="39"/>
      <c r="S26" s="36"/>
      <c r="T26" s="2341"/>
      <c r="U26" s="2342"/>
      <c r="V26" s="2343"/>
      <c r="W26" s="36"/>
      <c r="X26" s="36"/>
      <c r="Y26" s="36"/>
      <c r="Z26" s="64"/>
      <c r="AA26" s="64"/>
    </row>
    <row r="27" spans="1:27" ht="20.25" customHeight="1" x14ac:dyDescent="0.35">
      <c r="A27" s="2334"/>
      <c r="B27" s="2335"/>
      <c r="C27" s="2335"/>
      <c r="D27" s="2335"/>
      <c r="E27" s="2335"/>
      <c r="F27" s="2335"/>
      <c r="G27" s="2335"/>
      <c r="H27" s="2335"/>
      <c r="I27" s="2335"/>
      <c r="J27" s="2335"/>
      <c r="K27" s="2335"/>
      <c r="L27" s="2335"/>
      <c r="M27" s="2335"/>
      <c r="N27" s="2335"/>
      <c r="O27" s="2335"/>
      <c r="P27" s="2335"/>
      <c r="Q27" s="2335"/>
      <c r="R27" s="39"/>
      <c r="S27" s="36"/>
      <c r="T27" s="2341"/>
      <c r="U27" s="2342"/>
      <c r="V27" s="2343"/>
      <c r="W27" s="36"/>
      <c r="X27" s="36"/>
      <c r="Y27" s="36"/>
      <c r="Z27" s="64"/>
      <c r="AA27" s="64"/>
    </row>
    <row r="28" spans="1:27" ht="15" thickBot="1" x14ac:dyDescent="0.4">
      <c r="A28" s="2336"/>
      <c r="B28" s="2337"/>
      <c r="C28" s="2337"/>
      <c r="D28" s="2337"/>
      <c r="E28" s="2337"/>
      <c r="F28" s="2337"/>
      <c r="G28" s="2337"/>
      <c r="H28" s="2337"/>
      <c r="I28" s="2337"/>
      <c r="J28" s="2337"/>
      <c r="K28" s="2337"/>
      <c r="L28" s="2337"/>
      <c r="M28" s="2337"/>
      <c r="N28" s="2337"/>
      <c r="O28" s="2337"/>
      <c r="P28" s="2337"/>
      <c r="Q28" s="2337"/>
      <c r="R28" s="39"/>
      <c r="S28" s="36"/>
      <c r="T28" s="2363"/>
      <c r="U28" s="2345"/>
      <c r="V28" s="2346"/>
      <c r="W28" s="36"/>
      <c r="X28" s="36"/>
      <c r="Y28" s="36"/>
      <c r="Z28" s="64"/>
      <c r="AA28" s="64"/>
    </row>
    <row r="29" spans="1:27" ht="15.5" thickTop="1" thickBot="1" x14ac:dyDescent="0.4">
      <c r="A29" s="64"/>
      <c r="B29" s="64"/>
      <c r="C29" s="64"/>
      <c r="D29" s="64"/>
      <c r="E29" s="64"/>
      <c r="F29" s="64"/>
      <c r="G29" s="64"/>
      <c r="H29" s="64"/>
      <c r="I29" s="64"/>
      <c r="J29" s="64"/>
      <c r="K29" s="64"/>
      <c r="L29" s="64"/>
      <c r="M29" s="64"/>
      <c r="N29" s="64"/>
      <c r="O29" s="64"/>
      <c r="P29" s="64"/>
      <c r="Q29" s="64"/>
      <c r="R29" s="64"/>
      <c r="S29" s="64"/>
      <c r="T29" s="34"/>
      <c r="U29" s="34"/>
      <c r="V29" s="34"/>
      <c r="W29" s="64"/>
      <c r="X29" s="64"/>
      <c r="Y29" s="64"/>
      <c r="Z29" s="64"/>
      <c r="AA29" s="64"/>
    </row>
    <row r="30" spans="1:27" ht="20.25" customHeight="1" thickTop="1" thickBot="1" x14ac:dyDescent="0.4">
      <c r="A30" s="2357" t="s">
        <v>11</v>
      </c>
      <c r="B30" s="2358"/>
      <c r="C30" s="2358"/>
      <c r="D30" s="2358"/>
      <c r="E30" s="2358"/>
      <c r="F30" s="2358"/>
      <c r="G30" s="2358"/>
      <c r="H30" s="2358"/>
      <c r="I30" s="2358"/>
      <c r="J30" s="2358"/>
      <c r="K30" s="2358"/>
      <c r="L30" s="2358"/>
      <c r="M30" s="2358"/>
      <c r="N30" s="2358"/>
      <c r="O30" s="2358"/>
      <c r="P30" s="2358"/>
      <c r="Q30" s="2359"/>
      <c r="R30" s="114"/>
      <c r="S30" s="34"/>
      <c r="T30" s="2360" t="s">
        <v>491</v>
      </c>
      <c r="U30" s="2361"/>
      <c r="V30" s="2362"/>
      <c r="W30" s="34"/>
      <c r="X30" s="34"/>
      <c r="Y30" s="34"/>
      <c r="Z30" s="64"/>
      <c r="AA30" s="64"/>
    </row>
    <row r="31" spans="1:27" ht="20.25" customHeight="1" x14ac:dyDescent="0.35">
      <c r="A31" s="2332" t="s">
        <v>915</v>
      </c>
      <c r="B31" s="2333"/>
      <c r="C31" s="2333"/>
      <c r="D31" s="2333"/>
      <c r="E31" s="2333"/>
      <c r="F31" s="2333"/>
      <c r="G31" s="2333"/>
      <c r="H31" s="2333"/>
      <c r="I31" s="2333"/>
      <c r="J31" s="2333"/>
      <c r="K31" s="2333"/>
      <c r="L31" s="2333"/>
      <c r="M31" s="2333"/>
      <c r="N31" s="2333"/>
      <c r="O31" s="2333"/>
      <c r="P31" s="2333"/>
      <c r="Q31" s="2333"/>
      <c r="R31" s="39"/>
      <c r="S31" s="36"/>
      <c r="T31" s="2338" t="s">
        <v>545</v>
      </c>
      <c r="U31" s="2339"/>
      <c r="V31" s="2340"/>
      <c r="W31" s="36"/>
      <c r="X31" s="36"/>
      <c r="Y31" s="36"/>
      <c r="Z31" s="64"/>
      <c r="AA31" s="64"/>
    </row>
    <row r="32" spans="1:27" ht="20.25" customHeight="1" x14ac:dyDescent="0.35">
      <c r="A32" s="2334"/>
      <c r="B32" s="2335"/>
      <c r="C32" s="2335"/>
      <c r="D32" s="2335"/>
      <c r="E32" s="2335"/>
      <c r="F32" s="2335"/>
      <c r="G32" s="2335"/>
      <c r="H32" s="2335"/>
      <c r="I32" s="2335"/>
      <c r="J32" s="2335"/>
      <c r="K32" s="2335"/>
      <c r="L32" s="2335"/>
      <c r="M32" s="2335"/>
      <c r="N32" s="2335"/>
      <c r="O32" s="2335"/>
      <c r="P32" s="2335"/>
      <c r="Q32" s="2335"/>
      <c r="R32" s="39"/>
      <c r="S32" s="36"/>
      <c r="T32" s="2341"/>
      <c r="U32" s="2342"/>
      <c r="V32" s="2343"/>
      <c r="W32" s="36"/>
      <c r="X32" s="36"/>
      <c r="Y32" s="36"/>
      <c r="Z32" s="64"/>
      <c r="AA32" s="64"/>
    </row>
    <row r="33" spans="1:27" ht="20.25" customHeight="1" x14ac:dyDescent="0.35">
      <c r="A33" s="2334"/>
      <c r="B33" s="2335"/>
      <c r="C33" s="2335"/>
      <c r="D33" s="2335"/>
      <c r="E33" s="2335"/>
      <c r="F33" s="2335"/>
      <c r="G33" s="2335"/>
      <c r="H33" s="2335"/>
      <c r="I33" s="2335"/>
      <c r="J33" s="2335"/>
      <c r="K33" s="2335"/>
      <c r="L33" s="2335"/>
      <c r="M33" s="2335"/>
      <c r="N33" s="2335"/>
      <c r="O33" s="2335"/>
      <c r="P33" s="2335"/>
      <c r="Q33" s="2335"/>
      <c r="R33" s="39"/>
      <c r="S33" s="36"/>
      <c r="T33" s="2341"/>
      <c r="U33" s="2342"/>
      <c r="V33" s="2343"/>
      <c r="W33" s="36"/>
      <c r="X33" s="36"/>
      <c r="Y33" s="36"/>
      <c r="Z33" s="64"/>
      <c r="AA33" s="64"/>
    </row>
    <row r="34" spans="1:27" ht="15" thickBot="1" x14ac:dyDescent="0.4">
      <c r="A34" s="2336"/>
      <c r="B34" s="2337"/>
      <c r="C34" s="2337"/>
      <c r="D34" s="2337"/>
      <c r="E34" s="2337"/>
      <c r="F34" s="2337"/>
      <c r="G34" s="2337"/>
      <c r="H34" s="2337"/>
      <c r="I34" s="2337"/>
      <c r="J34" s="2337"/>
      <c r="K34" s="2337"/>
      <c r="L34" s="2337"/>
      <c r="M34" s="2337"/>
      <c r="N34" s="2337"/>
      <c r="O34" s="2337"/>
      <c r="P34" s="2337"/>
      <c r="Q34" s="2337"/>
      <c r="R34" s="39"/>
      <c r="S34" s="36"/>
      <c r="T34" s="2344"/>
      <c r="U34" s="2345"/>
      <c r="V34" s="2346"/>
      <c r="W34" s="36"/>
      <c r="X34" s="36"/>
      <c r="Y34" s="36"/>
      <c r="Z34" s="64"/>
      <c r="AA34" s="64"/>
    </row>
    <row r="35" spans="1:27" ht="15" thickTop="1" x14ac:dyDescent="0.35">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row>
    <row r="36" spans="1:27" ht="15" thickBot="1" x14ac:dyDescent="0.4">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row>
    <row r="37" spans="1:27" ht="19" thickTop="1" x14ac:dyDescent="0.45">
      <c r="A37" s="2347" t="s">
        <v>549</v>
      </c>
      <c r="B37" s="2348"/>
      <c r="C37" s="2348"/>
      <c r="D37" s="2348"/>
      <c r="E37" s="2348"/>
      <c r="F37" s="2348"/>
      <c r="G37" s="2348"/>
      <c r="H37" s="2348"/>
      <c r="I37" s="2348"/>
      <c r="J37" s="2348"/>
      <c r="K37" s="2349"/>
      <c r="L37" s="64"/>
      <c r="M37" s="64"/>
      <c r="N37" s="64"/>
      <c r="O37" s="64"/>
      <c r="P37" s="64"/>
      <c r="Q37" s="64"/>
      <c r="R37" s="64"/>
      <c r="S37" s="64"/>
      <c r="T37" s="64"/>
      <c r="U37" s="64"/>
      <c r="V37" s="64"/>
      <c r="W37" s="64"/>
      <c r="X37" s="64"/>
      <c r="Y37" s="64"/>
      <c r="Z37" s="64"/>
      <c r="AA37" s="64"/>
    </row>
    <row r="38" spans="1:27" x14ac:dyDescent="0.35">
      <c r="A38" s="2350" t="s">
        <v>546</v>
      </c>
      <c r="B38" s="2351"/>
      <c r="C38" s="2351" t="s">
        <v>547</v>
      </c>
      <c r="D38" s="2351"/>
      <c r="E38" s="2351"/>
      <c r="F38" s="2352" t="s">
        <v>617</v>
      </c>
      <c r="G38" s="2353"/>
      <c r="H38" s="2352" t="s">
        <v>618</v>
      </c>
      <c r="I38" s="2353"/>
      <c r="J38" s="2351" t="s">
        <v>548</v>
      </c>
      <c r="K38" s="2356"/>
      <c r="L38" s="64"/>
      <c r="M38" s="64"/>
      <c r="N38" s="64"/>
      <c r="O38" s="64"/>
      <c r="P38" s="64"/>
      <c r="Q38" s="64"/>
      <c r="R38" s="64"/>
      <c r="S38" s="64"/>
      <c r="T38" s="64"/>
      <c r="U38" s="64"/>
      <c r="V38" s="64"/>
      <c r="W38" s="64"/>
      <c r="X38" s="64"/>
      <c r="Y38" s="64"/>
      <c r="Z38" s="64"/>
      <c r="AA38" s="64"/>
    </row>
    <row r="39" spans="1:27" x14ac:dyDescent="0.35">
      <c r="A39" s="2350"/>
      <c r="B39" s="2351"/>
      <c r="C39" s="2351"/>
      <c r="D39" s="2351"/>
      <c r="E39" s="2351"/>
      <c r="F39" s="2354"/>
      <c r="G39" s="2355"/>
      <c r="H39" s="2354"/>
      <c r="I39" s="2355"/>
      <c r="J39" s="2351"/>
      <c r="K39" s="2356"/>
      <c r="L39" s="64"/>
      <c r="M39" s="64"/>
      <c r="N39" s="64"/>
      <c r="O39" s="64"/>
      <c r="P39" s="64"/>
      <c r="Q39" s="64"/>
      <c r="R39" s="64"/>
      <c r="S39" s="64"/>
      <c r="T39" s="64"/>
      <c r="U39" s="64"/>
      <c r="V39" s="64"/>
      <c r="W39" s="64"/>
      <c r="X39" s="64"/>
      <c r="Y39" s="64"/>
      <c r="Z39" s="64"/>
      <c r="AA39" s="64"/>
    </row>
    <row r="40" spans="1:27" x14ac:dyDescent="0.35">
      <c r="A40" s="2324" t="s">
        <v>614</v>
      </c>
      <c r="B40" s="2325"/>
      <c r="C40" s="2326"/>
      <c r="D40" s="2326"/>
      <c r="E40" s="2326"/>
      <c r="F40" s="2327"/>
      <c r="G40" s="2327"/>
      <c r="H40" s="2327"/>
      <c r="I40" s="2327"/>
      <c r="J40" s="2326"/>
      <c r="K40" s="2328"/>
      <c r="L40" s="64"/>
      <c r="M40" s="64"/>
      <c r="N40" s="64"/>
      <c r="O40" s="64"/>
      <c r="P40" s="64"/>
      <c r="Q40" s="64"/>
      <c r="R40" s="64"/>
      <c r="S40" s="64"/>
      <c r="T40" s="64"/>
      <c r="U40" s="64"/>
      <c r="V40" s="64"/>
      <c r="W40" s="64"/>
      <c r="X40" s="64"/>
      <c r="Y40" s="64"/>
      <c r="Z40" s="64"/>
      <c r="AA40" s="64"/>
    </row>
    <row r="41" spans="1:27" x14ac:dyDescent="0.35">
      <c r="A41" s="2324" t="s">
        <v>615</v>
      </c>
      <c r="B41" s="2325"/>
      <c r="C41" s="2326"/>
      <c r="D41" s="2326"/>
      <c r="E41" s="2326"/>
      <c r="F41" s="2327"/>
      <c r="G41" s="2327"/>
      <c r="H41" s="2327"/>
      <c r="I41" s="2327"/>
      <c r="J41" s="2326"/>
      <c r="K41" s="2328"/>
      <c r="L41" s="64"/>
      <c r="M41" s="64"/>
      <c r="N41" s="64"/>
      <c r="O41" s="64"/>
      <c r="P41" s="64"/>
      <c r="Q41" s="64"/>
      <c r="R41" s="64"/>
      <c r="S41" s="64"/>
      <c r="T41" s="64"/>
      <c r="U41" s="64"/>
      <c r="V41" s="64"/>
      <c r="W41" s="64"/>
      <c r="X41" s="64"/>
      <c r="Y41" s="64"/>
      <c r="Z41" s="64"/>
      <c r="AA41" s="64"/>
    </row>
    <row r="42" spans="1:27" x14ac:dyDescent="0.35">
      <c r="A42" s="2324" t="s">
        <v>616</v>
      </c>
      <c r="B42" s="2325"/>
      <c r="C42" s="2326"/>
      <c r="D42" s="2326"/>
      <c r="E42" s="2326"/>
      <c r="F42" s="2327"/>
      <c r="G42" s="2327"/>
      <c r="H42" s="2327"/>
      <c r="I42" s="2327"/>
      <c r="J42" s="2326"/>
      <c r="K42" s="2328"/>
      <c r="L42" s="64"/>
      <c r="M42" s="64"/>
      <c r="N42" s="64"/>
      <c r="O42" s="64"/>
      <c r="P42" s="64"/>
      <c r="Q42" s="64"/>
      <c r="R42" s="64"/>
      <c r="S42" s="64"/>
      <c r="T42" s="64"/>
      <c r="U42" s="64"/>
      <c r="V42" s="64"/>
      <c r="W42" s="64"/>
      <c r="X42" s="64"/>
      <c r="Y42" s="64"/>
      <c r="Z42" s="64"/>
      <c r="AA42" s="64"/>
    </row>
    <row r="43" spans="1:27" x14ac:dyDescent="0.35">
      <c r="A43" s="2324" t="s">
        <v>201</v>
      </c>
      <c r="B43" s="2325"/>
      <c r="C43" s="2326"/>
      <c r="D43" s="2326"/>
      <c r="E43" s="2326"/>
      <c r="F43" s="2327"/>
      <c r="G43" s="2327"/>
      <c r="H43" s="2327"/>
      <c r="I43" s="2327"/>
      <c r="J43" s="2326"/>
      <c r="K43" s="2328"/>
      <c r="L43" s="64"/>
      <c r="M43" s="64"/>
      <c r="N43" s="64"/>
      <c r="O43" s="64"/>
      <c r="P43" s="64"/>
      <c r="Q43" s="64"/>
      <c r="R43" s="64"/>
      <c r="S43" s="64"/>
      <c r="T43" s="64"/>
      <c r="U43" s="64"/>
      <c r="V43" s="64"/>
      <c r="W43" s="64"/>
      <c r="X43" s="64"/>
      <c r="Y43" s="64"/>
      <c r="Z43" s="64"/>
      <c r="AA43" s="64"/>
    </row>
    <row r="44" spans="1:27" x14ac:dyDescent="0.35">
      <c r="A44" s="2324" t="s">
        <v>190</v>
      </c>
      <c r="B44" s="2325"/>
      <c r="C44" s="2326"/>
      <c r="D44" s="2326"/>
      <c r="E44" s="2326"/>
      <c r="F44" s="2327"/>
      <c r="G44" s="2327"/>
      <c r="H44" s="2327"/>
      <c r="I44" s="2327"/>
      <c r="J44" s="2326"/>
      <c r="K44" s="2328"/>
      <c r="L44" s="64"/>
      <c r="M44" s="64"/>
      <c r="N44" s="64"/>
      <c r="O44" s="64"/>
      <c r="P44" s="64"/>
      <c r="Q44" s="64"/>
      <c r="R44" s="64"/>
      <c r="S44" s="64"/>
      <c r="T44" s="64"/>
      <c r="U44" s="64"/>
      <c r="V44" s="64"/>
      <c r="W44" s="64"/>
      <c r="X44" s="64"/>
      <c r="Y44" s="64"/>
      <c r="Z44" s="64"/>
      <c r="AA44" s="64"/>
    </row>
    <row r="45" spans="1:27" x14ac:dyDescent="0.35">
      <c r="A45" s="2324"/>
      <c r="B45" s="2325"/>
      <c r="C45" s="2326"/>
      <c r="D45" s="2326"/>
      <c r="E45" s="2326"/>
      <c r="F45" s="2327"/>
      <c r="G45" s="2327"/>
      <c r="H45" s="2327"/>
      <c r="I45" s="2327"/>
      <c r="J45" s="2326"/>
      <c r="K45" s="2328"/>
      <c r="L45" s="64"/>
      <c r="M45" s="64"/>
      <c r="N45" s="64"/>
      <c r="O45" s="64"/>
      <c r="P45" s="64"/>
      <c r="Q45" s="64"/>
      <c r="R45" s="64"/>
      <c r="S45" s="64"/>
      <c r="T45" s="64"/>
      <c r="U45" s="64"/>
      <c r="V45" s="64"/>
      <c r="W45" s="64"/>
      <c r="X45" s="64"/>
      <c r="Y45" s="64"/>
      <c r="Z45" s="64"/>
      <c r="AA45" s="64"/>
    </row>
    <row r="46" spans="1:27" x14ac:dyDescent="0.35">
      <c r="A46" s="2324"/>
      <c r="B46" s="2325"/>
      <c r="C46" s="2326"/>
      <c r="D46" s="2326"/>
      <c r="E46" s="2326"/>
      <c r="F46" s="2327"/>
      <c r="G46" s="2327"/>
      <c r="H46" s="2327"/>
      <c r="I46" s="2327"/>
      <c r="J46" s="2326"/>
      <c r="K46" s="2328"/>
      <c r="L46" s="64"/>
      <c r="M46" s="64"/>
      <c r="N46" s="64"/>
      <c r="O46" s="64"/>
      <c r="P46" s="64"/>
      <c r="Q46" s="64"/>
      <c r="R46" s="64"/>
      <c r="S46" s="64"/>
      <c r="T46" s="64"/>
      <c r="U46" s="64"/>
      <c r="V46" s="64"/>
      <c r="W46" s="64"/>
      <c r="X46" s="64"/>
      <c r="Y46" s="64"/>
      <c r="Z46" s="64"/>
      <c r="AA46" s="64"/>
    </row>
    <row r="47" spans="1:27" ht="9" customHeight="1" thickBot="1" x14ac:dyDescent="0.4">
      <c r="A47" s="2329"/>
      <c r="B47" s="2330"/>
      <c r="C47" s="2330"/>
      <c r="D47" s="2330"/>
      <c r="E47" s="2330"/>
      <c r="F47" s="2330"/>
      <c r="G47" s="2330"/>
      <c r="H47" s="2330"/>
      <c r="I47" s="2330"/>
      <c r="J47" s="2330"/>
      <c r="K47" s="2331"/>
      <c r="L47" s="64"/>
      <c r="M47" s="64"/>
      <c r="N47" s="64"/>
      <c r="O47" s="64"/>
      <c r="P47" s="64"/>
      <c r="Q47" s="64"/>
      <c r="R47" s="64"/>
      <c r="S47" s="64"/>
      <c r="T47" s="64"/>
      <c r="U47" s="64"/>
      <c r="V47" s="64"/>
      <c r="W47" s="64"/>
      <c r="X47" s="64"/>
      <c r="Y47" s="64"/>
      <c r="Z47" s="64"/>
      <c r="AA47" s="64"/>
    </row>
    <row r="48" spans="1:27" ht="15" thickTop="1" x14ac:dyDescent="0.35">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row>
    <row r="49" spans="1:27"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row>
  </sheetData>
  <mergeCells count="93">
    <mergeCell ref="E1:J1"/>
    <mergeCell ref="L1:O1"/>
    <mergeCell ref="R1:U1"/>
    <mergeCell ref="E2:J2"/>
    <mergeCell ref="L2:O2"/>
    <mergeCell ref="R2:U2"/>
    <mergeCell ref="A5:B5"/>
    <mergeCell ref="C5:Z5"/>
    <mergeCell ref="A6:A7"/>
    <mergeCell ref="B6:C7"/>
    <mergeCell ref="D6:E6"/>
    <mergeCell ref="F6:G6"/>
    <mergeCell ref="H6:I6"/>
    <mergeCell ref="J6:K6"/>
    <mergeCell ref="Y6:Z6"/>
    <mergeCell ref="L6:M6"/>
    <mergeCell ref="N6:O7"/>
    <mergeCell ref="P6:R7"/>
    <mergeCell ref="S6:T6"/>
    <mergeCell ref="U6:V6"/>
    <mergeCell ref="J7:K7"/>
    <mergeCell ref="Y7:Z7"/>
    <mergeCell ref="A21:B21"/>
    <mergeCell ref="A14:C14"/>
    <mergeCell ref="A15:Z15"/>
    <mergeCell ref="A17:B17"/>
    <mergeCell ref="A18:B18"/>
    <mergeCell ref="A19:B19"/>
    <mergeCell ref="A20:B20"/>
    <mergeCell ref="A8:AA8"/>
    <mergeCell ref="A9:C9"/>
    <mergeCell ref="A11:B11"/>
    <mergeCell ref="A13:C13"/>
    <mergeCell ref="AA6:AA7"/>
    <mergeCell ref="D7:E7"/>
    <mergeCell ref="F7:G7"/>
    <mergeCell ref="H7:I7"/>
    <mergeCell ref="L7:M7"/>
    <mergeCell ref="S7:T7"/>
    <mergeCell ref="U7:V7"/>
    <mergeCell ref="W7:X7"/>
    <mergeCell ref="W6:X6"/>
    <mergeCell ref="A24:Q24"/>
    <mergeCell ref="T24:V24"/>
    <mergeCell ref="A25:Q28"/>
    <mergeCell ref="T25:V28"/>
    <mergeCell ref="A30:Q30"/>
    <mergeCell ref="T30:V30"/>
    <mergeCell ref="A31:Q34"/>
    <mergeCell ref="T31:V34"/>
    <mergeCell ref="A37:K37"/>
    <mergeCell ref="A38:B39"/>
    <mergeCell ref="C38:E39"/>
    <mergeCell ref="F38:G39"/>
    <mergeCell ref="H38:I39"/>
    <mergeCell ref="J38:K39"/>
    <mergeCell ref="A41:B41"/>
    <mergeCell ref="C41:E41"/>
    <mergeCell ref="F41:G41"/>
    <mergeCell ref="H41:I41"/>
    <mergeCell ref="J41:K41"/>
    <mergeCell ref="A40:B40"/>
    <mergeCell ref="C40:E40"/>
    <mergeCell ref="F40:G40"/>
    <mergeCell ref="H40:I40"/>
    <mergeCell ref="J40:K40"/>
    <mergeCell ref="A47:K47"/>
    <mergeCell ref="A44:B44"/>
    <mergeCell ref="C44:E44"/>
    <mergeCell ref="F44:G44"/>
    <mergeCell ref="H44:I44"/>
    <mergeCell ref="J44:K44"/>
    <mergeCell ref="A45:B45"/>
    <mergeCell ref="C45:E45"/>
    <mergeCell ref="F45:G45"/>
    <mergeCell ref="H45:I45"/>
    <mergeCell ref="J45:K45"/>
    <mergeCell ref="A4:Z4"/>
    <mergeCell ref="A46:B46"/>
    <mergeCell ref="C46:E46"/>
    <mergeCell ref="F46:G46"/>
    <mergeCell ref="H46:I46"/>
    <mergeCell ref="J46:K46"/>
    <mergeCell ref="A42:B42"/>
    <mergeCell ref="C42:E42"/>
    <mergeCell ref="F42:G42"/>
    <mergeCell ref="H42:I42"/>
    <mergeCell ref="J42:K42"/>
    <mergeCell ref="A43:B43"/>
    <mergeCell ref="C43:E43"/>
    <mergeCell ref="F43:G43"/>
    <mergeCell ref="H43:I43"/>
    <mergeCell ref="J43:K43"/>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0A00-000000000000}">
      <formula1>AvancementTheme</formula1>
    </dataValidation>
  </dataValidations>
  <hyperlinks>
    <hyperlink ref="X1" location="DPDV_04SC1" display="PdV" xr:uid="{00000000-0004-0000-0A00-000000000000}"/>
    <hyperlink ref="Y1" location="DKPI_04SC1" display="KPI's" xr:uid="{00000000-0004-0000-0A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8">
    <tabColor rgb="FFFFFF00"/>
    <pageSetUpPr fitToPage="1"/>
  </sheetPr>
  <dimension ref="A1:AA41"/>
  <sheetViews>
    <sheetView showGridLines="0" showRowColHeaders="0" zoomScaleNormal="100" workbookViewId="0">
      <pane xSplit="3" ySplit="9" topLeftCell="D10" activePane="bottomRight" state="frozen"/>
      <selection activeCell="E12" sqref="E12:H12"/>
      <selection pane="topRight" activeCell="E12" sqref="E12:H12"/>
      <selection pane="bottomLeft" activeCell="E12" sqref="E12:H12"/>
      <selection pane="bottomRight" activeCell="L2" sqref="L2:O2"/>
    </sheetView>
  </sheetViews>
  <sheetFormatPr baseColWidth="10" defaultColWidth="11.453125" defaultRowHeight="14.5" x14ac:dyDescent="0.35"/>
  <cols>
    <col min="1" max="1" width="11.453125" style="61" customWidth="1"/>
    <col min="2" max="2" width="11.26953125" style="61" customWidth="1"/>
    <col min="3" max="3" width="8.54296875" style="61" customWidth="1"/>
    <col min="4" max="26" width="6.7265625" style="61" customWidth="1"/>
    <col min="27" max="16384" width="11.453125" style="61"/>
  </cols>
  <sheetData>
    <row r="1" spans="1:27" s="55" customFormat="1" ht="15" customHeight="1" x14ac:dyDescent="0.35">
      <c r="A1" s="394"/>
      <c r="B1" s="394"/>
      <c r="C1" s="394"/>
      <c r="D1" s="394"/>
      <c r="E1" s="1995" t="s">
        <v>5</v>
      </c>
      <c r="F1" s="1995"/>
      <c r="G1" s="1995"/>
      <c r="H1" s="1995"/>
      <c r="I1" s="1995"/>
      <c r="J1" s="1995"/>
      <c r="K1" s="396"/>
      <c r="L1" s="1995" t="s">
        <v>6</v>
      </c>
      <c r="M1" s="1995"/>
      <c r="N1" s="1995"/>
      <c r="O1" s="1995"/>
      <c r="P1" s="394"/>
      <c r="Q1" s="394"/>
      <c r="R1" s="1995" t="s">
        <v>9</v>
      </c>
      <c r="S1" s="1995"/>
      <c r="T1" s="1995"/>
      <c r="U1" s="1995"/>
      <c r="V1" s="394"/>
      <c r="W1" s="394"/>
      <c r="X1" s="447" t="s">
        <v>2</v>
      </c>
      <c r="Y1" s="447" t="s">
        <v>3</v>
      </c>
      <c r="Z1" s="394"/>
      <c r="AA1" s="450"/>
    </row>
    <row r="2" spans="1:27" s="59" customFormat="1" ht="18" customHeight="1" x14ac:dyDescent="0.35">
      <c r="A2" s="398"/>
      <c r="B2" s="398"/>
      <c r="C2" s="398"/>
      <c r="D2" s="398"/>
      <c r="E2" s="2396" t="str">
        <f>NomClient</f>
        <v>BestEditor</v>
      </c>
      <c r="F2" s="2397"/>
      <c r="G2" s="2397"/>
      <c r="H2" s="2397"/>
      <c r="I2" s="2397"/>
      <c r="J2" s="2398"/>
      <c r="K2" s="398"/>
      <c r="L2" s="2164" t="s">
        <v>284</v>
      </c>
      <c r="M2" s="2399"/>
      <c r="N2" s="2399"/>
      <c r="O2" s="2000"/>
      <c r="P2" s="398"/>
      <c r="Q2" s="398"/>
      <c r="R2" s="2001">
        <v>41911.44263888889</v>
      </c>
      <c r="S2" s="2400"/>
      <c r="T2" s="2400"/>
      <c r="U2" s="2002"/>
      <c r="V2" s="717"/>
      <c r="W2" s="717"/>
      <c r="X2" s="448">
        <f>IF(LEN(DPDV_04GF1)&gt;0,LEN(DPDV_04GF1),0-PDV_NBmini)</f>
        <v>18</v>
      </c>
      <c r="Y2" s="448">
        <f>IF(LEN(DKPI_04GF1)&gt;0,LEN(DKPI_04GF1),0-KPI_NBmini)</f>
        <v>18</v>
      </c>
      <c r="Z2" s="717"/>
      <c r="AA2" s="451"/>
    </row>
    <row r="3" spans="1:27" ht="6.75" customHeight="1" thickBot="1" x14ac:dyDescent="0.4">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64"/>
    </row>
    <row r="4" spans="1:27" s="1" customFormat="1" ht="24.75" customHeight="1" thickBot="1" x14ac:dyDescent="0.4">
      <c r="A4" s="2322" t="s">
        <v>1380</v>
      </c>
      <c r="B4" s="2322"/>
      <c r="C4" s="2322"/>
      <c r="D4" s="2322"/>
      <c r="E4" s="2322"/>
      <c r="F4" s="2322"/>
      <c r="G4" s="2322"/>
      <c r="H4" s="2322"/>
      <c r="I4" s="2322"/>
      <c r="J4" s="2322"/>
      <c r="K4" s="2322"/>
      <c r="L4" s="2322"/>
      <c r="M4" s="2322"/>
      <c r="N4" s="2322"/>
      <c r="O4" s="2322"/>
      <c r="P4" s="2322"/>
      <c r="Q4" s="2322"/>
      <c r="R4" s="2322"/>
      <c r="S4" s="2322"/>
      <c r="T4" s="2322"/>
      <c r="U4" s="2322"/>
      <c r="V4" s="2322"/>
      <c r="W4" s="2322"/>
      <c r="X4" s="2322"/>
      <c r="Y4" s="2322"/>
      <c r="Z4" s="2323"/>
      <c r="AA4" s="435"/>
    </row>
    <row r="5" spans="1:27" ht="37.5" customHeight="1" thickBot="1" x14ac:dyDescent="0.4">
      <c r="A5" s="2409" t="s">
        <v>14</v>
      </c>
      <c r="B5" s="2409"/>
      <c r="C5" s="2410" t="s">
        <v>441</v>
      </c>
      <c r="D5" s="2410"/>
      <c r="E5" s="2410"/>
      <c r="F5" s="2410"/>
      <c r="G5" s="2410"/>
      <c r="H5" s="2410"/>
      <c r="I5" s="2410"/>
      <c r="J5" s="2410"/>
      <c r="K5" s="2410"/>
      <c r="L5" s="2410"/>
      <c r="M5" s="2410"/>
      <c r="N5" s="2410"/>
      <c r="O5" s="2410"/>
      <c r="P5" s="2410"/>
      <c r="Q5" s="2410"/>
      <c r="R5" s="2410"/>
      <c r="S5" s="2410"/>
      <c r="T5" s="2410"/>
      <c r="U5" s="2410"/>
      <c r="V5" s="2410"/>
      <c r="W5" s="2410"/>
      <c r="X5" s="2410"/>
      <c r="Y5" s="2410"/>
      <c r="Z5" s="2410"/>
      <c r="AA5" s="64"/>
    </row>
    <row r="6" spans="1:27" ht="17.25" customHeight="1" x14ac:dyDescent="0.35">
      <c r="A6" s="2385"/>
      <c r="B6" s="2386" t="s">
        <v>233</v>
      </c>
      <c r="C6" s="2387"/>
      <c r="D6" s="2378" t="s">
        <v>224</v>
      </c>
      <c r="E6" s="2378"/>
      <c r="F6" s="2378" t="s">
        <v>225</v>
      </c>
      <c r="G6" s="2378"/>
      <c r="H6" s="2378" t="s">
        <v>226</v>
      </c>
      <c r="I6" s="2378"/>
      <c r="J6" s="2378" t="s">
        <v>227</v>
      </c>
      <c r="K6" s="2378"/>
      <c r="L6" s="2378" t="s">
        <v>228</v>
      </c>
      <c r="M6" s="2390"/>
      <c r="N6" s="2392"/>
      <c r="O6" s="2393"/>
      <c r="P6" s="2386" t="s">
        <v>439</v>
      </c>
      <c r="Q6" s="2387"/>
      <c r="R6" s="2387"/>
      <c r="S6" s="2378" t="s">
        <v>229</v>
      </c>
      <c r="T6" s="2378"/>
      <c r="U6" s="2378" t="s">
        <v>230</v>
      </c>
      <c r="V6" s="2378"/>
      <c r="W6" s="2378" t="s">
        <v>231</v>
      </c>
      <c r="X6" s="2378"/>
      <c r="Y6" s="2378" t="s">
        <v>440</v>
      </c>
      <c r="Z6" s="2390"/>
      <c r="AA6" s="2372"/>
    </row>
    <row r="7" spans="1:27" ht="18" customHeight="1" thickBot="1" x14ac:dyDescent="0.4">
      <c r="A7" s="2385"/>
      <c r="B7" s="2388"/>
      <c r="C7" s="2389"/>
      <c r="D7" s="2373">
        <v>1</v>
      </c>
      <c r="E7" s="2373"/>
      <c r="F7" s="2373">
        <v>2</v>
      </c>
      <c r="G7" s="2373"/>
      <c r="H7" s="2373">
        <v>3</v>
      </c>
      <c r="I7" s="2373"/>
      <c r="J7" s="2373">
        <v>4</v>
      </c>
      <c r="K7" s="2373"/>
      <c r="L7" s="2373">
        <v>5</v>
      </c>
      <c r="M7" s="2374"/>
      <c r="N7" s="2392"/>
      <c r="O7" s="2393"/>
      <c r="P7" s="2388"/>
      <c r="Q7" s="2389"/>
      <c r="R7" s="2389"/>
      <c r="S7" s="2375"/>
      <c r="T7" s="2375"/>
      <c r="U7" s="2376"/>
      <c r="V7" s="2376"/>
      <c r="W7" s="2377"/>
      <c r="X7" s="2377"/>
      <c r="Y7" s="2394"/>
      <c r="Z7" s="2395"/>
      <c r="AA7" s="2372"/>
    </row>
    <row r="8" spans="1:27" ht="5.25" customHeight="1" thickBot="1" x14ac:dyDescent="0.4">
      <c r="A8" s="2364"/>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row>
    <row r="9" spans="1:27" s="53" customFormat="1" ht="90.75" customHeight="1" thickTop="1" thickBot="1" x14ac:dyDescent="0.4">
      <c r="A9" s="2365" t="str">
        <f>NomProd1 &amp;
" Repartition Regionale France"</f>
        <v>Offre 1 Repartition Regionale France</v>
      </c>
      <c r="B9" s="2366"/>
      <c r="C9" s="815" t="s">
        <v>151</v>
      </c>
      <c r="D9" s="792" t="s">
        <v>236</v>
      </c>
      <c r="E9" s="792" t="s">
        <v>237</v>
      </c>
      <c r="F9" s="792" t="s">
        <v>238</v>
      </c>
      <c r="G9" s="792" t="s">
        <v>239</v>
      </c>
      <c r="H9" s="792" t="s">
        <v>240</v>
      </c>
      <c r="I9" s="792" t="s">
        <v>241</v>
      </c>
      <c r="J9" s="792" t="s">
        <v>242</v>
      </c>
      <c r="K9" s="792" t="s">
        <v>243</v>
      </c>
      <c r="L9" s="792" t="s">
        <v>244</v>
      </c>
      <c r="M9" s="792" t="s">
        <v>245</v>
      </c>
      <c r="N9" s="792" t="s">
        <v>246</v>
      </c>
      <c r="O9" s="792" t="s">
        <v>247</v>
      </c>
      <c r="P9" s="792" t="s">
        <v>248</v>
      </c>
      <c r="Q9" s="792" t="s">
        <v>249</v>
      </c>
      <c r="R9" s="792" t="s">
        <v>250</v>
      </c>
      <c r="S9" s="792" t="s">
        <v>251</v>
      </c>
      <c r="T9" s="792" t="s">
        <v>252</v>
      </c>
      <c r="U9" s="792" t="s">
        <v>253</v>
      </c>
      <c r="V9" s="792" t="s">
        <v>254</v>
      </c>
      <c r="W9" s="792" t="s">
        <v>255</v>
      </c>
      <c r="X9" s="792" t="s">
        <v>810</v>
      </c>
      <c r="Y9" s="718"/>
      <c r="Z9" s="718"/>
      <c r="AA9" s="718"/>
    </row>
    <row r="10" spans="1:27" s="66" customFormat="1" ht="3.75" customHeight="1" thickBot="1" x14ac:dyDescent="0.4">
      <c r="A10" s="827"/>
      <c r="B10" s="828"/>
      <c r="C10" s="829"/>
      <c r="D10" s="830"/>
      <c r="E10" s="831"/>
      <c r="F10" s="831"/>
      <c r="G10" s="831"/>
      <c r="H10" s="831"/>
      <c r="I10" s="831"/>
      <c r="J10" s="831"/>
      <c r="K10" s="831"/>
      <c r="L10" s="831"/>
      <c r="M10" s="831"/>
      <c r="N10" s="831"/>
      <c r="O10" s="831"/>
      <c r="P10" s="831"/>
      <c r="Q10" s="831"/>
      <c r="R10" s="831"/>
      <c r="S10" s="831"/>
      <c r="T10" s="831"/>
      <c r="U10" s="831"/>
      <c r="V10" s="831"/>
      <c r="W10" s="831"/>
      <c r="X10" s="832"/>
      <c r="Y10" s="64"/>
      <c r="Z10" s="402"/>
      <c r="AA10" s="402"/>
    </row>
    <row r="11" spans="1:27" ht="22.5" customHeight="1" x14ac:dyDescent="0.35">
      <c r="A11" s="2148" t="s">
        <v>619</v>
      </c>
      <c r="B11" s="2149"/>
      <c r="C11" s="804">
        <f>SUM(D11:X11)</f>
        <v>71</v>
      </c>
      <c r="D11" s="228">
        <v>15</v>
      </c>
      <c r="E11" s="229">
        <v>8</v>
      </c>
      <c r="F11" s="229">
        <v>6</v>
      </c>
      <c r="G11" s="229">
        <v>5</v>
      </c>
      <c r="H11" s="229">
        <v>5</v>
      </c>
      <c r="I11" s="229">
        <v>4</v>
      </c>
      <c r="J11" s="229">
        <v>3</v>
      </c>
      <c r="K11" s="229">
        <v>3</v>
      </c>
      <c r="L11" s="229">
        <v>3</v>
      </c>
      <c r="M11" s="229">
        <v>3</v>
      </c>
      <c r="N11" s="229">
        <v>2</v>
      </c>
      <c r="O11" s="229">
        <v>2</v>
      </c>
      <c r="P11" s="229">
        <v>2</v>
      </c>
      <c r="Q11" s="229">
        <v>2</v>
      </c>
      <c r="R11" s="229">
        <v>2</v>
      </c>
      <c r="S11" s="229">
        <v>1</v>
      </c>
      <c r="T11" s="229">
        <v>1</v>
      </c>
      <c r="U11" s="229">
        <v>1</v>
      </c>
      <c r="V11" s="229">
        <v>1</v>
      </c>
      <c r="W11" s="229">
        <v>1</v>
      </c>
      <c r="X11" s="230">
        <v>1</v>
      </c>
      <c r="Y11" s="64"/>
      <c r="Z11" s="64"/>
      <c r="AA11" s="64"/>
    </row>
    <row r="12" spans="1:27" ht="22.5" customHeight="1" x14ac:dyDescent="0.35">
      <c r="A12" s="2150" t="s">
        <v>234</v>
      </c>
      <c r="B12" s="2151"/>
      <c r="C12" s="805">
        <f>SUM(D12:X12)</f>
        <v>2</v>
      </c>
      <c r="D12" s="231">
        <v>2</v>
      </c>
      <c r="E12" s="232"/>
      <c r="F12" s="232"/>
      <c r="G12" s="232"/>
      <c r="H12" s="232"/>
      <c r="I12" s="232"/>
      <c r="J12" s="232"/>
      <c r="K12" s="232"/>
      <c r="L12" s="232"/>
      <c r="M12" s="232"/>
      <c r="N12" s="232"/>
      <c r="O12" s="232"/>
      <c r="P12" s="232"/>
      <c r="Q12" s="232"/>
      <c r="R12" s="232"/>
      <c r="S12" s="232"/>
      <c r="T12" s="232"/>
      <c r="U12" s="232"/>
      <c r="V12" s="232"/>
      <c r="W12" s="232"/>
      <c r="X12" s="233"/>
      <c r="Y12" s="64"/>
      <c r="Z12" s="64"/>
      <c r="AA12" s="64"/>
    </row>
    <row r="13" spans="1:27" ht="22.5" customHeight="1" thickBot="1" x14ac:dyDescent="0.4">
      <c r="A13" s="2138" t="s">
        <v>658</v>
      </c>
      <c r="B13" s="2139"/>
      <c r="C13" s="833">
        <f>SUM(D13:X13)</f>
        <v>1</v>
      </c>
      <c r="D13" s="348">
        <v>1</v>
      </c>
      <c r="E13" s="347"/>
      <c r="F13" s="347"/>
      <c r="G13" s="347"/>
      <c r="H13" s="347"/>
      <c r="I13" s="347"/>
      <c r="J13" s="347"/>
      <c r="K13" s="347"/>
      <c r="L13" s="347"/>
      <c r="M13" s="347"/>
      <c r="N13" s="347"/>
      <c r="O13" s="347"/>
      <c r="P13" s="347"/>
      <c r="Q13" s="347"/>
      <c r="R13" s="347"/>
      <c r="S13" s="347"/>
      <c r="T13" s="347"/>
      <c r="U13" s="347"/>
      <c r="V13" s="347"/>
      <c r="W13" s="347"/>
      <c r="X13" s="352"/>
      <c r="Y13" s="64"/>
      <c r="Z13" s="64"/>
      <c r="AA13" s="64"/>
    </row>
    <row r="14" spans="1:27" ht="16.5" customHeight="1" thickTop="1" thickBot="1" x14ac:dyDescent="0.4">
      <c r="A14" s="2160" t="s">
        <v>235</v>
      </c>
      <c r="B14" s="2161"/>
      <c r="C14" s="353">
        <f t="shared" ref="C14:X14" si="0">C11-(C12+C13)</f>
        <v>68</v>
      </c>
      <c r="D14" s="353">
        <f t="shared" si="0"/>
        <v>12</v>
      </c>
      <c r="E14" s="353">
        <f t="shared" si="0"/>
        <v>8</v>
      </c>
      <c r="F14" s="353">
        <f t="shared" si="0"/>
        <v>6</v>
      </c>
      <c r="G14" s="353">
        <f t="shared" si="0"/>
        <v>5</v>
      </c>
      <c r="H14" s="353">
        <f t="shared" si="0"/>
        <v>5</v>
      </c>
      <c r="I14" s="353">
        <f t="shared" si="0"/>
        <v>4</v>
      </c>
      <c r="J14" s="353">
        <f t="shared" si="0"/>
        <v>3</v>
      </c>
      <c r="K14" s="353">
        <f t="shared" si="0"/>
        <v>3</v>
      </c>
      <c r="L14" s="353">
        <f t="shared" si="0"/>
        <v>3</v>
      </c>
      <c r="M14" s="353">
        <f t="shared" si="0"/>
        <v>3</v>
      </c>
      <c r="N14" s="353">
        <f t="shared" si="0"/>
        <v>2</v>
      </c>
      <c r="O14" s="353">
        <f t="shared" si="0"/>
        <v>2</v>
      </c>
      <c r="P14" s="353">
        <f t="shared" si="0"/>
        <v>2</v>
      </c>
      <c r="Q14" s="353">
        <f t="shared" si="0"/>
        <v>2</v>
      </c>
      <c r="R14" s="353">
        <f t="shared" si="0"/>
        <v>2</v>
      </c>
      <c r="S14" s="353">
        <f t="shared" si="0"/>
        <v>1</v>
      </c>
      <c r="T14" s="353">
        <f t="shared" si="0"/>
        <v>1</v>
      </c>
      <c r="U14" s="353">
        <f t="shared" si="0"/>
        <v>1</v>
      </c>
      <c r="V14" s="353">
        <f t="shared" si="0"/>
        <v>1</v>
      </c>
      <c r="W14" s="353">
        <f t="shared" si="0"/>
        <v>1</v>
      </c>
      <c r="X14" s="354">
        <f t="shared" si="0"/>
        <v>1</v>
      </c>
      <c r="Y14" s="64"/>
      <c r="Z14" s="64"/>
      <c r="AA14" s="64"/>
    </row>
    <row r="15" spans="1:27" ht="15" thickTop="1" x14ac:dyDescent="0.35">
      <c r="A15" s="456"/>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4"/>
      <c r="AA15" s="64"/>
    </row>
    <row r="16" spans="1:27" ht="15" thickBot="1" x14ac:dyDescent="0.4">
      <c r="A16" s="64"/>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row>
    <row r="17" spans="1:27" ht="20.25" customHeight="1" thickTop="1" thickBot="1" x14ac:dyDescent="0.4">
      <c r="A17" s="2357" t="s">
        <v>10</v>
      </c>
      <c r="B17" s="2358"/>
      <c r="C17" s="2358"/>
      <c r="D17" s="2358"/>
      <c r="E17" s="2358"/>
      <c r="F17" s="2358"/>
      <c r="G17" s="2358"/>
      <c r="H17" s="2358"/>
      <c r="I17" s="2358"/>
      <c r="J17" s="2358"/>
      <c r="K17" s="2358"/>
      <c r="L17" s="2358"/>
      <c r="M17" s="2358"/>
      <c r="N17" s="2358"/>
      <c r="O17" s="2358"/>
      <c r="P17" s="2358"/>
      <c r="Q17" s="2358"/>
      <c r="R17" s="114"/>
      <c r="S17" s="34"/>
      <c r="T17" s="2360" t="s">
        <v>491</v>
      </c>
      <c r="U17" s="2361"/>
      <c r="V17" s="2362"/>
      <c r="W17" s="34"/>
      <c r="X17" s="34"/>
      <c r="Y17" s="34"/>
      <c r="Z17" s="64"/>
      <c r="AA17" s="64"/>
    </row>
    <row r="18" spans="1:27" ht="20.25" customHeight="1" x14ac:dyDescent="0.35">
      <c r="A18" s="2332" t="s">
        <v>916</v>
      </c>
      <c r="B18" s="2404"/>
      <c r="C18" s="2404"/>
      <c r="D18" s="2404"/>
      <c r="E18" s="2404"/>
      <c r="F18" s="2404"/>
      <c r="G18" s="2404"/>
      <c r="H18" s="2404"/>
      <c r="I18" s="2404"/>
      <c r="J18" s="2404"/>
      <c r="K18" s="2404"/>
      <c r="L18" s="2404"/>
      <c r="M18" s="2404"/>
      <c r="N18" s="2404"/>
      <c r="O18" s="2404"/>
      <c r="P18" s="2404"/>
      <c r="Q18" s="2404"/>
      <c r="R18" s="39"/>
      <c r="S18" s="36"/>
      <c r="T18" s="2401" t="s">
        <v>544</v>
      </c>
      <c r="U18" s="2402"/>
      <c r="V18" s="2403"/>
      <c r="W18" s="36"/>
      <c r="X18" s="36"/>
      <c r="Y18" s="36"/>
      <c r="Z18" s="64"/>
      <c r="AA18" s="64"/>
    </row>
    <row r="19" spans="1:27" ht="20.25" customHeight="1" x14ac:dyDescent="0.35">
      <c r="A19" s="2405"/>
      <c r="B19" s="2406"/>
      <c r="C19" s="2406"/>
      <c r="D19" s="2406"/>
      <c r="E19" s="2406"/>
      <c r="F19" s="2406"/>
      <c r="G19" s="2406"/>
      <c r="H19" s="2406"/>
      <c r="I19" s="2406"/>
      <c r="J19" s="2406"/>
      <c r="K19" s="2406"/>
      <c r="L19" s="2406"/>
      <c r="M19" s="2406"/>
      <c r="N19" s="2406"/>
      <c r="O19" s="2406"/>
      <c r="P19" s="2406"/>
      <c r="Q19" s="2406"/>
      <c r="R19" s="39"/>
      <c r="S19" s="36"/>
      <c r="T19" s="2341"/>
      <c r="U19" s="2342"/>
      <c r="V19" s="2343"/>
      <c r="W19" s="36"/>
      <c r="X19" s="36"/>
      <c r="Y19" s="36"/>
      <c r="Z19" s="64"/>
      <c r="AA19" s="64"/>
    </row>
    <row r="20" spans="1:27" ht="20.25" customHeight="1" x14ac:dyDescent="0.35">
      <c r="A20" s="2405"/>
      <c r="B20" s="2406"/>
      <c r="C20" s="2406"/>
      <c r="D20" s="2406"/>
      <c r="E20" s="2406"/>
      <c r="F20" s="2406"/>
      <c r="G20" s="2406"/>
      <c r="H20" s="2406"/>
      <c r="I20" s="2406"/>
      <c r="J20" s="2406"/>
      <c r="K20" s="2406"/>
      <c r="L20" s="2406"/>
      <c r="M20" s="2406"/>
      <c r="N20" s="2406"/>
      <c r="O20" s="2406"/>
      <c r="P20" s="2406"/>
      <c r="Q20" s="2406"/>
      <c r="R20" s="39"/>
      <c r="S20" s="36"/>
      <c r="T20" s="2341"/>
      <c r="U20" s="2342"/>
      <c r="V20" s="2343"/>
      <c r="W20" s="36"/>
      <c r="X20" s="36"/>
      <c r="Y20" s="36"/>
      <c r="Z20" s="64"/>
      <c r="AA20" s="64"/>
    </row>
    <row r="21" spans="1:27" ht="15" thickBot="1" x14ac:dyDescent="0.4">
      <c r="A21" s="2407"/>
      <c r="B21" s="2408"/>
      <c r="C21" s="2408"/>
      <c r="D21" s="2408"/>
      <c r="E21" s="2408"/>
      <c r="F21" s="2408"/>
      <c r="G21" s="2408"/>
      <c r="H21" s="2408"/>
      <c r="I21" s="2408"/>
      <c r="J21" s="2408"/>
      <c r="K21" s="2408"/>
      <c r="L21" s="2408"/>
      <c r="M21" s="2408"/>
      <c r="N21" s="2408"/>
      <c r="O21" s="2408"/>
      <c r="P21" s="2408"/>
      <c r="Q21" s="2408"/>
      <c r="R21" s="39"/>
      <c r="S21" s="36"/>
      <c r="T21" s="2344"/>
      <c r="U21" s="2345"/>
      <c r="V21" s="2346"/>
      <c r="W21" s="36"/>
      <c r="X21" s="36"/>
      <c r="Y21" s="36"/>
      <c r="Z21" s="64"/>
      <c r="AA21" s="64"/>
    </row>
    <row r="22" spans="1:27" ht="15.5" thickTop="1" thickBot="1" x14ac:dyDescent="0.4">
      <c r="A22" s="64"/>
      <c r="B22" s="64"/>
      <c r="C22" s="64"/>
      <c r="D22" s="64"/>
      <c r="E22" s="64"/>
      <c r="F22" s="64"/>
      <c r="G22" s="64"/>
      <c r="H22" s="64"/>
      <c r="I22" s="64"/>
      <c r="J22" s="64"/>
      <c r="K22" s="64"/>
      <c r="L22" s="64"/>
      <c r="M22" s="64"/>
      <c r="N22" s="64"/>
      <c r="O22" s="64"/>
      <c r="P22" s="64"/>
      <c r="Q22" s="64"/>
      <c r="R22" s="64"/>
      <c r="S22" s="64"/>
      <c r="T22" s="34"/>
      <c r="U22" s="34"/>
      <c r="V22" s="34"/>
      <c r="W22" s="64"/>
      <c r="X22" s="64"/>
      <c r="Y22" s="64"/>
      <c r="Z22" s="64"/>
      <c r="AA22" s="64"/>
    </row>
    <row r="23" spans="1:27" ht="20.25" customHeight="1" thickTop="1" thickBot="1" x14ac:dyDescent="0.4">
      <c r="A23" s="2357" t="s">
        <v>11</v>
      </c>
      <c r="B23" s="2358"/>
      <c r="C23" s="2358"/>
      <c r="D23" s="2358"/>
      <c r="E23" s="2358"/>
      <c r="F23" s="2358"/>
      <c r="G23" s="2358"/>
      <c r="H23" s="2358"/>
      <c r="I23" s="2358"/>
      <c r="J23" s="2358"/>
      <c r="K23" s="2358"/>
      <c r="L23" s="2358"/>
      <c r="M23" s="2358"/>
      <c r="N23" s="2358"/>
      <c r="O23" s="2358"/>
      <c r="P23" s="2358"/>
      <c r="Q23" s="2358"/>
      <c r="R23" s="114"/>
      <c r="S23" s="34"/>
      <c r="T23" s="2360" t="s">
        <v>491</v>
      </c>
      <c r="U23" s="2361"/>
      <c r="V23" s="2362"/>
      <c r="W23" s="34"/>
      <c r="X23" s="34"/>
      <c r="Y23" s="34"/>
      <c r="Z23" s="64"/>
      <c r="AA23" s="64"/>
    </row>
    <row r="24" spans="1:27" ht="20.25" customHeight="1" x14ac:dyDescent="0.35">
      <c r="A24" s="2332" t="s">
        <v>917</v>
      </c>
      <c r="B24" s="2333"/>
      <c r="C24" s="2333"/>
      <c r="D24" s="2333"/>
      <c r="E24" s="2333"/>
      <c r="F24" s="2333"/>
      <c r="G24" s="2333"/>
      <c r="H24" s="2333"/>
      <c r="I24" s="2333"/>
      <c r="J24" s="2333"/>
      <c r="K24" s="2333"/>
      <c r="L24" s="2333"/>
      <c r="M24" s="2333"/>
      <c r="N24" s="2333"/>
      <c r="O24" s="2333"/>
      <c r="P24" s="2333"/>
      <c r="Q24" s="2333"/>
      <c r="R24" s="39"/>
      <c r="S24" s="36"/>
      <c r="T24" s="2401" t="s">
        <v>545</v>
      </c>
      <c r="U24" s="2402"/>
      <c r="V24" s="2403"/>
      <c r="W24" s="36"/>
      <c r="X24" s="36"/>
      <c r="Y24" s="36"/>
      <c r="Z24" s="64"/>
      <c r="AA24" s="64"/>
    </row>
    <row r="25" spans="1:27" ht="20.25" customHeight="1" x14ac:dyDescent="0.35">
      <c r="A25" s="2334"/>
      <c r="B25" s="2335"/>
      <c r="C25" s="2335"/>
      <c r="D25" s="2335"/>
      <c r="E25" s="2335"/>
      <c r="F25" s="2335"/>
      <c r="G25" s="2335"/>
      <c r="H25" s="2335"/>
      <c r="I25" s="2335"/>
      <c r="J25" s="2335"/>
      <c r="K25" s="2335"/>
      <c r="L25" s="2335"/>
      <c r="M25" s="2335"/>
      <c r="N25" s="2335"/>
      <c r="O25" s="2335"/>
      <c r="P25" s="2335"/>
      <c r="Q25" s="2335"/>
      <c r="R25" s="39"/>
      <c r="S25" s="36"/>
      <c r="T25" s="2341"/>
      <c r="U25" s="2342"/>
      <c r="V25" s="2343"/>
      <c r="W25" s="36"/>
      <c r="X25" s="36"/>
      <c r="Y25" s="36"/>
      <c r="Z25" s="64"/>
      <c r="AA25" s="64"/>
    </row>
    <row r="26" spans="1:27" ht="20.25" customHeight="1" x14ac:dyDescent="0.35">
      <c r="A26" s="2334"/>
      <c r="B26" s="2335"/>
      <c r="C26" s="2335"/>
      <c r="D26" s="2335"/>
      <c r="E26" s="2335"/>
      <c r="F26" s="2335"/>
      <c r="G26" s="2335"/>
      <c r="H26" s="2335"/>
      <c r="I26" s="2335"/>
      <c r="J26" s="2335"/>
      <c r="K26" s="2335"/>
      <c r="L26" s="2335"/>
      <c r="M26" s="2335"/>
      <c r="N26" s="2335"/>
      <c r="O26" s="2335"/>
      <c r="P26" s="2335"/>
      <c r="Q26" s="2335"/>
      <c r="R26" s="39"/>
      <c r="S26" s="36"/>
      <c r="T26" s="2341"/>
      <c r="U26" s="2342"/>
      <c r="V26" s="2343"/>
      <c r="W26" s="36"/>
      <c r="X26" s="36"/>
      <c r="Y26" s="36"/>
      <c r="Z26" s="64"/>
      <c r="AA26" s="64"/>
    </row>
    <row r="27" spans="1:27" ht="15" thickBot="1" x14ac:dyDescent="0.4">
      <c r="A27" s="2336"/>
      <c r="B27" s="2337"/>
      <c r="C27" s="2337"/>
      <c r="D27" s="2337"/>
      <c r="E27" s="2337"/>
      <c r="F27" s="2337"/>
      <c r="G27" s="2337"/>
      <c r="H27" s="2337"/>
      <c r="I27" s="2337"/>
      <c r="J27" s="2337"/>
      <c r="K27" s="2337"/>
      <c r="L27" s="2337"/>
      <c r="M27" s="2337"/>
      <c r="N27" s="2337"/>
      <c r="O27" s="2337"/>
      <c r="P27" s="2337"/>
      <c r="Q27" s="2337"/>
      <c r="R27" s="39"/>
      <c r="S27" s="36"/>
      <c r="T27" s="2344"/>
      <c r="U27" s="2345"/>
      <c r="V27" s="2346"/>
      <c r="W27" s="36"/>
      <c r="X27" s="36"/>
      <c r="Y27" s="36"/>
      <c r="Z27" s="64"/>
      <c r="AA27" s="64"/>
    </row>
    <row r="28" spans="1:27" ht="15" thickTop="1" x14ac:dyDescent="0.35">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row>
    <row r="29" spans="1:27" ht="15" thickBot="1" x14ac:dyDescent="0.4">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row>
    <row r="30" spans="1:27" ht="19" thickTop="1" x14ac:dyDescent="0.45">
      <c r="A30" s="2347" t="s">
        <v>550</v>
      </c>
      <c r="B30" s="2348"/>
      <c r="C30" s="2348"/>
      <c r="D30" s="2348"/>
      <c r="E30" s="2348"/>
      <c r="F30" s="2348"/>
      <c r="G30" s="2348"/>
      <c r="H30" s="2348"/>
      <c r="I30" s="2348"/>
      <c r="J30" s="2348"/>
      <c r="K30" s="2349"/>
      <c r="L30" s="64"/>
      <c r="M30" s="64"/>
      <c r="N30" s="64"/>
      <c r="O30" s="64"/>
      <c r="P30" s="64"/>
      <c r="Q30" s="64"/>
      <c r="R30" s="64"/>
      <c r="S30" s="64"/>
      <c r="T30" s="64"/>
      <c r="U30" s="64"/>
      <c r="V30" s="64"/>
      <c r="W30" s="64"/>
      <c r="X30" s="64"/>
      <c r="Y30" s="64"/>
      <c r="Z30" s="64"/>
      <c r="AA30" s="64"/>
    </row>
    <row r="31" spans="1:27" x14ac:dyDescent="0.35">
      <c r="A31" s="2350" t="s">
        <v>546</v>
      </c>
      <c r="B31" s="2351"/>
      <c r="C31" s="2351" t="s">
        <v>547</v>
      </c>
      <c r="D31" s="2351"/>
      <c r="E31" s="2351"/>
      <c r="F31" s="2352" t="s">
        <v>617</v>
      </c>
      <c r="G31" s="2353"/>
      <c r="H31" s="2352" t="s">
        <v>618</v>
      </c>
      <c r="I31" s="2353"/>
      <c r="J31" s="2351" t="s">
        <v>548</v>
      </c>
      <c r="K31" s="2356"/>
      <c r="L31" s="64"/>
      <c r="M31" s="64"/>
      <c r="N31" s="64"/>
      <c r="O31" s="64"/>
      <c r="P31" s="64"/>
      <c r="Q31" s="64"/>
      <c r="R31" s="64"/>
      <c r="S31" s="64"/>
      <c r="T31" s="64"/>
      <c r="U31" s="64"/>
      <c r="V31" s="64"/>
      <c r="W31" s="64"/>
      <c r="X31" s="64"/>
      <c r="Y31" s="64"/>
      <c r="Z31" s="64"/>
      <c r="AA31" s="64"/>
    </row>
    <row r="32" spans="1:27" x14ac:dyDescent="0.35">
      <c r="A32" s="2350"/>
      <c r="B32" s="2351"/>
      <c r="C32" s="2351"/>
      <c r="D32" s="2351"/>
      <c r="E32" s="2351"/>
      <c r="F32" s="2354"/>
      <c r="G32" s="2355"/>
      <c r="H32" s="2354"/>
      <c r="I32" s="2355"/>
      <c r="J32" s="2351"/>
      <c r="K32" s="2356"/>
      <c r="L32" s="64"/>
      <c r="M32" s="64"/>
      <c r="N32" s="64"/>
      <c r="O32" s="64"/>
      <c r="P32" s="64"/>
      <c r="Q32" s="64"/>
      <c r="R32" s="64"/>
      <c r="S32" s="64"/>
      <c r="T32" s="64"/>
      <c r="U32" s="64"/>
      <c r="V32" s="64"/>
      <c r="W32" s="64"/>
      <c r="X32" s="64"/>
      <c r="Y32" s="64"/>
      <c r="Z32" s="64"/>
      <c r="AA32" s="64"/>
    </row>
    <row r="33" spans="1:27" x14ac:dyDescent="0.35">
      <c r="A33" s="2324" t="s">
        <v>236</v>
      </c>
      <c r="B33" s="2325"/>
      <c r="C33" s="2326"/>
      <c r="D33" s="2326"/>
      <c r="E33" s="2326"/>
      <c r="F33" s="2327"/>
      <c r="G33" s="2327"/>
      <c r="H33" s="2327"/>
      <c r="I33" s="2327"/>
      <c r="J33" s="2326"/>
      <c r="K33" s="2328"/>
      <c r="L33" s="64"/>
      <c r="M33" s="64"/>
      <c r="N33" s="64"/>
      <c r="O33" s="64"/>
      <c r="P33" s="64"/>
      <c r="Q33" s="64"/>
      <c r="R33" s="64"/>
      <c r="S33" s="64"/>
      <c r="T33" s="64"/>
      <c r="U33" s="64"/>
      <c r="V33" s="64"/>
      <c r="W33" s="64"/>
      <c r="X33" s="64"/>
      <c r="Y33" s="64"/>
      <c r="Z33" s="64"/>
      <c r="AA33" s="64"/>
    </row>
    <row r="34" spans="1:27" x14ac:dyDescent="0.35">
      <c r="A34" s="2324" t="s">
        <v>620</v>
      </c>
      <c r="B34" s="2325"/>
      <c r="C34" s="2326"/>
      <c r="D34" s="2326"/>
      <c r="E34" s="2326"/>
      <c r="F34" s="2327"/>
      <c r="G34" s="2327"/>
      <c r="H34" s="2327"/>
      <c r="I34" s="2327"/>
      <c r="J34" s="2326"/>
      <c r="K34" s="2328"/>
      <c r="L34" s="64"/>
      <c r="M34" s="64"/>
      <c r="N34" s="64"/>
      <c r="O34" s="64"/>
      <c r="P34" s="64"/>
      <c r="Q34" s="64"/>
      <c r="R34" s="64"/>
      <c r="S34" s="64"/>
      <c r="T34" s="64"/>
      <c r="U34" s="64"/>
      <c r="V34" s="64"/>
      <c r="W34" s="64"/>
      <c r="X34" s="64"/>
      <c r="Y34" s="64"/>
      <c r="Z34" s="64"/>
      <c r="AA34" s="64"/>
    </row>
    <row r="35" spans="1:27" x14ac:dyDescent="0.35">
      <c r="A35" s="2324" t="s">
        <v>621</v>
      </c>
      <c r="B35" s="2325"/>
      <c r="C35" s="2326"/>
      <c r="D35" s="2326"/>
      <c r="E35" s="2326"/>
      <c r="F35" s="2327"/>
      <c r="G35" s="2327"/>
      <c r="H35" s="2327"/>
      <c r="I35" s="2327"/>
      <c r="J35" s="2326"/>
      <c r="K35" s="2328"/>
      <c r="L35" s="64"/>
      <c r="M35" s="64"/>
      <c r="N35" s="64"/>
      <c r="O35" s="64"/>
      <c r="P35" s="64"/>
      <c r="Q35" s="64"/>
      <c r="R35" s="64"/>
      <c r="S35" s="64"/>
      <c r="T35" s="64"/>
      <c r="U35" s="64"/>
      <c r="V35" s="64"/>
      <c r="W35" s="64"/>
      <c r="X35" s="64"/>
      <c r="Y35" s="64"/>
      <c r="Z35" s="64"/>
      <c r="AA35" s="64"/>
    </row>
    <row r="36" spans="1:27" x14ac:dyDescent="0.35">
      <c r="A36" s="2324" t="s">
        <v>622</v>
      </c>
      <c r="B36" s="2325"/>
      <c r="C36" s="2326"/>
      <c r="D36" s="2326"/>
      <c r="E36" s="2326"/>
      <c r="F36" s="2327"/>
      <c r="G36" s="2327"/>
      <c r="H36" s="2327"/>
      <c r="I36" s="2327"/>
      <c r="J36" s="2326"/>
      <c r="K36" s="2328"/>
      <c r="L36" s="64"/>
      <c r="M36" s="64"/>
      <c r="N36" s="64"/>
      <c r="O36" s="64"/>
      <c r="P36" s="64"/>
      <c r="Q36" s="64"/>
      <c r="R36" s="64"/>
      <c r="S36" s="64"/>
      <c r="T36" s="64"/>
      <c r="U36" s="64"/>
      <c r="V36" s="64"/>
      <c r="W36" s="64"/>
      <c r="X36" s="64"/>
      <c r="Y36" s="64"/>
      <c r="Z36" s="64"/>
      <c r="AA36" s="64"/>
    </row>
    <row r="37" spans="1:27" x14ac:dyDescent="0.35">
      <c r="A37" s="2324" t="s">
        <v>623</v>
      </c>
      <c r="B37" s="2325"/>
      <c r="C37" s="2326"/>
      <c r="D37" s="2326"/>
      <c r="E37" s="2326"/>
      <c r="F37" s="2327"/>
      <c r="G37" s="2327"/>
      <c r="H37" s="2327"/>
      <c r="I37" s="2327"/>
      <c r="J37" s="2326"/>
      <c r="K37" s="2328"/>
      <c r="L37" s="64"/>
      <c r="M37" s="64"/>
      <c r="N37" s="64"/>
      <c r="O37" s="64"/>
      <c r="P37" s="64"/>
      <c r="Q37" s="64"/>
      <c r="R37" s="64"/>
      <c r="S37" s="64"/>
      <c r="T37" s="64"/>
      <c r="U37" s="64"/>
      <c r="V37" s="64"/>
      <c r="W37" s="64"/>
      <c r="X37" s="64"/>
      <c r="Y37" s="64"/>
      <c r="Z37" s="64"/>
      <c r="AA37" s="64"/>
    </row>
    <row r="38" spans="1:27" x14ac:dyDescent="0.35">
      <c r="A38" s="2324"/>
      <c r="B38" s="2325"/>
      <c r="C38" s="2326"/>
      <c r="D38" s="2326"/>
      <c r="E38" s="2326"/>
      <c r="F38" s="2327"/>
      <c r="G38" s="2327"/>
      <c r="H38" s="2327"/>
      <c r="I38" s="2327"/>
      <c r="J38" s="2326"/>
      <c r="K38" s="2328"/>
      <c r="L38" s="64"/>
      <c r="M38" s="64"/>
      <c r="N38" s="64"/>
      <c r="O38" s="64"/>
      <c r="P38" s="64"/>
      <c r="Q38" s="64"/>
      <c r="R38" s="64"/>
      <c r="S38" s="64"/>
      <c r="T38" s="64"/>
      <c r="U38" s="64"/>
      <c r="V38" s="64"/>
      <c r="W38" s="64"/>
      <c r="X38" s="64"/>
      <c r="Y38" s="64"/>
      <c r="Z38" s="64"/>
      <c r="AA38" s="64"/>
    </row>
    <row r="39" spans="1:27" x14ac:dyDescent="0.35">
      <c r="A39" s="2324"/>
      <c r="B39" s="2325"/>
      <c r="C39" s="2326"/>
      <c r="D39" s="2326"/>
      <c r="E39" s="2326"/>
      <c r="F39" s="2327"/>
      <c r="G39" s="2327"/>
      <c r="H39" s="2327"/>
      <c r="I39" s="2327"/>
      <c r="J39" s="2326"/>
      <c r="K39" s="2328"/>
      <c r="L39" s="64"/>
      <c r="M39" s="64"/>
      <c r="N39" s="64"/>
      <c r="O39" s="64"/>
      <c r="P39" s="64"/>
      <c r="Q39" s="64"/>
      <c r="R39" s="64"/>
      <c r="S39" s="64"/>
      <c r="T39" s="64"/>
      <c r="U39" s="64"/>
      <c r="V39" s="64"/>
      <c r="W39" s="64"/>
      <c r="X39" s="64"/>
      <c r="Y39" s="64"/>
      <c r="Z39" s="64"/>
      <c r="AA39" s="64"/>
    </row>
    <row r="40" spans="1:27" ht="15" thickBot="1" x14ac:dyDescent="0.4">
      <c r="A40" s="2329"/>
      <c r="B40" s="2330"/>
      <c r="C40" s="2330"/>
      <c r="D40" s="2330"/>
      <c r="E40" s="2330"/>
      <c r="F40" s="2330"/>
      <c r="G40" s="2330"/>
      <c r="H40" s="2330"/>
      <c r="I40" s="2330"/>
      <c r="J40" s="2330"/>
      <c r="K40" s="2331"/>
      <c r="L40" s="64"/>
      <c r="M40" s="64"/>
      <c r="N40" s="64"/>
      <c r="O40" s="64"/>
      <c r="P40" s="64"/>
      <c r="Q40" s="64"/>
      <c r="R40" s="64"/>
      <c r="S40" s="64"/>
      <c r="T40" s="64"/>
      <c r="U40" s="64"/>
      <c r="V40" s="64"/>
      <c r="W40" s="64"/>
      <c r="X40" s="64"/>
      <c r="Y40" s="64"/>
      <c r="Z40" s="64"/>
      <c r="AA40" s="64"/>
    </row>
    <row r="41" spans="1:27" ht="15" thickTop="1" x14ac:dyDescent="0.35">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row>
  </sheetData>
  <mergeCells count="88">
    <mergeCell ref="A14:B14"/>
    <mergeCell ref="A38:B38"/>
    <mergeCell ref="A31:B32"/>
    <mergeCell ref="A33:B33"/>
    <mergeCell ref="A34:B34"/>
    <mergeCell ref="A35:B35"/>
    <mergeCell ref="A36:B36"/>
    <mergeCell ref="A37:B37"/>
    <mergeCell ref="L6:M6"/>
    <mergeCell ref="N6:O7"/>
    <mergeCell ref="A11:B11"/>
    <mergeCell ref="A12:B12"/>
    <mergeCell ref="A13:B13"/>
    <mergeCell ref="A5:B5"/>
    <mergeCell ref="C5:Z5"/>
    <mergeCell ref="E1:J1"/>
    <mergeCell ref="L1:O1"/>
    <mergeCell ref="R1:U1"/>
    <mergeCell ref="E2:J2"/>
    <mergeCell ref="L2:O2"/>
    <mergeCell ref="R2:U2"/>
    <mergeCell ref="A4:Z4"/>
    <mergeCell ref="AA6:AA7"/>
    <mergeCell ref="A8:AA8"/>
    <mergeCell ref="A9:B9"/>
    <mergeCell ref="D7:E7"/>
    <mergeCell ref="F7:G7"/>
    <mergeCell ref="H7:I7"/>
    <mergeCell ref="J7:K7"/>
    <mergeCell ref="U7:V7"/>
    <mergeCell ref="W7:X7"/>
    <mergeCell ref="Y7:Z7"/>
    <mergeCell ref="S6:T6"/>
    <mergeCell ref="U6:V6"/>
    <mergeCell ref="W6:X6"/>
    <mergeCell ref="Y6:Z6"/>
    <mergeCell ref="L7:M7"/>
    <mergeCell ref="P6:R7"/>
    <mergeCell ref="S7:T7"/>
    <mergeCell ref="A30:K30"/>
    <mergeCell ref="T17:V17"/>
    <mergeCell ref="T18:V21"/>
    <mergeCell ref="T23:V23"/>
    <mergeCell ref="T24:V27"/>
    <mergeCell ref="A17:Q17"/>
    <mergeCell ref="A23:Q23"/>
    <mergeCell ref="A24:Q27"/>
    <mergeCell ref="A18:Q21"/>
    <mergeCell ref="A6:A7"/>
    <mergeCell ref="B6:C7"/>
    <mergeCell ref="D6:E6"/>
    <mergeCell ref="F6:G6"/>
    <mergeCell ref="H6:I6"/>
    <mergeCell ref="J6:K6"/>
    <mergeCell ref="C38:E38"/>
    <mergeCell ref="F38:G38"/>
    <mergeCell ref="H38:I38"/>
    <mergeCell ref="J38:K38"/>
    <mergeCell ref="C31:E32"/>
    <mergeCell ref="F31:G32"/>
    <mergeCell ref="H31:I32"/>
    <mergeCell ref="J31:K32"/>
    <mergeCell ref="C33:E33"/>
    <mergeCell ref="F33:G33"/>
    <mergeCell ref="H33:I33"/>
    <mergeCell ref="J33:K33"/>
    <mergeCell ref="C34:E34"/>
    <mergeCell ref="F34:G34"/>
    <mergeCell ref="H34:I34"/>
    <mergeCell ref="J34:K34"/>
    <mergeCell ref="C37:E37"/>
    <mergeCell ref="F37:G37"/>
    <mergeCell ref="H37:I37"/>
    <mergeCell ref="J37:K37"/>
    <mergeCell ref="C35:E35"/>
    <mergeCell ref="F35:G35"/>
    <mergeCell ref="H35:I35"/>
    <mergeCell ref="J35:K35"/>
    <mergeCell ref="C36:E36"/>
    <mergeCell ref="F36:G36"/>
    <mergeCell ref="H36:I36"/>
    <mergeCell ref="J36:K36"/>
    <mergeCell ref="A40:K40"/>
    <mergeCell ref="C39:E39"/>
    <mergeCell ref="F39:G39"/>
    <mergeCell ref="H39:I39"/>
    <mergeCell ref="J39:K39"/>
    <mergeCell ref="A39:B39"/>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0B00-000000000000}">
      <formula1>AvancementTheme</formula1>
    </dataValidation>
  </dataValidations>
  <hyperlinks>
    <hyperlink ref="X1" location="DPDV_04GF1" display="PdV" xr:uid="{00000000-0004-0000-0B00-000000000000}"/>
    <hyperlink ref="Y1" location="DKPI_04GF1" display="KPI's" xr:uid="{00000000-0004-0000-0B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41">
    <tabColor rgb="FFFFFF00"/>
    <pageSetUpPr fitToPage="1"/>
  </sheetPr>
  <dimension ref="A1:AB43"/>
  <sheetViews>
    <sheetView showGridLines="0" showRowColHeaders="0" zoomScaleNormal="100" workbookViewId="0">
      <pane xSplit="3" ySplit="9" topLeftCell="D10" activePane="bottomRight" state="frozen"/>
      <selection activeCell="A9" sqref="A9:XFD14"/>
      <selection pane="topRight" activeCell="A9" sqref="A9:XFD14"/>
      <selection pane="bottomLeft" activeCell="A9" sqref="A9:XFD14"/>
      <selection pane="bottomRight" activeCell="L2" sqref="L2:O2"/>
    </sheetView>
  </sheetViews>
  <sheetFormatPr baseColWidth="10" defaultColWidth="11.453125" defaultRowHeight="14.5" x14ac:dyDescent="0.35"/>
  <cols>
    <col min="1" max="1" width="11.453125" style="61" customWidth="1"/>
    <col min="2" max="2" width="11.26953125" style="61" customWidth="1"/>
    <col min="3" max="3" width="8.54296875" style="61" customWidth="1"/>
    <col min="4" max="27" width="6.7265625" style="61" customWidth="1"/>
    <col min="28" max="16384" width="11.453125" style="61"/>
  </cols>
  <sheetData>
    <row r="1" spans="1:28" s="55" customFormat="1" ht="15" customHeight="1" x14ac:dyDescent="0.35">
      <c r="A1" s="394"/>
      <c r="B1" s="394"/>
      <c r="C1" s="394"/>
      <c r="D1" s="394"/>
      <c r="E1" s="1995" t="s">
        <v>5</v>
      </c>
      <c r="F1" s="1995"/>
      <c r="G1" s="1995"/>
      <c r="H1" s="1995"/>
      <c r="I1" s="1995"/>
      <c r="J1" s="1995"/>
      <c r="K1" s="396"/>
      <c r="L1" s="1995" t="s">
        <v>6</v>
      </c>
      <c r="M1" s="1995"/>
      <c r="N1" s="1995"/>
      <c r="O1" s="1995"/>
      <c r="P1" s="394"/>
      <c r="Q1" s="394"/>
      <c r="R1" s="1995" t="s">
        <v>9</v>
      </c>
      <c r="S1" s="1995"/>
      <c r="T1" s="1995"/>
      <c r="U1" s="1995"/>
      <c r="V1" s="394"/>
      <c r="W1" s="394"/>
      <c r="X1" s="447" t="s">
        <v>2</v>
      </c>
      <c r="Y1" s="447" t="s">
        <v>3</v>
      </c>
      <c r="Z1" s="394"/>
      <c r="AA1" s="450"/>
      <c r="AB1" s="450"/>
    </row>
    <row r="2" spans="1:28" s="59" customFormat="1" ht="18" customHeight="1" x14ac:dyDescent="0.35">
      <c r="A2" s="398"/>
      <c r="B2" s="398"/>
      <c r="C2" s="398"/>
      <c r="D2" s="398"/>
      <c r="E2" s="2396" t="str">
        <f>NomClient</f>
        <v>BestEditor</v>
      </c>
      <c r="F2" s="2397"/>
      <c r="G2" s="2397"/>
      <c r="H2" s="2397"/>
      <c r="I2" s="2397"/>
      <c r="J2" s="2398"/>
      <c r="K2" s="398"/>
      <c r="L2" s="2164" t="s">
        <v>280</v>
      </c>
      <c r="M2" s="2399"/>
      <c r="N2" s="2399"/>
      <c r="O2" s="2000"/>
      <c r="P2" s="840"/>
      <c r="Q2" s="398"/>
      <c r="R2" s="2001">
        <v>41911.44253472222</v>
      </c>
      <c r="S2" s="2400"/>
      <c r="T2" s="2400"/>
      <c r="U2" s="2002"/>
      <c r="V2" s="717"/>
      <c r="W2" s="717"/>
      <c r="X2" s="448">
        <f>IF(LEN(DPDV_04GI1)&gt;0,LEN(DPDV_04GI1),0-PDV_NBmini)</f>
        <v>37</v>
      </c>
      <c r="Y2" s="448">
        <f>IF(LEN(DKPI_04GI1)&gt;0,LEN(DKPI_04GI1),0-KPI_NBmini)</f>
        <v>37</v>
      </c>
      <c r="Z2" s="717"/>
      <c r="AA2" s="451"/>
      <c r="AB2" s="451"/>
    </row>
    <row r="3" spans="1:28" ht="6.75" customHeight="1" thickBot="1" x14ac:dyDescent="0.4">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64"/>
      <c r="AB3" s="64"/>
    </row>
    <row r="4" spans="1:28" s="1" customFormat="1" ht="24.75" customHeight="1" thickBot="1" x14ac:dyDescent="0.4">
      <c r="A4" s="2322" t="s">
        <v>1381</v>
      </c>
      <c r="B4" s="2322"/>
      <c r="C4" s="2322"/>
      <c r="D4" s="2322"/>
      <c r="E4" s="2322"/>
      <c r="F4" s="2322"/>
      <c r="G4" s="2322"/>
      <c r="H4" s="2322"/>
      <c r="I4" s="2322"/>
      <c r="J4" s="2322"/>
      <c r="K4" s="2322"/>
      <c r="L4" s="2322"/>
      <c r="M4" s="2322"/>
      <c r="N4" s="2322"/>
      <c r="O4" s="2322"/>
      <c r="P4" s="2322"/>
      <c r="Q4" s="2322"/>
      <c r="R4" s="2322"/>
      <c r="S4" s="2322"/>
      <c r="T4" s="2322"/>
      <c r="U4" s="2322"/>
      <c r="V4" s="2322"/>
      <c r="W4" s="2322"/>
      <c r="X4" s="2322"/>
      <c r="Y4" s="2322"/>
      <c r="Z4" s="2323"/>
      <c r="AA4" s="435"/>
      <c r="AB4" s="435"/>
    </row>
    <row r="5" spans="1:28" s="65" customFormat="1" ht="37.5" customHeight="1" thickBot="1" x14ac:dyDescent="0.4">
      <c r="A5" s="2017" t="s">
        <v>14</v>
      </c>
      <c r="B5" s="2017"/>
      <c r="C5" s="2018" t="s">
        <v>444</v>
      </c>
      <c r="D5" s="2018"/>
      <c r="E5" s="2018"/>
      <c r="F5" s="2018"/>
      <c r="G5" s="2018"/>
      <c r="H5" s="2018"/>
      <c r="I5" s="2018"/>
      <c r="J5" s="2018"/>
      <c r="K5" s="2018"/>
      <c r="L5" s="2018"/>
      <c r="M5" s="2018"/>
      <c r="N5" s="2018"/>
      <c r="O5" s="2018"/>
      <c r="P5" s="2018"/>
      <c r="Q5" s="2018"/>
      <c r="R5" s="2018"/>
      <c r="S5" s="2018"/>
      <c r="T5" s="2018"/>
      <c r="U5" s="2018"/>
      <c r="V5" s="2018"/>
      <c r="W5" s="2018"/>
      <c r="X5" s="2018"/>
      <c r="Y5" s="2018"/>
      <c r="Z5" s="2018"/>
      <c r="AA5" s="404"/>
      <c r="AB5" s="404"/>
    </row>
    <row r="6" spans="1:28" ht="17.25" customHeight="1" x14ac:dyDescent="0.35">
      <c r="A6" s="2385"/>
      <c r="B6" s="2386" t="s">
        <v>233</v>
      </c>
      <c r="C6" s="2387"/>
      <c r="D6" s="2378" t="s">
        <v>224</v>
      </c>
      <c r="E6" s="2378"/>
      <c r="F6" s="2378" t="s">
        <v>225</v>
      </c>
      <c r="G6" s="2378"/>
      <c r="H6" s="2378" t="s">
        <v>226</v>
      </c>
      <c r="I6" s="2378"/>
      <c r="J6" s="2378" t="s">
        <v>227</v>
      </c>
      <c r="K6" s="2378"/>
      <c r="L6" s="2378" t="s">
        <v>228</v>
      </c>
      <c r="M6" s="2390"/>
      <c r="N6" s="2392"/>
      <c r="O6" s="2393"/>
      <c r="P6" s="2386" t="s">
        <v>445</v>
      </c>
      <c r="Q6" s="2387"/>
      <c r="R6" s="2387"/>
      <c r="S6" s="2378" t="s">
        <v>229</v>
      </c>
      <c r="T6" s="2378"/>
      <c r="U6" s="2378" t="s">
        <v>230</v>
      </c>
      <c r="V6" s="2378"/>
      <c r="W6" s="2378" t="s">
        <v>231</v>
      </c>
      <c r="X6" s="2378"/>
      <c r="Y6" s="2378" t="s">
        <v>232</v>
      </c>
      <c r="Z6" s="2390"/>
      <c r="AA6" s="2372"/>
      <c r="AB6" s="64"/>
    </row>
    <row r="7" spans="1:28" ht="18" customHeight="1" thickBot="1" x14ac:dyDescent="0.4">
      <c r="A7" s="2385"/>
      <c r="B7" s="2388"/>
      <c r="C7" s="2389"/>
      <c r="D7" s="2373">
        <v>1</v>
      </c>
      <c r="E7" s="2373"/>
      <c r="F7" s="2373">
        <v>2</v>
      </c>
      <c r="G7" s="2373"/>
      <c r="H7" s="2373">
        <v>3</v>
      </c>
      <c r="I7" s="2373"/>
      <c r="J7" s="2373">
        <v>4</v>
      </c>
      <c r="K7" s="2373"/>
      <c r="L7" s="2373">
        <v>5</v>
      </c>
      <c r="M7" s="2374"/>
      <c r="N7" s="2392"/>
      <c r="O7" s="2393"/>
      <c r="P7" s="2388"/>
      <c r="Q7" s="2389"/>
      <c r="R7" s="2389"/>
      <c r="S7" s="2375"/>
      <c r="T7" s="2375"/>
      <c r="U7" s="2376"/>
      <c r="V7" s="2376"/>
      <c r="W7" s="2377"/>
      <c r="X7" s="2377"/>
      <c r="Y7" s="2394"/>
      <c r="Z7" s="2395"/>
      <c r="AA7" s="2372"/>
      <c r="AB7" s="64"/>
    </row>
    <row r="8" spans="1:28" ht="5.25" customHeight="1" thickBot="1" x14ac:dyDescent="0.4">
      <c r="A8" s="2364"/>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64"/>
    </row>
    <row r="9" spans="1:28" s="53" customFormat="1" ht="90.75" customHeight="1" thickTop="1" thickBot="1" x14ac:dyDescent="0.4">
      <c r="A9" s="2420" t="str">
        <f>NomProd1 &amp;
" Repartition Export"</f>
        <v>Offre 1 Repartition Export</v>
      </c>
      <c r="B9" s="2421"/>
      <c r="C9" s="841" t="s">
        <v>151</v>
      </c>
      <c r="D9" s="792" t="s">
        <v>256</v>
      </c>
      <c r="E9" s="792" t="s">
        <v>257</v>
      </c>
      <c r="F9" s="792" t="s">
        <v>258</v>
      </c>
      <c r="G9" s="792" t="s">
        <v>259</v>
      </c>
      <c r="H9" s="792" t="s">
        <v>260</v>
      </c>
      <c r="I9" s="792" t="s">
        <v>261</v>
      </c>
      <c r="J9" s="792" t="s">
        <v>262</v>
      </c>
      <c r="K9" s="792" t="s">
        <v>263</v>
      </c>
      <c r="L9" s="792" t="s">
        <v>264</v>
      </c>
      <c r="M9" s="792" t="s">
        <v>265</v>
      </c>
      <c r="N9" s="792" t="s">
        <v>266</v>
      </c>
      <c r="O9" s="792" t="s">
        <v>267</v>
      </c>
      <c r="P9" s="792" t="s">
        <v>268</v>
      </c>
      <c r="Q9" s="792" t="s">
        <v>269</v>
      </c>
      <c r="R9" s="792" t="s">
        <v>270</v>
      </c>
      <c r="S9" s="792" t="s">
        <v>271</v>
      </c>
      <c r="T9" s="792" t="s">
        <v>272</v>
      </c>
      <c r="U9" s="792" t="s">
        <v>273</v>
      </c>
      <c r="V9" s="792" t="s">
        <v>274</v>
      </c>
      <c r="W9" s="792" t="s">
        <v>275</v>
      </c>
      <c r="X9" s="792" t="s">
        <v>276</v>
      </c>
      <c r="Y9" s="792" t="s">
        <v>277</v>
      </c>
      <c r="Z9" s="792" t="s">
        <v>278</v>
      </c>
      <c r="AA9" s="792" t="s">
        <v>279</v>
      </c>
      <c r="AB9" s="718"/>
    </row>
    <row r="10" spans="1:28" ht="9.75" customHeight="1" thickBot="1" x14ac:dyDescent="0.4">
      <c r="A10" s="1169"/>
      <c r="B10" s="1169"/>
      <c r="C10" s="1169"/>
      <c r="D10" s="1170"/>
      <c r="E10" s="1170"/>
      <c r="F10" s="1170"/>
      <c r="G10" s="1170"/>
      <c r="H10" s="1170"/>
      <c r="I10" s="1170"/>
      <c r="J10" s="1170"/>
      <c r="K10" s="1170"/>
      <c r="L10" s="1170"/>
      <c r="M10" s="1170"/>
      <c r="N10" s="1170"/>
      <c r="O10" s="1170"/>
      <c r="P10" s="1170"/>
      <c r="Q10" s="1170"/>
      <c r="R10" s="1170"/>
      <c r="S10" s="1170"/>
      <c r="T10" s="1170"/>
      <c r="U10" s="1170"/>
      <c r="V10" s="1170"/>
      <c r="W10" s="1170"/>
      <c r="X10" s="1170"/>
      <c r="Y10" s="1170"/>
      <c r="Z10" s="1170"/>
      <c r="AA10" s="224"/>
      <c r="AB10" s="64"/>
    </row>
    <row r="11" spans="1:28" ht="20.25" hidden="1" customHeight="1" thickBot="1" x14ac:dyDescent="0.4">
      <c r="A11" s="847"/>
      <c r="B11" s="847"/>
      <c r="C11" s="848"/>
      <c r="D11" s="276"/>
      <c r="E11" s="276"/>
      <c r="F11" s="276"/>
      <c r="G11" s="276"/>
      <c r="H11" s="276"/>
      <c r="I11" s="276"/>
      <c r="J11" s="276"/>
      <c r="K11" s="276"/>
      <c r="L11" s="276"/>
      <c r="M11" s="276"/>
      <c r="N11" s="276"/>
      <c r="O11" s="276"/>
      <c r="P11" s="276"/>
      <c r="Q11" s="276"/>
      <c r="R11" s="276"/>
      <c r="S11" s="276"/>
      <c r="T11" s="276"/>
      <c r="U11" s="276"/>
      <c r="V11" s="276"/>
      <c r="W11" s="276"/>
      <c r="X11" s="276"/>
      <c r="Y11" s="276"/>
      <c r="Z11" s="276"/>
      <c r="AA11" s="276"/>
      <c r="AB11" s="64"/>
    </row>
    <row r="12" spans="1:28" ht="22.5" customHeight="1" x14ac:dyDescent="0.35">
      <c r="A12" s="2148" t="s">
        <v>619</v>
      </c>
      <c r="B12" s="2149"/>
      <c r="C12" s="804">
        <f>SUM(D12:AA12)</f>
        <v>0</v>
      </c>
      <c r="D12" s="228"/>
      <c r="E12" s="229"/>
      <c r="F12" s="229"/>
      <c r="G12" s="229"/>
      <c r="H12" s="229"/>
      <c r="I12" s="229"/>
      <c r="J12" s="229"/>
      <c r="K12" s="229"/>
      <c r="L12" s="229"/>
      <c r="M12" s="229"/>
      <c r="N12" s="229"/>
      <c r="O12" s="229"/>
      <c r="P12" s="229"/>
      <c r="Q12" s="229"/>
      <c r="R12" s="229"/>
      <c r="S12" s="229"/>
      <c r="T12" s="229"/>
      <c r="U12" s="229"/>
      <c r="V12" s="229"/>
      <c r="W12" s="229"/>
      <c r="X12" s="229"/>
      <c r="Y12" s="229"/>
      <c r="Z12" s="229"/>
      <c r="AA12" s="230"/>
      <c r="AB12" s="64"/>
    </row>
    <row r="13" spans="1:28" ht="22.5" customHeight="1" x14ac:dyDescent="0.35">
      <c r="A13" s="2150" t="s">
        <v>234</v>
      </c>
      <c r="B13" s="2151"/>
      <c r="C13" s="805">
        <f>SUM(D13:AA13)</f>
        <v>0</v>
      </c>
      <c r="D13" s="231"/>
      <c r="E13" s="232"/>
      <c r="F13" s="232"/>
      <c r="G13" s="232"/>
      <c r="H13" s="232"/>
      <c r="I13" s="232"/>
      <c r="J13" s="232"/>
      <c r="K13" s="232"/>
      <c r="L13" s="232"/>
      <c r="M13" s="232"/>
      <c r="N13" s="232"/>
      <c r="O13" s="232"/>
      <c r="P13" s="232"/>
      <c r="Q13" s="232"/>
      <c r="R13" s="232"/>
      <c r="S13" s="232"/>
      <c r="T13" s="232"/>
      <c r="U13" s="232"/>
      <c r="V13" s="232"/>
      <c r="W13" s="232"/>
      <c r="X13" s="232"/>
      <c r="Y13" s="232"/>
      <c r="Z13" s="232"/>
      <c r="AA13" s="233"/>
      <c r="AB13" s="64"/>
    </row>
    <row r="14" spans="1:28" ht="22.5" customHeight="1" thickBot="1" x14ac:dyDescent="0.4">
      <c r="A14" s="2138" t="s">
        <v>658</v>
      </c>
      <c r="B14" s="2139"/>
      <c r="C14" s="833">
        <f>SUM(D14:AA14)</f>
        <v>0</v>
      </c>
      <c r="D14" s="348"/>
      <c r="E14" s="347"/>
      <c r="F14" s="347"/>
      <c r="G14" s="347"/>
      <c r="H14" s="347"/>
      <c r="I14" s="347"/>
      <c r="J14" s="347"/>
      <c r="K14" s="347"/>
      <c r="L14" s="347"/>
      <c r="M14" s="347"/>
      <c r="N14" s="347"/>
      <c r="O14" s="347"/>
      <c r="P14" s="347"/>
      <c r="Q14" s="347"/>
      <c r="R14" s="347"/>
      <c r="S14" s="347"/>
      <c r="T14" s="347"/>
      <c r="U14" s="347"/>
      <c r="V14" s="347"/>
      <c r="W14" s="347"/>
      <c r="X14" s="347"/>
      <c r="Y14" s="347"/>
      <c r="Z14" s="347"/>
      <c r="AA14" s="352"/>
      <c r="AB14" s="64"/>
    </row>
    <row r="15" spans="1:28" ht="23.25" customHeight="1" thickTop="1" thickBot="1" x14ac:dyDescent="0.4">
      <c r="A15" s="2140" t="s">
        <v>235</v>
      </c>
      <c r="B15" s="2141"/>
      <c r="C15" s="849">
        <f>SUM(D15:AA15)</f>
        <v>0</v>
      </c>
      <c r="D15" s="353">
        <f t="shared" ref="D15:AA15" si="0">D12-(D13+D14)</f>
        <v>0</v>
      </c>
      <c r="E15" s="353">
        <f t="shared" si="0"/>
        <v>0</v>
      </c>
      <c r="F15" s="353">
        <f t="shared" si="0"/>
        <v>0</v>
      </c>
      <c r="G15" s="353">
        <f t="shared" si="0"/>
        <v>0</v>
      </c>
      <c r="H15" s="353">
        <f t="shared" si="0"/>
        <v>0</v>
      </c>
      <c r="I15" s="353">
        <f t="shared" si="0"/>
        <v>0</v>
      </c>
      <c r="J15" s="353">
        <f t="shared" si="0"/>
        <v>0</v>
      </c>
      <c r="K15" s="353">
        <f t="shared" si="0"/>
        <v>0</v>
      </c>
      <c r="L15" s="353">
        <f t="shared" si="0"/>
        <v>0</v>
      </c>
      <c r="M15" s="353">
        <f t="shared" si="0"/>
        <v>0</v>
      </c>
      <c r="N15" s="353">
        <f t="shared" si="0"/>
        <v>0</v>
      </c>
      <c r="O15" s="353">
        <f t="shared" si="0"/>
        <v>0</v>
      </c>
      <c r="P15" s="353">
        <f t="shared" si="0"/>
        <v>0</v>
      </c>
      <c r="Q15" s="353">
        <f t="shared" si="0"/>
        <v>0</v>
      </c>
      <c r="R15" s="353">
        <f t="shared" si="0"/>
        <v>0</v>
      </c>
      <c r="S15" s="353">
        <f t="shared" si="0"/>
        <v>0</v>
      </c>
      <c r="T15" s="353">
        <f t="shared" si="0"/>
        <v>0</v>
      </c>
      <c r="U15" s="353">
        <f t="shared" si="0"/>
        <v>0</v>
      </c>
      <c r="V15" s="353">
        <f t="shared" si="0"/>
        <v>0</v>
      </c>
      <c r="W15" s="353">
        <f t="shared" si="0"/>
        <v>0</v>
      </c>
      <c r="X15" s="353">
        <f t="shared" si="0"/>
        <v>0</v>
      </c>
      <c r="Y15" s="353">
        <f t="shared" si="0"/>
        <v>0</v>
      </c>
      <c r="Z15" s="353">
        <f t="shared" si="0"/>
        <v>0</v>
      </c>
      <c r="AA15" s="354">
        <f t="shared" si="0"/>
        <v>0</v>
      </c>
      <c r="AB15" s="64"/>
    </row>
    <row r="16" spans="1:28" ht="15" thickTop="1" x14ac:dyDescent="0.35">
      <c r="A16" s="456"/>
      <c r="B16" s="456"/>
      <c r="C16" s="456"/>
      <c r="D16" s="456"/>
      <c r="E16" s="456"/>
      <c r="F16" s="456"/>
      <c r="G16" s="456"/>
      <c r="H16" s="456"/>
      <c r="I16" s="456"/>
      <c r="J16" s="456"/>
      <c r="K16" s="456"/>
      <c r="L16" s="456"/>
      <c r="M16" s="456"/>
      <c r="N16" s="456"/>
      <c r="O16" s="456"/>
      <c r="P16" s="456"/>
      <c r="Q16" s="456"/>
      <c r="R16" s="456"/>
      <c r="S16" s="456"/>
      <c r="T16" s="456"/>
      <c r="U16" s="456"/>
      <c r="V16" s="456"/>
      <c r="W16" s="456"/>
      <c r="X16" s="456"/>
      <c r="Y16" s="456"/>
      <c r="Z16" s="454"/>
      <c r="AA16" s="64"/>
      <c r="AB16" s="64"/>
    </row>
    <row r="17" spans="1:28" ht="15" thickBot="1" x14ac:dyDescent="0.4">
      <c r="A17" s="64"/>
      <c r="B17" s="64"/>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row>
    <row r="18" spans="1:28" ht="20.25" customHeight="1" thickTop="1" thickBot="1" x14ac:dyDescent="0.4">
      <c r="A18" s="2357" t="s">
        <v>10</v>
      </c>
      <c r="B18" s="2358"/>
      <c r="C18" s="2358"/>
      <c r="D18" s="2358"/>
      <c r="E18" s="2358"/>
      <c r="F18" s="2358"/>
      <c r="G18" s="2358"/>
      <c r="H18" s="2358"/>
      <c r="I18" s="2358"/>
      <c r="J18" s="2358"/>
      <c r="K18" s="2358"/>
      <c r="L18" s="2358"/>
      <c r="M18" s="2358"/>
      <c r="N18" s="2358"/>
      <c r="O18" s="2358"/>
      <c r="P18" s="2358"/>
      <c r="Q18" s="2358"/>
      <c r="R18" s="114"/>
      <c r="S18" s="2360" t="s">
        <v>491</v>
      </c>
      <c r="T18" s="2361"/>
      <c r="U18" s="2362"/>
      <c r="V18" s="34"/>
      <c r="W18" s="34"/>
      <c r="X18" s="34"/>
      <c r="Y18" s="34"/>
      <c r="Z18" s="64"/>
      <c r="AA18" s="64"/>
      <c r="AB18" s="64"/>
    </row>
    <row r="19" spans="1:28" ht="20.25" customHeight="1" x14ac:dyDescent="0.35">
      <c r="A19" s="2332" t="s">
        <v>914</v>
      </c>
      <c r="B19" s="2333"/>
      <c r="C19" s="2333"/>
      <c r="D19" s="2333"/>
      <c r="E19" s="2333"/>
      <c r="F19" s="2333"/>
      <c r="G19" s="2333"/>
      <c r="H19" s="2333"/>
      <c r="I19" s="2333"/>
      <c r="J19" s="2333"/>
      <c r="K19" s="2333"/>
      <c r="L19" s="2333"/>
      <c r="M19" s="2333"/>
      <c r="N19" s="2333"/>
      <c r="O19" s="2333"/>
      <c r="P19" s="2333"/>
      <c r="Q19" s="2333"/>
      <c r="R19" s="39"/>
      <c r="S19" s="2401" t="s">
        <v>544</v>
      </c>
      <c r="T19" s="2402"/>
      <c r="U19" s="2403"/>
      <c r="V19" s="36"/>
      <c r="W19" s="36"/>
      <c r="X19" s="36"/>
      <c r="Y19" s="36"/>
      <c r="Z19" s="64"/>
      <c r="AA19" s="64"/>
      <c r="AB19" s="64"/>
    </row>
    <row r="20" spans="1:28" ht="20.25" customHeight="1" x14ac:dyDescent="0.35">
      <c r="A20" s="2334"/>
      <c r="B20" s="2335"/>
      <c r="C20" s="2335"/>
      <c r="D20" s="2335"/>
      <c r="E20" s="2335"/>
      <c r="F20" s="2335"/>
      <c r="G20" s="2335"/>
      <c r="H20" s="2335"/>
      <c r="I20" s="2335"/>
      <c r="J20" s="2335"/>
      <c r="K20" s="2335"/>
      <c r="L20" s="2335"/>
      <c r="M20" s="2335"/>
      <c r="N20" s="2335"/>
      <c r="O20" s="2335"/>
      <c r="P20" s="2335"/>
      <c r="Q20" s="2335"/>
      <c r="R20" s="39"/>
      <c r="S20" s="2341"/>
      <c r="T20" s="2342"/>
      <c r="U20" s="2343"/>
      <c r="V20" s="36"/>
      <c r="W20" s="36"/>
      <c r="X20" s="36"/>
      <c r="Y20" s="36"/>
      <c r="Z20" s="64"/>
      <c r="AA20" s="64"/>
      <c r="AB20" s="64"/>
    </row>
    <row r="21" spans="1:28" ht="20.25" customHeight="1" x14ac:dyDescent="0.35">
      <c r="A21" s="2334"/>
      <c r="B21" s="2335"/>
      <c r="C21" s="2335"/>
      <c r="D21" s="2335"/>
      <c r="E21" s="2335"/>
      <c r="F21" s="2335"/>
      <c r="G21" s="2335"/>
      <c r="H21" s="2335"/>
      <c r="I21" s="2335"/>
      <c r="J21" s="2335"/>
      <c r="K21" s="2335"/>
      <c r="L21" s="2335"/>
      <c r="M21" s="2335"/>
      <c r="N21" s="2335"/>
      <c r="O21" s="2335"/>
      <c r="P21" s="2335"/>
      <c r="Q21" s="2335"/>
      <c r="R21" s="39"/>
      <c r="S21" s="2341"/>
      <c r="T21" s="2342"/>
      <c r="U21" s="2343"/>
      <c r="V21" s="36"/>
      <c r="W21" s="36"/>
      <c r="X21" s="36"/>
      <c r="Y21" s="36"/>
      <c r="Z21" s="64"/>
      <c r="AA21" s="64"/>
      <c r="AB21" s="64"/>
    </row>
    <row r="22" spans="1:28" ht="15" thickBot="1" x14ac:dyDescent="0.4">
      <c r="A22" s="2336"/>
      <c r="B22" s="2337"/>
      <c r="C22" s="2337"/>
      <c r="D22" s="2337"/>
      <c r="E22" s="2337"/>
      <c r="F22" s="2337"/>
      <c r="G22" s="2337"/>
      <c r="H22" s="2337"/>
      <c r="I22" s="2337"/>
      <c r="J22" s="2337"/>
      <c r="K22" s="2337"/>
      <c r="L22" s="2337"/>
      <c r="M22" s="2337"/>
      <c r="N22" s="2337"/>
      <c r="O22" s="2337"/>
      <c r="P22" s="2337"/>
      <c r="Q22" s="2337"/>
      <c r="R22" s="39"/>
      <c r="S22" s="2344"/>
      <c r="T22" s="2345"/>
      <c r="U22" s="2346"/>
      <c r="V22" s="36"/>
      <c r="W22" s="36"/>
      <c r="X22" s="36"/>
      <c r="Y22" s="36"/>
      <c r="Z22" s="64"/>
      <c r="AA22" s="64"/>
      <c r="AB22" s="64"/>
    </row>
    <row r="23" spans="1:28" ht="15.5" thickTop="1" thickBot="1" x14ac:dyDescent="0.4">
      <c r="A23" s="64"/>
      <c r="B23" s="64"/>
      <c r="C23" s="64"/>
      <c r="D23" s="64"/>
      <c r="E23" s="64"/>
      <c r="F23" s="64"/>
      <c r="G23" s="64"/>
      <c r="H23" s="64"/>
      <c r="I23" s="64"/>
      <c r="J23" s="64"/>
      <c r="K23" s="64"/>
      <c r="L23" s="64"/>
      <c r="M23" s="64"/>
      <c r="N23" s="64"/>
      <c r="O23" s="64"/>
      <c r="P23" s="64"/>
      <c r="Q23" s="64"/>
      <c r="R23" s="64"/>
      <c r="S23" s="34"/>
      <c r="T23" s="34"/>
      <c r="U23" s="34"/>
      <c r="V23" s="64"/>
      <c r="W23" s="64"/>
      <c r="X23" s="64"/>
      <c r="Y23" s="64"/>
      <c r="Z23" s="64"/>
      <c r="AA23" s="64"/>
      <c r="AB23" s="64"/>
    </row>
    <row r="24" spans="1:28" ht="20.25" customHeight="1" thickTop="1" thickBot="1" x14ac:dyDescent="0.4">
      <c r="A24" s="2357" t="s">
        <v>11</v>
      </c>
      <c r="B24" s="2422"/>
      <c r="C24" s="2422"/>
      <c r="D24" s="2422"/>
      <c r="E24" s="2422"/>
      <c r="F24" s="2422"/>
      <c r="G24" s="2422"/>
      <c r="H24" s="2422"/>
      <c r="I24" s="2422"/>
      <c r="J24" s="2422"/>
      <c r="K24" s="2422"/>
      <c r="L24" s="2422"/>
      <c r="M24" s="2422"/>
      <c r="N24" s="2422"/>
      <c r="O24" s="2422"/>
      <c r="P24" s="2422"/>
      <c r="Q24" s="2422"/>
      <c r="R24" s="114"/>
      <c r="S24" s="2360" t="s">
        <v>491</v>
      </c>
      <c r="T24" s="2361"/>
      <c r="U24" s="2362"/>
      <c r="V24" s="34"/>
      <c r="W24" s="34"/>
      <c r="X24" s="34"/>
      <c r="Y24" s="34"/>
      <c r="Z24" s="64"/>
      <c r="AA24" s="64"/>
      <c r="AB24" s="64"/>
    </row>
    <row r="25" spans="1:28" ht="20.25" customHeight="1" x14ac:dyDescent="0.35">
      <c r="A25" s="2332" t="s">
        <v>914</v>
      </c>
      <c r="B25" s="2404"/>
      <c r="C25" s="2404"/>
      <c r="D25" s="2404"/>
      <c r="E25" s="2404"/>
      <c r="F25" s="2404"/>
      <c r="G25" s="2404"/>
      <c r="H25" s="2404"/>
      <c r="I25" s="2404"/>
      <c r="J25" s="2404"/>
      <c r="K25" s="2404"/>
      <c r="L25" s="2404"/>
      <c r="M25" s="2404"/>
      <c r="N25" s="2404"/>
      <c r="O25" s="2404"/>
      <c r="P25" s="2404"/>
      <c r="Q25" s="2404"/>
      <c r="R25" s="39"/>
      <c r="S25" s="2411" t="s">
        <v>545</v>
      </c>
      <c r="T25" s="2412"/>
      <c r="U25" s="2413"/>
      <c r="V25" s="36"/>
      <c r="W25" s="36"/>
      <c r="X25" s="36"/>
      <c r="Y25" s="36"/>
      <c r="Z25" s="64"/>
      <c r="AA25" s="64"/>
      <c r="AB25" s="64"/>
    </row>
    <row r="26" spans="1:28" ht="20.25" customHeight="1" x14ac:dyDescent="0.35">
      <c r="A26" s="2405"/>
      <c r="B26" s="2406"/>
      <c r="C26" s="2406"/>
      <c r="D26" s="2406"/>
      <c r="E26" s="2406"/>
      <c r="F26" s="2406"/>
      <c r="G26" s="2406"/>
      <c r="H26" s="2406"/>
      <c r="I26" s="2406"/>
      <c r="J26" s="2406"/>
      <c r="K26" s="2406"/>
      <c r="L26" s="2406"/>
      <c r="M26" s="2406"/>
      <c r="N26" s="2406"/>
      <c r="O26" s="2406"/>
      <c r="P26" s="2406"/>
      <c r="Q26" s="2406"/>
      <c r="R26" s="39"/>
      <c r="S26" s="2414"/>
      <c r="T26" s="2415"/>
      <c r="U26" s="2416"/>
      <c r="V26" s="36"/>
      <c r="W26" s="36"/>
      <c r="X26" s="36"/>
      <c r="Y26" s="36"/>
      <c r="Z26" s="64"/>
      <c r="AA26" s="64"/>
      <c r="AB26" s="64"/>
    </row>
    <row r="27" spans="1:28" ht="20.25" customHeight="1" x14ac:dyDescent="0.35">
      <c r="A27" s="2405"/>
      <c r="B27" s="2406"/>
      <c r="C27" s="2406"/>
      <c r="D27" s="2406"/>
      <c r="E27" s="2406"/>
      <c r="F27" s="2406"/>
      <c r="G27" s="2406"/>
      <c r="H27" s="2406"/>
      <c r="I27" s="2406"/>
      <c r="J27" s="2406"/>
      <c r="K27" s="2406"/>
      <c r="L27" s="2406"/>
      <c r="M27" s="2406"/>
      <c r="N27" s="2406"/>
      <c r="O27" s="2406"/>
      <c r="P27" s="2406"/>
      <c r="Q27" s="2406"/>
      <c r="R27" s="39"/>
      <c r="S27" s="2414"/>
      <c r="T27" s="2415"/>
      <c r="U27" s="2416"/>
      <c r="V27" s="36"/>
      <c r="W27" s="36"/>
      <c r="X27" s="36"/>
      <c r="Y27" s="36"/>
      <c r="Z27" s="64"/>
      <c r="AA27" s="64"/>
      <c r="AB27" s="64"/>
    </row>
    <row r="28" spans="1:28" ht="15" thickBot="1" x14ac:dyDescent="0.4">
      <c r="A28" s="2407"/>
      <c r="B28" s="2408"/>
      <c r="C28" s="2408"/>
      <c r="D28" s="2408"/>
      <c r="E28" s="2408"/>
      <c r="F28" s="2408"/>
      <c r="G28" s="2408"/>
      <c r="H28" s="2408"/>
      <c r="I28" s="2408"/>
      <c r="J28" s="2408"/>
      <c r="K28" s="2408"/>
      <c r="L28" s="2408"/>
      <c r="M28" s="2408"/>
      <c r="N28" s="2408"/>
      <c r="O28" s="2408"/>
      <c r="P28" s="2408"/>
      <c r="Q28" s="2408"/>
      <c r="R28" s="39"/>
      <c r="S28" s="2417"/>
      <c r="T28" s="2418"/>
      <c r="U28" s="2419"/>
      <c r="V28" s="36"/>
      <c r="W28" s="36"/>
      <c r="X28" s="36"/>
      <c r="Y28" s="36"/>
      <c r="Z28" s="64"/>
      <c r="AA28" s="64"/>
      <c r="AB28" s="64"/>
    </row>
    <row r="29" spans="1:28" ht="15" thickTop="1" x14ac:dyDescent="0.35">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row>
    <row r="30" spans="1:28" ht="15" thickBot="1" x14ac:dyDescent="0.4">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row>
    <row r="31" spans="1:28" ht="19" thickTop="1" x14ac:dyDescent="0.45">
      <c r="A31" s="2347" t="s">
        <v>551</v>
      </c>
      <c r="B31" s="2348"/>
      <c r="C31" s="2348"/>
      <c r="D31" s="2348"/>
      <c r="E31" s="2348"/>
      <c r="F31" s="2348"/>
      <c r="G31" s="2348"/>
      <c r="H31" s="2348"/>
      <c r="I31" s="2348"/>
      <c r="J31" s="2348"/>
      <c r="K31" s="2349"/>
      <c r="L31" s="64"/>
      <c r="M31" s="64"/>
      <c r="N31" s="64"/>
      <c r="O31" s="64"/>
      <c r="P31" s="64"/>
      <c r="Q31" s="64"/>
      <c r="R31" s="64"/>
      <c r="S31" s="64"/>
      <c r="T31" s="64"/>
      <c r="U31" s="64"/>
      <c r="V31" s="64"/>
      <c r="W31" s="64"/>
      <c r="X31" s="64"/>
      <c r="Y31" s="64"/>
      <c r="Z31" s="64"/>
      <c r="AA31" s="64"/>
      <c r="AB31" s="64"/>
    </row>
    <row r="32" spans="1:28" ht="15" customHeight="1" x14ac:dyDescent="0.35">
      <c r="A32" s="2350" t="s">
        <v>546</v>
      </c>
      <c r="B32" s="2351"/>
      <c r="C32" s="2351" t="s">
        <v>547</v>
      </c>
      <c r="D32" s="2351"/>
      <c r="E32" s="2351"/>
      <c r="F32" s="2352" t="s">
        <v>617</v>
      </c>
      <c r="G32" s="2353"/>
      <c r="H32" s="2352" t="s">
        <v>626</v>
      </c>
      <c r="I32" s="2353"/>
      <c r="J32" s="2351" t="s">
        <v>548</v>
      </c>
      <c r="K32" s="2356"/>
      <c r="L32" s="64"/>
      <c r="M32" s="64"/>
      <c r="N32" s="64"/>
      <c r="O32" s="64"/>
      <c r="P32" s="64"/>
      <c r="Q32" s="64"/>
      <c r="R32" s="64"/>
      <c r="S32" s="64"/>
      <c r="T32" s="64"/>
      <c r="U32" s="64"/>
      <c r="V32" s="64"/>
      <c r="W32" s="64"/>
      <c r="X32" s="64"/>
      <c r="Y32" s="64"/>
      <c r="Z32" s="64"/>
      <c r="AA32" s="64"/>
      <c r="AB32" s="64"/>
    </row>
    <row r="33" spans="1:28" x14ac:dyDescent="0.35">
      <c r="A33" s="2350"/>
      <c r="B33" s="2351"/>
      <c r="C33" s="2351"/>
      <c r="D33" s="2351"/>
      <c r="E33" s="2351"/>
      <c r="F33" s="2354"/>
      <c r="G33" s="2355"/>
      <c r="H33" s="2354"/>
      <c r="I33" s="2355"/>
      <c r="J33" s="2351"/>
      <c r="K33" s="2356"/>
      <c r="L33" s="64"/>
      <c r="M33" s="64"/>
      <c r="N33" s="64"/>
      <c r="O33" s="64"/>
      <c r="P33" s="64"/>
      <c r="Q33" s="64"/>
      <c r="R33" s="64"/>
      <c r="S33" s="64"/>
      <c r="T33" s="64"/>
      <c r="U33" s="64"/>
      <c r="V33" s="64"/>
      <c r="W33" s="64"/>
      <c r="X33" s="64"/>
      <c r="Y33" s="64"/>
      <c r="Z33" s="64"/>
      <c r="AA33" s="64"/>
      <c r="AB33" s="64"/>
    </row>
    <row r="34" spans="1:28" x14ac:dyDescent="0.35">
      <c r="A34" s="2324" t="s">
        <v>256</v>
      </c>
      <c r="B34" s="2325"/>
      <c r="C34" s="2326"/>
      <c r="D34" s="2326"/>
      <c r="E34" s="2326"/>
      <c r="F34" s="2327"/>
      <c r="G34" s="2327"/>
      <c r="H34" s="2327"/>
      <c r="I34" s="2327"/>
      <c r="J34" s="2326"/>
      <c r="K34" s="2328"/>
      <c r="L34" s="64"/>
      <c r="M34" s="64"/>
      <c r="N34" s="64"/>
      <c r="O34" s="64"/>
      <c r="P34" s="64"/>
      <c r="Q34" s="64"/>
      <c r="R34" s="64"/>
      <c r="S34" s="64"/>
      <c r="T34" s="64"/>
      <c r="U34" s="64"/>
      <c r="V34" s="64"/>
      <c r="W34" s="64"/>
      <c r="X34" s="64"/>
      <c r="Y34" s="64"/>
      <c r="Z34" s="64"/>
      <c r="AA34" s="64"/>
      <c r="AB34" s="64"/>
    </row>
    <row r="35" spans="1:28" x14ac:dyDescent="0.35">
      <c r="A35" s="2324" t="s">
        <v>624</v>
      </c>
      <c r="B35" s="2325"/>
      <c r="C35" s="2326"/>
      <c r="D35" s="2326"/>
      <c r="E35" s="2326"/>
      <c r="F35" s="2327"/>
      <c r="G35" s="2327"/>
      <c r="H35" s="2327"/>
      <c r="I35" s="2327"/>
      <c r="J35" s="2326"/>
      <c r="K35" s="2328"/>
      <c r="L35" s="64"/>
      <c r="M35" s="64"/>
      <c r="N35" s="64"/>
      <c r="O35" s="64"/>
      <c r="P35" s="64"/>
      <c r="Q35" s="64"/>
      <c r="R35" s="64"/>
      <c r="S35" s="64"/>
      <c r="T35" s="64"/>
      <c r="U35" s="64"/>
      <c r="V35" s="64"/>
      <c r="W35" s="64"/>
      <c r="X35" s="64"/>
      <c r="Y35" s="64"/>
      <c r="Z35" s="64"/>
      <c r="AA35" s="64"/>
      <c r="AB35" s="64"/>
    </row>
    <row r="36" spans="1:28" x14ac:dyDescent="0.35">
      <c r="A36" s="2324" t="s">
        <v>625</v>
      </c>
      <c r="B36" s="2325"/>
      <c r="C36" s="2326"/>
      <c r="D36" s="2326"/>
      <c r="E36" s="2326"/>
      <c r="F36" s="2327"/>
      <c r="G36" s="2327"/>
      <c r="H36" s="2327"/>
      <c r="I36" s="2327"/>
      <c r="J36" s="2326"/>
      <c r="K36" s="2328"/>
      <c r="L36" s="64"/>
      <c r="M36" s="64"/>
      <c r="N36" s="64"/>
      <c r="O36" s="64"/>
      <c r="P36" s="64"/>
      <c r="Q36" s="64"/>
      <c r="R36" s="64"/>
      <c r="S36" s="64"/>
      <c r="T36" s="64"/>
      <c r="U36" s="64"/>
      <c r="V36" s="64"/>
      <c r="W36" s="64"/>
      <c r="X36" s="64"/>
      <c r="Y36" s="64"/>
      <c r="Z36" s="64"/>
      <c r="AA36" s="64"/>
      <c r="AB36" s="64"/>
    </row>
    <row r="37" spans="1:28" x14ac:dyDescent="0.35">
      <c r="A37" s="2324" t="s">
        <v>261</v>
      </c>
      <c r="B37" s="2325"/>
      <c r="C37" s="2326"/>
      <c r="D37" s="2326"/>
      <c r="E37" s="2326"/>
      <c r="F37" s="2327"/>
      <c r="G37" s="2327"/>
      <c r="H37" s="2327"/>
      <c r="I37" s="2327"/>
      <c r="J37" s="2326"/>
      <c r="K37" s="2328"/>
      <c r="L37" s="64"/>
      <c r="M37" s="64"/>
      <c r="N37" s="64"/>
      <c r="O37" s="64"/>
      <c r="P37" s="64"/>
      <c r="Q37" s="64"/>
      <c r="R37" s="64"/>
      <c r="S37" s="64"/>
      <c r="T37" s="64"/>
      <c r="U37" s="64"/>
      <c r="V37" s="64"/>
      <c r="W37" s="64"/>
      <c r="X37" s="64"/>
      <c r="Y37" s="64"/>
      <c r="Z37" s="64"/>
      <c r="AA37" s="64"/>
      <c r="AB37" s="64"/>
    </row>
    <row r="38" spans="1:28" x14ac:dyDescent="0.35">
      <c r="A38" s="2324" t="s">
        <v>277</v>
      </c>
      <c r="B38" s="2325"/>
      <c r="C38" s="2326"/>
      <c r="D38" s="2326"/>
      <c r="E38" s="2326"/>
      <c r="F38" s="2327"/>
      <c r="G38" s="2327"/>
      <c r="H38" s="2327"/>
      <c r="I38" s="2327"/>
      <c r="J38" s="2326"/>
      <c r="K38" s="2328"/>
      <c r="L38" s="64"/>
      <c r="M38" s="64"/>
      <c r="N38" s="64"/>
      <c r="O38" s="64"/>
      <c r="P38" s="64"/>
      <c r="Q38" s="64"/>
      <c r="R38" s="64"/>
      <c r="S38" s="64"/>
      <c r="T38" s="64"/>
      <c r="U38" s="64"/>
      <c r="V38" s="64"/>
      <c r="W38" s="64"/>
      <c r="X38" s="64"/>
      <c r="Y38" s="64"/>
      <c r="Z38" s="64"/>
      <c r="AA38" s="64"/>
      <c r="AB38" s="64"/>
    </row>
    <row r="39" spans="1:28" x14ac:dyDescent="0.35">
      <c r="A39" s="2324"/>
      <c r="B39" s="2325"/>
      <c r="C39" s="2326"/>
      <c r="D39" s="2326"/>
      <c r="E39" s="2326"/>
      <c r="F39" s="2327"/>
      <c r="G39" s="2327"/>
      <c r="H39" s="2327"/>
      <c r="I39" s="2327"/>
      <c r="J39" s="2326"/>
      <c r="K39" s="2328"/>
      <c r="L39" s="64"/>
      <c r="M39" s="64"/>
      <c r="N39" s="64"/>
      <c r="O39" s="64"/>
      <c r="P39" s="64"/>
      <c r="Q39" s="64"/>
      <c r="R39" s="64"/>
      <c r="S39" s="64"/>
      <c r="T39" s="64"/>
      <c r="U39" s="64"/>
      <c r="V39" s="64"/>
      <c r="W39" s="64"/>
      <c r="X39" s="64"/>
      <c r="Y39" s="64"/>
      <c r="Z39" s="64"/>
      <c r="AA39" s="64"/>
      <c r="AB39" s="64"/>
    </row>
    <row r="40" spans="1:28" x14ac:dyDescent="0.35">
      <c r="A40" s="2324"/>
      <c r="B40" s="2325"/>
      <c r="C40" s="2326"/>
      <c r="D40" s="2326"/>
      <c r="E40" s="2326"/>
      <c r="F40" s="2327"/>
      <c r="G40" s="2327"/>
      <c r="H40" s="2327"/>
      <c r="I40" s="2327"/>
      <c r="J40" s="2326"/>
      <c r="K40" s="2328"/>
      <c r="L40" s="64"/>
      <c r="M40" s="64"/>
      <c r="N40" s="64"/>
      <c r="O40" s="64"/>
      <c r="P40" s="64"/>
      <c r="Q40" s="64"/>
      <c r="R40" s="64"/>
      <c r="S40" s="64"/>
      <c r="T40" s="64"/>
      <c r="U40" s="64"/>
      <c r="V40" s="64"/>
      <c r="W40" s="64"/>
      <c r="X40" s="64"/>
      <c r="Y40" s="64"/>
      <c r="Z40" s="64"/>
      <c r="AA40" s="64"/>
      <c r="AB40" s="64"/>
    </row>
    <row r="41" spans="1:28" ht="15" thickBot="1" x14ac:dyDescent="0.4">
      <c r="A41" s="2329"/>
      <c r="B41" s="2330"/>
      <c r="C41" s="2330"/>
      <c r="D41" s="2330"/>
      <c r="E41" s="2330"/>
      <c r="F41" s="2330"/>
      <c r="G41" s="2330"/>
      <c r="H41" s="2330"/>
      <c r="I41" s="2330"/>
      <c r="J41" s="2330"/>
      <c r="K41" s="2331"/>
      <c r="L41" s="64"/>
      <c r="M41" s="64"/>
      <c r="N41" s="64"/>
      <c r="O41" s="64"/>
      <c r="P41" s="64"/>
      <c r="Q41" s="64"/>
      <c r="R41" s="64"/>
      <c r="S41" s="64"/>
      <c r="T41" s="64"/>
      <c r="U41" s="64"/>
      <c r="V41" s="64"/>
      <c r="W41" s="64"/>
      <c r="X41" s="64"/>
      <c r="Y41" s="64"/>
      <c r="Z41" s="64"/>
      <c r="AA41" s="64"/>
      <c r="AB41" s="64"/>
    </row>
    <row r="42" spans="1:28" ht="15" thickTop="1" x14ac:dyDescent="0.35">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row>
    <row r="43" spans="1:28" x14ac:dyDescent="0.35">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row>
  </sheetData>
  <mergeCells count="88">
    <mergeCell ref="A5:B5"/>
    <mergeCell ref="E1:J1"/>
    <mergeCell ref="L1:O1"/>
    <mergeCell ref="R1:U1"/>
    <mergeCell ref="E2:J2"/>
    <mergeCell ref="L2:O2"/>
    <mergeCell ref="R2:U2"/>
    <mergeCell ref="C5:Z5"/>
    <mergeCell ref="A4:Z4"/>
    <mergeCell ref="W7:X7"/>
    <mergeCell ref="Y7:Z7"/>
    <mergeCell ref="L7:M7"/>
    <mergeCell ref="H6:I6"/>
    <mergeCell ref="J6:K6"/>
    <mergeCell ref="L6:M6"/>
    <mergeCell ref="N6:O7"/>
    <mergeCell ref="P6:R7"/>
    <mergeCell ref="D7:E7"/>
    <mergeCell ref="F7:G7"/>
    <mergeCell ref="H7:I7"/>
    <mergeCell ref="J7:K7"/>
    <mergeCell ref="A8:AA8"/>
    <mergeCell ref="AA6:AA7"/>
    <mergeCell ref="A6:A7"/>
    <mergeCell ref="B6:C7"/>
    <mergeCell ref="D6:E6"/>
    <mergeCell ref="F6:G6"/>
    <mergeCell ref="S6:T6"/>
    <mergeCell ref="U6:V6"/>
    <mergeCell ref="W6:X6"/>
    <mergeCell ref="Y6:Z6"/>
    <mergeCell ref="S7:T7"/>
    <mergeCell ref="U7:V7"/>
    <mergeCell ref="A9:B9"/>
    <mergeCell ref="A25:Q28"/>
    <mergeCell ref="A18:Q18"/>
    <mergeCell ref="A24:Q24"/>
    <mergeCell ref="A19:Q22"/>
    <mergeCell ref="A12:B12"/>
    <mergeCell ref="A13:B13"/>
    <mergeCell ref="A14:B14"/>
    <mergeCell ref="A15:B15"/>
    <mergeCell ref="A31:K31"/>
    <mergeCell ref="A32:B33"/>
    <mergeCell ref="C32:E33"/>
    <mergeCell ref="F32:G33"/>
    <mergeCell ref="H32:I33"/>
    <mergeCell ref="J32:K33"/>
    <mergeCell ref="A41:K41"/>
    <mergeCell ref="C34:E34"/>
    <mergeCell ref="F34:G34"/>
    <mergeCell ref="H34:I34"/>
    <mergeCell ref="J34:K34"/>
    <mergeCell ref="C35:E35"/>
    <mergeCell ref="F35:G35"/>
    <mergeCell ref="H35:I35"/>
    <mergeCell ref="J35:K35"/>
    <mergeCell ref="A39:B39"/>
    <mergeCell ref="A40:B40"/>
    <mergeCell ref="A34:B34"/>
    <mergeCell ref="A35:B35"/>
    <mergeCell ref="A36:B36"/>
    <mergeCell ref="A37:B37"/>
    <mergeCell ref="A38:B38"/>
    <mergeCell ref="C38:E38"/>
    <mergeCell ref="F38:G38"/>
    <mergeCell ref="H38:I38"/>
    <mergeCell ref="J38:K38"/>
    <mergeCell ref="C39:E39"/>
    <mergeCell ref="F39:G39"/>
    <mergeCell ref="H39:I39"/>
    <mergeCell ref="J39:K39"/>
    <mergeCell ref="S18:U18"/>
    <mergeCell ref="S19:U22"/>
    <mergeCell ref="S24:U24"/>
    <mergeCell ref="S25:U28"/>
    <mergeCell ref="C40:E40"/>
    <mergeCell ref="F40:G40"/>
    <mergeCell ref="H40:I40"/>
    <mergeCell ref="J40:K40"/>
    <mergeCell ref="C36:E36"/>
    <mergeCell ref="F36:G36"/>
    <mergeCell ref="H36:I36"/>
    <mergeCell ref="J36:K36"/>
    <mergeCell ref="C37:E37"/>
    <mergeCell ref="F37:G37"/>
    <mergeCell ref="H37:I37"/>
    <mergeCell ref="J37:K37"/>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0C00-000000000000}">
      <formula1>AvancementTheme</formula1>
    </dataValidation>
  </dataValidations>
  <hyperlinks>
    <hyperlink ref="X1" location="DPDV_04GI1" display="PdV" xr:uid="{00000000-0004-0000-0C00-000000000000}"/>
    <hyperlink ref="Y1" location="DKPI_04GI1" display="KPI's" xr:uid="{00000000-0004-0000-0C00-000001000000}"/>
  </hyperlinks>
  <pageMargins left="0.70866141732283472" right="0.70866141732283472" top="0.74803149606299213" bottom="0.74803149606299213" header="0.31496062992125984" footer="0.31496062992125984"/>
  <pageSetup paperSize="9" scale="45" orientation="portrait" r:id="rId1"/>
  <headerFooter>
    <oddHeader>&amp;LPAD Methodology (c) 2013-2014&amp;RStrategic Management Workshop</oddHeader>
    <oddFooter>&amp;L&amp;F&amp;C&amp;A&amp;RSituation au : &amp;D - page : &amp;P/&amp;N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47">
    <tabColor rgb="FFFFFF00"/>
    <pageSetUpPr fitToPage="1"/>
  </sheetPr>
  <dimension ref="A1:Z42"/>
  <sheetViews>
    <sheetView showGridLines="0" showRowColHeaders="0" zoomScaleNormal="100" workbookViewId="0">
      <pane ySplit="8" topLeftCell="A9" activePane="bottomLeft" state="frozen"/>
      <selection activeCell="E12" sqref="E12:H12"/>
      <selection pane="bottomLeft"/>
    </sheetView>
  </sheetViews>
  <sheetFormatPr baseColWidth="10" defaultColWidth="11.453125" defaultRowHeight="14.5" x14ac:dyDescent="0.35"/>
  <cols>
    <col min="1" max="3" width="11.453125" style="61"/>
    <col min="4" max="4" width="10.7265625" style="61" customWidth="1"/>
    <col min="5" max="5" width="11.7265625" style="61" customWidth="1"/>
    <col min="6" max="9" width="10.7265625" style="61" customWidth="1"/>
    <col min="10" max="10" width="9.453125" style="61" customWidth="1"/>
    <col min="11" max="11" width="10.7265625" style="61" customWidth="1"/>
    <col min="12" max="17" width="9.453125" style="61" customWidth="1"/>
    <col min="18" max="16384" width="11.453125" style="61"/>
  </cols>
  <sheetData>
    <row r="1" spans="1:26" s="55" customFormat="1" ht="15" customHeight="1" x14ac:dyDescent="0.35">
      <c r="A1" s="394"/>
      <c r="B1" s="394"/>
      <c r="C1" s="394"/>
      <c r="D1" s="1995" t="s">
        <v>5</v>
      </c>
      <c r="E1" s="1995"/>
      <c r="F1" s="1995"/>
      <c r="G1" s="1995"/>
      <c r="H1" s="396"/>
      <c r="I1" s="1995" t="s">
        <v>6</v>
      </c>
      <c r="J1" s="1995"/>
      <c r="K1" s="394"/>
      <c r="L1" s="1995" t="s">
        <v>9</v>
      </c>
      <c r="M1" s="1995"/>
      <c r="N1" s="394"/>
      <c r="O1" s="394"/>
      <c r="P1" s="447" t="s">
        <v>2</v>
      </c>
      <c r="Q1" s="447" t="s">
        <v>3</v>
      </c>
      <c r="R1" s="450"/>
    </row>
    <row r="2" spans="1:26" s="59" customFormat="1" ht="18" customHeight="1" x14ac:dyDescent="0.35">
      <c r="A2" s="398"/>
      <c r="B2" s="398"/>
      <c r="C2" s="398"/>
      <c r="D2" s="1996" t="str">
        <f>NomClient</f>
        <v>BestEditor</v>
      </c>
      <c r="E2" s="1997"/>
      <c r="F2" s="1997"/>
      <c r="G2" s="1998"/>
      <c r="H2" s="398"/>
      <c r="I2" s="2164" t="s">
        <v>283</v>
      </c>
      <c r="J2" s="2000"/>
      <c r="K2" s="398"/>
      <c r="L2" s="2001">
        <v>41862.589745370373</v>
      </c>
      <c r="M2" s="2002"/>
      <c r="N2" s="717"/>
      <c r="O2" s="399"/>
      <c r="P2" s="448">
        <f>IF(LEN(DPDV_06TP1)&gt;0,LEN(DPDV_06TP1),0-PDV_NBmini)</f>
        <v>-10</v>
      </c>
      <c r="Q2" s="448">
        <f>IF(LEN(DKPI_06TP1)&gt;0,LEN(DKPI_06TP1),0-KPI_NBmini)</f>
        <v>-10</v>
      </c>
      <c r="R2" s="451"/>
    </row>
    <row r="3" spans="1:26" ht="6.75" customHeight="1" thickBot="1" x14ac:dyDescent="0.4">
      <c r="A3" s="401"/>
      <c r="B3" s="401"/>
      <c r="C3" s="401"/>
      <c r="D3" s="401"/>
      <c r="E3" s="401"/>
      <c r="F3" s="401"/>
      <c r="G3" s="401"/>
      <c r="H3" s="401"/>
      <c r="I3" s="401"/>
      <c r="J3" s="401"/>
      <c r="K3" s="401"/>
      <c r="L3" s="401"/>
      <c r="M3" s="401"/>
      <c r="N3" s="401"/>
      <c r="O3" s="401"/>
      <c r="P3" s="401"/>
      <c r="Q3" s="401"/>
      <c r="R3" s="64"/>
    </row>
    <row r="4" spans="1:26" s="1" customFormat="1" ht="24.75" customHeight="1" thickBot="1" x14ac:dyDescent="0.4">
      <c r="A4" s="2423" t="s">
        <v>1383</v>
      </c>
      <c r="B4" s="2322"/>
      <c r="C4" s="2322"/>
      <c r="D4" s="2322"/>
      <c r="E4" s="2322"/>
      <c r="F4" s="2322"/>
      <c r="G4" s="2322"/>
      <c r="H4" s="2322"/>
      <c r="I4" s="2322"/>
      <c r="J4" s="2322"/>
      <c r="K4" s="2322"/>
      <c r="L4" s="2322"/>
      <c r="M4" s="2322"/>
      <c r="N4" s="2322"/>
      <c r="O4" s="2322"/>
      <c r="P4" s="2322"/>
      <c r="Q4" s="2323"/>
      <c r="R4" s="791"/>
      <c r="S4" s="28"/>
      <c r="T4" s="28"/>
      <c r="U4" s="28"/>
      <c r="V4" s="28"/>
      <c r="W4" s="28"/>
      <c r="X4" s="28"/>
      <c r="Y4" s="28"/>
      <c r="Z4" s="28"/>
    </row>
    <row r="5" spans="1:26" s="28" customFormat="1" ht="36" customHeight="1" thickBot="1" x14ac:dyDescent="0.4">
      <c r="A5" s="2017" t="s">
        <v>14</v>
      </c>
      <c r="B5" s="2017"/>
      <c r="C5" s="2018" t="s">
        <v>552</v>
      </c>
      <c r="D5" s="2018"/>
      <c r="E5" s="2018"/>
      <c r="F5" s="2018"/>
      <c r="G5" s="2018"/>
      <c r="H5" s="2018"/>
      <c r="I5" s="2018"/>
      <c r="J5" s="2018"/>
      <c r="K5" s="2018"/>
      <c r="L5" s="2018"/>
      <c r="M5" s="2018"/>
      <c r="N5" s="2018"/>
      <c r="O5" s="2018"/>
      <c r="P5" s="2018"/>
      <c r="Q5" s="2018"/>
      <c r="R5" s="791"/>
    </row>
    <row r="6" spans="1:26" s="119" customFormat="1" ht="30.75" customHeight="1" thickTop="1" x14ac:dyDescent="0.35">
      <c r="A6" s="2459" t="s">
        <v>333</v>
      </c>
      <c r="B6" s="2460"/>
      <c r="C6" s="2460"/>
      <c r="D6" s="2471"/>
      <c r="E6" s="854" t="s">
        <v>332</v>
      </c>
      <c r="F6" s="2468" t="s">
        <v>331</v>
      </c>
      <c r="G6" s="2469"/>
      <c r="H6" s="2469"/>
      <c r="I6" s="2470"/>
      <c r="J6" s="2459" t="s">
        <v>330</v>
      </c>
      <c r="K6" s="2460"/>
      <c r="L6" s="2460"/>
      <c r="M6" s="2460"/>
      <c r="N6" s="2460"/>
      <c r="O6" s="2460"/>
      <c r="P6" s="2460"/>
      <c r="Q6" s="2461"/>
      <c r="R6" s="853"/>
    </row>
    <row r="7" spans="1:26" s="119" customFormat="1" ht="72.75" customHeight="1" x14ac:dyDescent="0.35">
      <c r="A7" s="2475" t="s">
        <v>329</v>
      </c>
      <c r="B7" s="2476"/>
      <c r="C7" s="2476"/>
      <c r="D7" s="2477"/>
      <c r="E7" s="855" t="s">
        <v>380</v>
      </c>
      <c r="F7" s="856" t="s">
        <v>147</v>
      </c>
      <c r="G7" s="857" t="s">
        <v>382</v>
      </c>
      <c r="H7" s="857" t="s">
        <v>381</v>
      </c>
      <c r="I7" s="858" t="s">
        <v>383</v>
      </c>
      <c r="J7" s="2455" t="s">
        <v>328</v>
      </c>
      <c r="K7" s="2456"/>
      <c r="L7" s="2457" t="s">
        <v>327</v>
      </c>
      <c r="M7" s="2457"/>
      <c r="N7" s="2457" t="s">
        <v>326</v>
      </c>
      <c r="O7" s="2457"/>
      <c r="P7" s="2457" t="s">
        <v>325</v>
      </c>
      <c r="Q7" s="2458"/>
      <c r="R7" s="859"/>
    </row>
    <row r="8" spans="1:26" s="119" customFormat="1" ht="0.75" customHeight="1" x14ac:dyDescent="0.35">
      <c r="A8" s="860" t="s">
        <v>324</v>
      </c>
      <c r="B8" s="861"/>
      <c r="C8" s="862"/>
      <c r="D8" s="863"/>
      <c r="E8" s="864"/>
      <c r="F8" s="865"/>
      <c r="G8" s="866"/>
      <c r="H8" s="861"/>
      <c r="I8" s="867"/>
      <c r="J8" s="868"/>
      <c r="K8" s="869"/>
      <c r="L8" s="870"/>
      <c r="M8" s="871"/>
      <c r="N8" s="871"/>
      <c r="O8" s="871"/>
      <c r="P8" s="871"/>
      <c r="Q8" s="872"/>
      <c r="R8" s="853"/>
    </row>
    <row r="9" spans="1:26" s="119" customFormat="1" ht="0.75" customHeight="1" x14ac:dyDescent="0.35">
      <c r="A9" s="860"/>
      <c r="B9" s="861"/>
      <c r="C9" s="862"/>
      <c r="D9" s="863"/>
      <c r="E9" s="864"/>
      <c r="F9" s="865"/>
      <c r="G9" s="866"/>
      <c r="H9" s="861"/>
      <c r="I9" s="867"/>
      <c r="J9" s="868"/>
      <c r="K9" s="869"/>
      <c r="L9" s="870"/>
      <c r="M9" s="871"/>
      <c r="N9" s="871"/>
      <c r="O9" s="871"/>
      <c r="P9" s="871"/>
      <c r="Q9" s="872"/>
      <c r="R9" s="853"/>
    </row>
    <row r="10" spans="1:26" s="121" customFormat="1" ht="8.25" customHeight="1" x14ac:dyDescent="0.35">
      <c r="A10" s="2424"/>
      <c r="B10" s="2425"/>
      <c r="C10" s="2425"/>
      <c r="D10" s="2425"/>
      <c r="E10" s="2425"/>
      <c r="F10" s="2425"/>
      <c r="G10" s="2425"/>
      <c r="H10" s="2425"/>
      <c r="I10" s="2425"/>
      <c r="J10" s="2425"/>
      <c r="K10" s="2425"/>
      <c r="L10" s="2425"/>
      <c r="M10" s="2425"/>
      <c r="N10" s="2425"/>
      <c r="O10" s="2425"/>
      <c r="P10" s="2425"/>
      <c r="Q10" s="2426"/>
      <c r="R10" s="873"/>
    </row>
    <row r="11" spans="1:26" s="117" customFormat="1" ht="35.25" customHeight="1" x14ac:dyDescent="0.3">
      <c r="A11" s="2465" t="s">
        <v>450</v>
      </c>
      <c r="B11" s="2466"/>
      <c r="C11" s="2466"/>
      <c r="D11" s="2467"/>
      <c r="E11" s="221" t="s">
        <v>484</v>
      </c>
      <c r="F11" s="1228"/>
      <c r="G11" s="1229"/>
      <c r="H11" s="1226"/>
      <c r="I11" s="1227"/>
      <c r="J11" s="2478"/>
      <c r="K11" s="2444"/>
      <c r="L11" s="2444"/>
      <c r="M11" s="2444"/>
      <c r="N11" s="2444"/>
      <c r="O11" s="2444"/>
      <c r="P11" s="2444"/>
      <c r="Q11" s="2445"/>
      <c r="R11" s="660"/>
    </row>
    <row r="12" spans="1:26" s="119" customFormat="1" ht="35.25" customHeight="1" x14ac:dyDescent="0.35">
      <c r="A12" s="2462" t="s">
        <v>446</v>
      </c>
      <c r="B12" s="2463"/>
      <c r="C12" s="2463"/>
      <c r="D12" s="2464"/>
      <c r="E12" s="221" t="s">
        <v>485</v>
      </c>
      <c r="F12" s="306" t="s">
        <v>725</v>
      </c>
      <c r="G12" s="307" t="s">
        <v>725</v>
      </c>
      <c r="H12" s="307"/>
      <c r="I12" s="308"/>
      <c r="J12" s="2446"/>
      <c r="K12" s="2447"/>
      <c r="L12" s="2441" t="s">
        <v>725</v>
      </c>
      <c r="M12" s="2441"/>
      <c r="N12" s="2442" t="s">
        <v>586</v>
      </c>
      <c r="O12" s="2442"/>
      <c r="P12" s="2442"/>
      <c r="Q12" s="2443"/>
      <c r="R12" s="853"/>
    </row>
    <row r="13" spans="1:26" s="119" customFormat="1" ht="35.25" customHeight="1" x14ac:dyDescent="0.35">
      <c r="A13" s="2462" t="s">
        <v>323</v>
      </c>
      <c r="B13" s="2463"/>
      <c r="C13" s="2463"/>
      <c r="D13" s="2464"/>
      <c r="E13" s="221" t="s">
        <v>484</v>
      </c>
      <c r="F13" s="306"/>
      <c r="G13" s="307" t="s">
        <v>725</v>
      </c>
      <c r="H13" s="307" t="s">
        <v>725</v>
      </c>
      <c r="I13" s="308"/>
      <c r="J13" s="2439" t="s">
        <v>725</v>
      </c>
      <c r="K13" s="2440"/>
      <c r="L13" s="2441"/>
      <c r="M13" s="2441"/>
      <c r="N13" s="2442"/>
      <c r="O13" s="2442"/>
      <c r="P13" s="2442"/>
      <c r="Q13" s="2443"/>
      <c r="R13" s="853"/>
    </row>
    <row r="14" spans="1:26" s="123" customFormat="1" ht="35.25" customHeight="1" x14ac:dyDescent="0.3">
      <c r="A14" s="2462" t="s">
        <v>322</v>
      </c>
      <c r="B14" s="2463"/>
      <c r="C14" s="2463"/>
      <c r="D14" s="2464"/>
      <c r="E14" s="221" t="s">
        <v>484</v>
      </c>
      <c r="F14" s="309"/>
      <c r="G14" s="307"/>
      <c r="H14" s="307"/>
      <c r="I14" s="308"/>
      <c r="J14" s="2439" t="s">
        <v>725</v>
      </c>
      <c r="K14" s="2440"/>
      <c r="L14" s="2441"/>
      <c r="M14" s="2441"/>
      <c r="N14" s="2442"/>
      <c r="O14" s="2442"/>
      <c r="P14" s="2442"/>
      <c r="Q14" s="2443"/>
      <c r="R14" s="874"/>
    </row>
    <row r="15" spans="1:26" s="123" customFormat="1" ht="35.25" customHeight="1" x14ac:dyDescent="0.3">
      <c r="A15" s="2462" t="s">
        <v>321</v>
      </c>
      <c r="B15" s="2463"/>
      <c r="C15" s="2463"/>
      <c r="D15" s="2464"/>
      <c r="E15" s="221" t="s">
        <v>124</v>
      </c>
      <c r="F15" s="309" t="s">
        <v>725</v>
      </c>
      <c r="G15" s="307" t="s">
        <v>725</v>
      </c>
      <c r="H15" s="307" t="s">
        <v>725</v>
      </c>
      <c r="I15" s="308"/>
      <c r="J15" s="2439"/>
      <c r="K15" s="2440"/>
      <c r="L15" s="2441"/>
      <c r="M15" s="2441"/>
      <c r="N15" s="2442" t="s">
        <v>725</v>
      </c>
      <c r="O15" s="2442"/>
      <c r="P15" s="2442" t="s">
        <v>586</v>
      </c>
      <c r="Q15" s="2443"/>
      <c r="R15" s="874"/>
    </row>
    <row r="16" spans="1:26" s="124" customFormat="1" ht="35.25" customHeight="1" x14ac:dyDescent="0.35">
      <c r="A16" s="2462" t="s">
        <v>320</v>
      </c>
      <c r="B16" s="2463"/>
      <c r="C16" s="2463"/>
      <c r="D16" s="2464"/>
      <c r="E16" s="221"/>
      <c r="F16" s="306"/>
      <c r="G16" s="307"/>
      <c r="H16" s="307"/>
      <c r="I16" s="308"/>
      <c r="J16" s="2439"/>
      <c r="K16" s="2440"/>
      <c r="L16" s="2441"/>
      <c r="M16" s="2441"/>
      <c r="N16" s="2442"/>
      <c r="O16" s="2442"/>
      <c r="P16" s="2442"/>
      <c r="Q16" s="2443"/>
      <c r="R16" s="875"/>
    </row>
    <row r="17" spans="1:18" s="119" customFormat="1" ht="35.25" customHeight="1" x14ac:dyDescent="0.35">
      <c r="A17" s="2462" t="s">
        <v>319</v>
      </c>
      <c r="B17" s="2463"/>
      <c r="C17" s="2463"/>
      <c r="D17" s="2464"/>
      <c r="E17" s="221"/>
      <c r="F17" s="306"/>
      <c r="G17" s="307"/>
      <c r="H17" s="307"/>
      <c r="I17" s="308"/>
      <c r="J17" s="2439"/>
      <c r="K17" s="2440"/>
      <c r="L17" s="2441"/>
      <c r="M17" s="2441"/>
      <c r="N17" s="2442"/>
      <c r="O17" s="2442"/>
      <c r="P17" s="2442"/>
      <c r="Q17" s="2443"/>
      <c r="R17" s="853"/>
    </row>
    <row r="18" spans="1:18" s="119" customFormat="1" ht="35.25" customHeight="1" x14ac:dyDescent="0.35">
      <c r="A18" s="2462" t="s">
        <v>318</v>
      </c>
      <c r="B18" s="2463"/>
      <c r="C18" s="2463"/>
      <c r="D18" s="2464"/>
      <c r="E18" s="221" t="s">
        <v>124</v>
      </c>
      <c r="F18" s="306"/>
      <c r="G18" s="307"/>
      <c r="H18" s="307"/>
      <c r="I18" s="308"/>
      <c r="J18" s="2439"/>
      <c r="K18" s="2440"/>
      <c r="L18" s="2441"/>
      <c r="M18" s="2441"/>
      <c r="N18" s="2442" t="s">
        <v>725</v>
      </c>
      <c r="O18" s="2442"/>
      <c r="P18" s="2442"/>
      <c r="Q18" s="2443"/>
      <c r="R18" s="853"/>
    </row>
    <row r="19" spans="1:18" s="124" customFormat="1" ht="35.25" customHeight="1" x14ac:dyDescent="0.35">
      <c r="A19" s="2462" t="s">
        <v>317</v>
      </c>
      <c r="B19" s="2463"/>
      <c r="C19" s="2463"/>
      <c r="D19" s="2464"/>
      <c r="E19" s="221" t="s">
        <v>485</v>
      </c>
      <c r="F19" s="306"/>
      <c r="G19" s="307"/>
      <c r="H19" s="307"/>
      <c r="I19" s="308"/>
      <c r="J19" s="2439"/>
      <c r="K19" s="2440"/>
      <c r="L19" s="2441"/>
      <c r="M19" s="2441"/>
      <c r="N19" s="2442" t="s">
        <v>603</v>
      </c>
      <c r="O19" s="2442"/>
      <c r="P19" s="2442"/>
      <c r="Q19" s="2443"/>
      <c r="R19" s="875"/>
    </row>
    <row r="20" spans="1:18" s="124" customFormat="1" ht="35.25" customHeight="1" x14ac:dyDescent="0.35">
      <c r="A20" s="2462" t="s">
        <v>823</v>
      </c>
      <c r="B20" s="2463"/>
      <c r="C20" s="2463"/>
      <c r="D20" s="2464"/>
      <c r="E20" s="221"/>
      <c r="F20" s="306"/>
      <c r="G20" s="307"/>
      <c r="H20" s="307"/>
      <c r="I20" s="308"/>
      <c r="J20" s="2439"/>
      <c r="K20" s="2440"/>
      <c r="L20" s="2441"/>
      <c r="M20" s="2441"/>
      <c r="N20" s="2442"/>
      <c r="O20" s="2442"/>
      <c r="P20" s="2442"/>
      <c r="Q20" s="2443"/>
      <c r="R20" s="875"/>
    </row>
    <row r="21" spans="1:18" s="124" customFormat="1" ht="35.25" customHeight="1" x14ac:dyDescent="0.35">
      <c r="A21" s="2462" t="s">
        <v>384</v>
      </c>
      <c r="B21" s="2463"/>
      <c r="C21" s="2463"/>
      <c r="D21" s="2464"/>
      <c r="E21" s="221"/>
      <c r="F21" s="306"/>
      <c r="G21" s="307"/>
      <c r="H21" s="307"/>
      <c r="I21" s="308"/>
      <c r="J21" s="2439"/>
      <c r="K21" s="2440"/>
      <c r="L21" s="2441"/>
      <c r="M21" s="2441"/>
      <c r="N21" s="2442"/>
      <c r="O21" s="2442"/>
      <c r="P21" s="2442"/>
      <c r="Q21" s="2443"/>
      <c r="R21" s="875"/>
    </row>
    <row r="22" spans="1:18" s="124" customFormat="1" ht="35.25" customHeight="1" x14ac:dyDescent="0.35">
      <c r="A22" s="2462"/>
      <c r="B22" s="2463"/>
      <c r="C22" s="2463"/>
      <c r="D22" s="2464"/>
      <c r="E22" s="221"/>
      <c r="F22" s="306"/>
      <c r="G22" s="307"/>
      <c r="H22" s="307"/>
      <c r="I22" s="308"/>
      <c r="J22" s="2439"/>
      <c r="K22" s="2440"/>
      <c r="L22" s="2441"/>
      <c r="M22" s="2441"/>
      <c r="N22" s="2442"/>
      <c r="O22" s="2442"/>
      <c r="P22" s="2442"/>
      <c r="Q22" s="2443"/>
      <c r="R22" s="875"/>
    </row>
    <row r="23" spans="1:18" s="124" customFormat="1" ht="35.25" customHeight="1" x14ac:dyDescent="0.35">
      <c r="A23" s="2465"/>
      <c r="B23" s="2466"/>
      <c r="C23" s="2466"/>
      <c r="D23" s="2467"/>
      <c r="E23" s="221"/>
      <c r="F23" s="306"/>
      <c r="G23" s="307"/>
      <c r="H23" s="307"/>
      <c r="I23" s="308"/>
      <c r="J23" s="2439"/>
      <c r="K23" s="2440"/>
      <c r="L23" s="2441"/>
      <c r="M23" s="2441"/>
      <c r="N23" s="2442"/>
      <c r="O23" s="2442"/>
      <c r="P23" s="2442"/>
      <c r="Q23" s="2443"/>
      <c r="R23" s="875"/>
    </row>
    <row r="24" spans="1:18" s="124" customFormat="1" ht="35.25" customHeight="1" x14ac:dyDescent="0.35">
      <c r="A24" s="2462" t="s">
        <v>313</v>
      </c>
      <c r="B24" s="2463"/>
      <c r="C24" s="2463"/>
      <c r="D24" s="2464"/>
      <c r="E24" s="221"/>
      <c r="F24" s="306"/>
      <c r="G24" s="307"/>
      <c r="H24" s="307"/>
      <c r="I24" s="308"/>
      <c r="J24" s="2439"/>
      <c r="K24" s="2440"/>
      <c r="L24" s="2441"/>
      <c r="M24" s="2441"/>
      <c r="N24" s="2442"/>
      <c r="O24" s="2442"/>
      <c r="P24" s="2442"/>
      <c r="Q24" s="2443"/>
      <c r="R24" s="875"/>
    </row>
    <row r="25" spans="1:18" s="124" customFormat="1" ht="35.25" customHeight="1" x14ac:dyDescent="0.35">
      <c r="A25" s="2462" t="s">
        <v>149</v>
      </c>
      <c r="B25" s="2463"/>
      <c r="C25" s="2463"/>
      <c r="D25" s="2464"/>
      <c r="E25" s="221"/>
      <c r="F25" s="306"/>
      <c r="G25" s="307"/>
      <c r="H25" s="307"/>
      <c r="I25" s="308"/>
      <c r="J25" s="2439"/>
      <c r="K25" s="2440"/>
      <c r="L25" s="2441"/>
      <c r="M25" s="2441"/>
      <c r="N25" s="2442"/>
      <c r="O25" s="2442"/>
      <c r="P25" s="2442"/>
      <c r="Q25" s="2443"/>
      <c r="R25" s="875"/>
    </row>
    <row r="26" spans="1:18" s="124" customFormat="1" ht="35.25" customHeight="1" x14ac:dyDescent="0.35">
      <c r="A26" s="2462" t="s">
        <v>587</v>
      </c>
      <c r="B26" s="2463"/>
      <c r="C26" s="2463"/>
      <c r="D26" s="2464"/>
      <c r="E26" s="221"/>
      <c r="F26" s="306"/>
      <c r="G26" s="307"/>
      <c r="H26" s="307"/>
      <c r="I26" s="308"/>
      <c r="J26" s="2439"/>
      <c r="K26" s="2440"/>
      <c r="L26" s="2441"/>
      <c r="M26" s="2441"/>
      <c r="N26" s="2442"/>
      <c r="O26" s="2442"/>
      <c r="P26" s="2442"/>
      <c r="Q26" s="2443"/>
      <c r="R26" s="875"/>
    </row>
    <row r="27" spans="1:18" s="121" customFormat="1" ht="7.5" customHeight="1" thickBot="1" x14ac:dyDescent="0.4">
      <c r="A27" s="2427"/>
      <c r="B27" s="2428"/>
      <c r="C27" s="2428"/>
      <c r="D27" s="2428"/>
      <c r="E27" s="2428"/>
      <c r="F27" s="2428"/>
      <c r="G27" s="2428"/>
      <c r="H27" s="2428"/>
      <c r="I27" s="2428"/>
      <c r="J27" s="2428"/>
      <c r="K27" s="2428"/>
      <c r="L27" s="2428"/>
      <c r="M27" s="2428"/>
      <c r="N27" s="2428"/>
      <c r="O27" s="2428"/>
      <c r="P27" s="2428"/>
      <c r="Q27" s="2429"/>
      <c r="R27" s="873"/>
    </row>
    <row r="28" spans="1:18" ht="13.5" customHeight="1" thickTop="1" x14ac:dyDescent="0.35">
      <c r="A28" s="876"/>
      <c r="B28" s="876"/>
      <c r="C28" s="877"/>
      <c r="D28" s="877"/>
      <c r="E28" s="877"/>
      <c r="F28" s="877"/>
      <c r="G28" s="877"/>
      <c r="H28" s="877"/>
      <c r="I28" s="877"/>
      <c r="J28" s="877"/>
      <c r="K28" s="877"/>
      <c r="L28" s="877"/>
      <c r="M28" s="877"/>
      <c r="N28" s="877"/>
      <c r="O28" s="878"/>
      <c r="P28" s="878"/>
      <c r="Q28" s="877"/>
      <c r="R28" s="64"/>
    </row>
    <row r="29" spans="1:18" ht="15" thickBot="1" x14ac:dyDescent="0.4">
      <c r="A29" s="64"/>
      <c r="B29" s="64"/>
      <c r="C29" s="64"/>
      <c r="D29" s="64"/>
      <c r="E29" s="64"/>
      <c r="F29" s="64"/>
      <c r="G29" s="64"/>
      <c r="H29" s="64"/>
      <c r="I29" s="64"/>
      <c r="J29" s="64"/>
      <c r="K29" s="64"/>
      <c r="L29" s="64"/>
      <c r="M29" s="64"/>
      <c r="N29" s="64"/>
      <c r="O29" s="64"/>
      <c r="P29" s="64"/>
      <c r="Q29" s="64"/>
      <c r="R29" s="64"/>
    </row>
    <row r="30" spans="1:18" ht="19.5" thickTop="1" thickBot="1" x14ac:dyDescent="0.4">
      <c r="A30" s="2472" t="s">
        <v>10</v>
      </c>
      <c r="B30" s="2473"/>
      <c r="C30" s="2473"/>
      <c r="D30" s="2473"/>
      <c r="E30" s="2473"/>
      <c r="F30" s="2473"/>
      <c r="G30" s="2473"/>
      <c r="H30" s="2473"/>
      <c r="I30" s="2473"/>
      <c r="J30" s="2473"/>
      <c r="K30" s="2474"/>
      <c r="L30" s="34"/>
      <c r="M30" s="2360" t="s">
        <v>491</v>
      </c>
      <c r="N30" s="2361"/>
      <c r="O30" s="2362"/>
      <c r="P30" s="34"/>
      <c r="Q30" s="34"/>
      <c r="R30" s="64"/>
    </row>
    <row r="31" spans="1:18" ht="20.25" customHeight="1" x14ac:dyDescent="0.35">
      <c r="A31" s="2430"/>
      <c r="B31" s="2431"/>
      <c r="C31" s="2431"/>
      <c r="D31" s="2431"/>
      <c r="E31" s="2431"/>
      <c r="F31" s="2431"/>
      <c r="G31" s="2431"/>
      <c r="H31" s="2431"/>
      <c r="I31" s="2431"/>
      <c r="J31" s="2431"/>
      <c r="K31" s="2432"/>
      <c r="L31" s="36"/>
      <c r="M31" s="2401" t="s">
        <v>553</v>
      </c>
      <c r="N31" s="2402"/>
      <c r="O31" s="2403"/>
      <c r="P31" s="36"/>
      <c r="Q31" s="36"/>
      <c r="R31" s="64"/>
    </row>
    <row r="32" spans="1:18" ht="20.25" customHeight="1" x14ac:dyDescent="0.35">
      <c r="A32" s="2433"/>
      <c r="B32" s="2434"/>
      <c r="C32" s="2434"/>
      <c r="D32" s="2434"/>
      <c r="E32" s="2434"/>
      <c r="F32" s="2434"/>
      <c r="G32" s="2434"/>
      <c r="H32" s="2434"/>
      <c r="I32" s="2434"/>
      <c r="J32" s="2434"/>
      <c r="K32" s="2435"/>
      <c r="L32" s="36"/>
      <c r="M32" s="2341"/>
      <c r="N32" s="2342"/>
      <c r="O32" s="2343"/>
      <c r="P32" s="36"/>
      <c r="Q32" s="36"/>
      <c r="R32" s="64"/>
    </row>
    <row r="33" spans="1:18" ht="20.25" customHeight="1" x14ac:dyDescent="0.35">
      <c r="A33" s="2433"/>
      <c r="B33" s="2434"/>
      <c r="C33" s="2434"/>
      <c r="D33" s="2434"/>
      <c r="E33" s="2434"/>
      <c r="F33" s="2434"/>
      <c r="G33" s="2434"/>
      <c r="H33" s="2434"/>
      <c r="I33" s="2434"/>
      <c r="J33" s="2434"/>
      <c r="K33" s="2435"/>
      <c r="L33" s="36"/>
      <c r="M33" s="2341"/>
      <c r="N33" s="2342"/>
      <c r="O33" s="2343"/>
      <c r="P33" s="36"/>
      <c r="Q33" s="36"/>
      <c r="R33" s="64"/>
    </row>
    <row r="34" spans="1:18" ht="20.25" customHeight="1" thickBot="1" x14ac:dyDescent="0.4">
      <c r="A34" s="2433"/>
      <c r="B34" s="2434"/>
      <c r="C34" s="2434"/>
      <c r="D34" s="2434"/>
      <c r="E34" s="2434"/>
      <c r="F34" s="2434"/>
      <c r="G34" s="2434"/>
      <c r="H34" s="2434"/>
      <c r="I34" s="2434"/>
      <c r="J34" s="2434"/>
      <c r="K34" s="2435"/>
      <c r="L34" s="36"/>
      <c r="M34" s="2344"/>
      <c r="N34" s="2345"/>
      <c r="O34" s="2346"/>
      <c r="P34" s="36"/>
      <c r="Q34" s="36"/>
      <c r="R34" s="64"/>
    </row>
    <row r="35" spans="1:18" ht="20.25" customHeight="1" thickBot="1" x14ac:dyDescent="0.4">
      <c r="A35" s="2436"/>
      <c r="B35" s="2437"/>
      <c r="C35" s="2437"/>
      <c r="D35" s="2437"/>
      <c r="E35" s="2437"/>
      <c r="F35" s="2437"/>
      <c r="G35" s="2437"/>
      <c r="H35" s="2437"/>
      <c r="I35" s="2437"/>
      <c r="J35" s="2437"/>
      <c r="K35" s="2438"/>
      <c r="L35" s="36"/>
      <c r="M35" s="34"/>
      <c r="N35" s="34"/>
      <c r="O35" s="34"/>
      <c r="P35" s="36"/>
      <c r="Q35" s="36"/>
      <c r="R35" s="64"/>
    </row>
    <row r="36" spans="1:18" ht="20.25" customHeight="1" thickTop="1" thickBot="1" x14ac:dyDescent="0.4">
      <c r="A36" s="64"/>
      <c r="B36" s="64"/>
      <c r="C36" s="64"/>
      <c r="D36" s="64"/>
      <c r="E36" s="64"/>
      <c r="F36" s="64"/>
      <c r="G36" s="64"/>
      <c r="H36" s="64"/>
      <c r="I36" s="64"/>
      <c r="J36" s="64"/>
      <c r="K36" s="64"/>
      <c r="L36" s="36"/>
      <c r="M36" s="2360" t="s">
        <v>491</v>
      </c>
      <c r="N36" s="2361"/>
      <c r="O36" s="2362"/>
      <c r="P36" s="36"/>
      <c r="Q36" s="36"/>
      <c r="R36" s="64"/>
    </row>
    <row r="37" spans="1:18" ht="16.5" customHeight="1" thickTop="1" x14ac:dyDescent="0.35">
      <c r="A37" s="2472" t="s">
        <v>11</v>
      </c>
      <c r="B37" s="2473"/>
      <c r="C37" s="2473"/>
      <c r="D37" s="2473"/>
      <c r="E37" s="2473"/>
      <c r="F37" s="2473"/>
      <c r="G37" s="2473"/>
      <c r="H37" s="2473"/>
      <c r="I37" s="2473"/>
      <c r="J37" s="2473"/>
      <c r="K37" s="2474"/>
      <c r="L37" s="64"/>
      <c r="M37" s="2401" t="s">
        <v>554</v>
      </c>
      <c r="N37" s="2402"/>
      <c r="O37" s="2403"/>
      <c r="P37" s="64"/>
      <c r="Q37" s="64"/>
      <c r="R37" s="64"/>
    </row>
    <row r="38" spans="1:18" x14ac:dyDescent="0.35">
      <c r="A38" s="2448"/>
      <c r="B38" s="2449"/>
      <c r="C38" s="2449"/>
      <c r="D38" s="2449"/>
      <c r="E38" s="2449"/>
      <c r="F38" s="2449"/>
      <c r="G38" s="2449"/>
      <c r="H38" s="2449"/>
      <c r="I38" s="2449"/>
      <c r="J38" s="2449"/>
      <c r="K38" s="2450"/>
      <c r="L38" s="34"/>
      <c r="M38" s="2341"/>
      <c r="N38" s="2342"/>
      <c r="O38" s="2343"/>
      <c r="P38" s="34"/>
      <c r="Q38" s="34"/>
      <c r="R38" s="64"/>
    </row>
    <row r="39" spans="1:18" ht="20.25" customHeight="1" x14ac:dyDescent="0.35">
      <c r="A39" s="2451"/>
      <c r="B39" s="2449"/>
      <c r="C39" s="2449"/>
      <c r="D39" s="2449"/>
      <c r="E39" s="2449"/>
      <c r="F39" s="2449"/>
      <c r="G39" s="2449"/>
      <c r="H39" s="2449"/>
      <c r="I39" s="2449"/>
      <c r="J39" s="2449"/>
      <c r="K39" s="2450"/>
      <c r="L39" s="36"/>
      <c r="M39" s="2341"/>
      <c r="N39" s="2342"/>
      <c r="O39" s="2343"/>
      <c r="P39" s="36"/>
      <c r="Q39" s="36"/>
      <c r="R39" s="64"/>
    </row>
    <row r="40" spans="1:18" ht="20.25" customHeight="1" thickBot="1" x14ac:dyDescent="0.4">
      <c r="A40" s="2451"/>
      <c r="B40" s="2449"/>
      <c r="C40" s="2449"/>
      <c r="D40" s="2449"/>
      <c r="E40" s="2449"/>
      <c r="F40" s="2449"/>
      <c r="G40" s="2449"/>
      <c r="H40" s="2449"/>
      <c r="I40" s="2449"/>
      <c r="J40" s="2449"/>
      <c r="K40" s="2450"/>
      <c r="L40" s="36"/>
      <c r="M40" s="2344"/>
      <c r="N40" s="2345"/>
      <c r="O40" s="2346"/>
      <c r="P40" s="36"/>
      <c r="Q40" s="36"/>
      <c r="R40" s="64"/>
    </row>
    <row r="41" spans="1:18" ht="20.25" customHeight="1" thickBot="1" x14ac:dyDescent="0.4">
      <c r="A41" s="2452"/>
      <c r="B41" s="2453"/>
      <c r="C41" s="2453"/>
      <c r="D41" s="2453"/>
      <c r="E41" s="2453"/>
      <c r="F41" s="2453"/>
      <c r="G41" s="2453"/>
      <c r="H41" s="2453"/>
      <c r="I41" s="2453"/>
      <c r="J41" s="2453"/>
      <c r="K41" s="2454"/>
      <c r="L41" s="36"/>
      <c r="M41" s="36"/>
      <c r="N41" s="36"/>
      <c r="O41" s="36"/>
      <c r="P41" s="36"/>
      <c r="Q41" s="36"/>
      <c r="R41" s="64"/>
    </row>
    <row r="42" spans="1:18" ht="20.25" customHeight="1" thickTop="1" x14ac:dyDescent="0.35">
      <c r="A42" s="64"/>
      <c r="B42" s="64"/>
      <c r="C42" s="64"/>
      <c r="D42" s="64"/>
      <c r="E42" s="64"/>
      <c r="F42" s="64"/>
      <c r="G42" s="64"/>
      <c r="H42" s="64"/>
      <c r="I42" s="64"/>
      <c r="J42" s="64"/>
      <c r="K42" s="64"/>
      <c r="L42" s="36"/>
      <c r="M42" s="36"/>
      <c r="N42" s="36"/>
      <c r="O42" s="36"/>
      <c r="P42" s="36"/>
      <c r="Q42" s="36"/>
      <c r="R42" s="64"/>
    </row>
  </sheetData>
  <mergeCells count="107">
    <mergeCell ref="D1:G1"/>
    <mergeCell ref="I1:J1"/>
    <mergeCell ref="L1:M1"/>
    <mergeCell ref="D2:G2"/>
    <mergeCell ref="I2:J2"/>
    <mergeCell ref="L2:M2"/>
    <mergeCell ref="A30:K30"/>
    <mergeCell ref="A37:K37"/>
    <mergeCell ref="A20:D20"/>
    <mergeCell ref="A21:D21"/>
    <mergeCell ref="A11:D11"/>
    <mergeCell ref="A7:D7"/>
    <mergeCell ref="A12:D12"/>
    <mergeCell ref="A13:D13"/>
    <mergeCell ref="A14:D14"/>
    <mergeCell ref="A15:D15"/>
    <mergeCell ref="J11:K11"/>
    <mergeCell ref="L11:M11"/>
    <mergeCell ref="A26:D26"/>
    <mergeCell ref="J15:K15"/>
    <mergeCell ref="J19:K19"/>
    <mergeCell ref="J18:K18"/>
    <mergeCell ref="L18:M18"/>
    <mergeCell ref="J21:K21"/>
    <mergeCell ref="A38:K41"/>
    <mergeCell ref="L13:M13"/>
    <mergeCell ref="A5:B5"/>
    <mergeCell ref="C5:Q5"/>
    <mergeCell ref="J7:K7"/>
    <mergeCell ref="L7:M7"/>
    <mergeCell ref="N7:O7"/>
    <mergeCell ref="P7:Q7"/>
    <mergeCell ref="J6:Q6"/>
    <mergeCell ref="A22:D22"/>
    <mergeCell ref="A23:D23"/>
    <mergeCell ref="A24:D24"/>
    <mergeCell ref="A25:D25"/>
    <mergeCell ref="F6:I6"/>
    <mergeCell ref="A6:D6"/>
    <mergeCell ref="A16:D16"/>
    <mergeCell ref="A17:D17"/>
    <mergeCell ref="A18:D18"/>
    <mergeCell ref="A19:D19"/>
    <mergeCell ref="L19:M19"/>
    <mergeCell ref="J17:K17"/>
    <mergeCell ref="L17:M17"/>
    <mergeCell ref="N17:O17"/>
    <mergeCell ref="P17:Q17"/>
    <mergeCell ref="P18:Q18"/>
    <mergeCell ref="N16:O16"/>
    <mergeCell ref="P16:Q16"/>
    <mergeCell ref="N11:O11"/>
    <mergeCell ref="P11:Q11"/>
    <mergeCell ref="J12:K12"/>
    <mergeCell ref="L12:M12"/>
    <mergeCell ref="N12:O12"/>
    <mergeCell ref="P12:Q12"/>
    <mergeCell ref="J13:K13"/>
    <mergeCell ref="N13:O13"/>
    <mergeCell ref="P13:Q13"/>
    <mergeCell ref="J14:K14"/>
    <mergeCell ref="L14:M14"/>
    <mergeCell ref="N14:O14"/>
    <mergeCell ref="P14:Q14"/>
    <mergeCell ref="L15:M15"/>
    <mergeCell ref="N15:O15"/>
    <mergeCell ref="P15:Q15"/>
    <mergeCell ref="J16:K16"/>
    <mergeCell ref="L16:M16"/>
    <mergeCell ref="N18:O18"/>
    <mergeCell ref="L21:M21"/>
    <mergeCell ref="N21:O21"/>
    <mergeCell ref="P21:Q21"/>
    <mergeCell ref="J22:K22"/>
    <mergeCell ref="L22:M22"/>
    <mergeCell ref="N22:O22"/>
    <mergeCell ref="P22:Q22"/>
    <mergeCell ref="N19:O19"/>
    <mergeCell ref="P19:Q19"/>
    <mergeCell ref="J20:K20"/>
    <mergeCell ref="L20:M20"/>
    <mergeCell ref="N20:O20"/>
    <mergeCell ref="P20:Q20"/>
    <mergeCell ref="A4:Q4"/>
    <mergeCell ref="A10:Q10"/>
    <mergeCell ref="A27:Q27"/>
    <mergeCell ref="M30:O30"/>
    <mergeCell ref="M31:O34"/>
    <mergeCell ref="M36:O36"/>
    <mergeCell ref="M37:O40"/>
    <mergeCell ref="A31:K35"/>
    <mergeCell ref="J25:K25"/>
    <mergeCell ref="L25:M25"/>
    <mergeCell ref="N25:O25"/>
    <mergeCell ref="P25:Q25"/>
    <mergeCell ref="J26:K26"/>
    <mergeCell ref="L26:M26"/>
    <mergeCell ref="N26:O26"/>
    <mergeCell ref="P26:Q26"/>
    <mergeCell ref="J23:K23"/>
    <mergeCell ref="L23:M23"/>
    <mergeCell ref="N23:O23"/>
    <mergeCell ref="P23:Q23"/>
    <mergeCell ref="J24:K24"/>
    <mergeCell ref="L24:M24"/>
    <mergeCell ref="N24:O24"/>
    <mergeCell ref="P24:Q24"/>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D00-000000000000}">
      <formula1>AvancementTheme</formula1>
    </dataValidation>
  </dataValidations>
  <hyperlinks>
    <hyperlink ref="P1" location="DPDV_06TP1" display="PdV" xr:uid="{00000000-0004-0000-0D00-000000000000}"/>
    <hyperlink ref="Q1" location="DKPI_06TP1" display="KPI's" xr:uid="{00000000-0004-0000-0D00-000001000000}"/>
  </hyperlinks>
  <pageMargins left="0.70866141732283472" right="0.70866141732283472" top="0.74803149606299213" bottom="0.74803149606299213" header="0.31496062992125984" footer="0.31496062992125984"/>
  <pageSetup paperSize="9" scale="49"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1000000}">
          <x14:formula1>
            <xm:f>Parametre!$B$15:$B$17</xm:f>
          </x14:formula1>
          <xm:sqref>E11:E26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48">
    <tabColor rgb="FFFFFF00"/>
    <pageSetUpPr fitToPage="1"/>
  </sheetPr>
  <dimension ref="A1:R49"/>
  <sheetViews>
    <sheetView showGridLines="0" showRowColHeaders="0" zoomScaleNormal="100" workbookViewId="0">
      <pane ySplit="7" topLeftCell="A8" activePane="bottomLeft" state="frozen"/>
      <selection pane="bottomLeft"/>
    </sheetView>
  </sheetViews>
  <sheetFormatPr baseColWidth="10" defaultColWidth="11.453125" defaultRowHeight="14.5" x14ac:dyDescent="0.35"/>
  <cols>
    <col min="1" max="1" width="11.453125" style="61"/>
    <col min="2" max="2" width="11.81640625" style="61" customWidth="1"/>
    <col min="3" max="3" width="8.81640625" style="61" customWidth="1"/>
    <col min="4" max="4" width="7.54296875" style="61" customWidth="1"/>
    <col min="5" max="9" width="10.7265625" style="61" customWidth="1"/>
    <col min="10" max="10" width="9.453125" style="61" customWidth="1"/>
    <col min="11" max="11" width="10.7265625" style="61" customWidth="1"/>
    <col min="12" max="15" width="9.453125" style="61" customWidth="1"/>
    <col min="16" max="16" width="11.26953125" style="61" customWidth="1"/>
    <col min="17" max="17" width="14.453125" style="61" customWidth="1"/>
    <col min="18" max="16384" width="11.453125" style="61"/>
  </cols>
  <sheetData>
    <row r="1" spans="1:18" s="55" customFormat="1" ht="15" customHeight="1" x14ac:dyDescent="0.35">
      <c r="A1" s="394"/>
      <c r="B1" s="394"/>
      <c r="C1" s="394"/>
      <c r="D1" s="1995" t="s">
        <v>5</v>
      </c>
      <c r="E1" s="1995"/>
      <c r="F1" s="1995"/>
      <c r="G1" s="1995"/>
      <c r="H1" s="396"/>
      <c r="I1" s="1995" t="s">
        <v>6</v>
      </c>
      <c r="J1" s="1995"/>
      <c r="K1" s="394"/>
      <c r="L1" s="1995" t="s">
        <v>9</v>
      </c>
      <c r="M1" s="1995"/>
      <c r="N1" s="394"/>
      <c r="O1" s="394"/>
      <c r="P1" s="459" t="s">
        <v>2</v>
      </c>
      <c r="Q1" s="459" t="s">
        <v>3</v>
      </c>
      <c r="R1" s="450"/>
    </row>
    <row r="2" spans="1:18" s="59" customFormat="1" ht="18" customHeight="1" x14ac:dyDescent="0.35">
      <c r="A2" s="398"/>
      <c r="B2" s="398"/>
      <c r="C2" s="398"/>
      <c r="D2" s="1996" t="str">
        <f>NomClient</f>
        <v>BestEditor</v>
      </c>
      <c r="E2" s="1997"/>
      <c r="F2" s="1997"/>
      <c r="G2" s="1998"/>
      <c r="H2" s="398"/>
      <c r="I2" s="2164" t="s">
        <v>280</v>
      </c>
      <c r="J2" s="2000"/>
      <c r="K2" s="398"/>
      <c r="L2" s="2001">
        <v>41862.591898148145</v>
      </c>
      <c r="M2" s="2002"/>
      <c r="N2" s="717"/>
      <c r="O2" s="399"/>
      <c r="P2" s="448">
        <f>IF(LEN(DPDV_06PP1)&gt;0,LEN(DPDV_06PP1),0-PDV_NBmini)</f>
        <v>27</v>
      </c>
      <c r="Q2" s="448">
        <f>IF(LEN(DKPI_06PP1)&gt;0,LEN(DKPI_06PP1),0-KPI_NBmini)</f>
        <v>61</v>
      </c>
      <c r="R2" s="451"/>
    </row>
    <row r="3" spans="1:18" ht="6.75" customHeight="1" thickBot="1" x14ac:dyDescent="0.4">
      <c r="A3" s="401"/>
      <c r="B3" s="401"/>
      <c r="C3" s="401"/>
      <c r="D3" s="401"/>
      <c r="E3" s="401"/>
      <c r="F3" s="401"/>
      <c r="G3" s="401"/>
      <c r="H3" s="401"/>
      <c r="I3" s="401"/>
      <c r="J3" s="401"/>
      <c r="K3" s="401"/>
      <c r="L3" s="401"/>
      <c r="M3" s="401"/>
      <c r="N3" s="401"/>
      <c r="O3" s="401"/>
      <c r="P3" s="401"/>
      <c r="Q3" s="401"/>
      <c r="R3" s="64"/>
    </row>
    <row r="4" spans="1:18" s="1" customFormat="1" ht="21.75" customHeight="1" thickBot="1" x14ac:dyDescent="0.4">
      <c r="A4" s="2423" t="s">
        <v>1384</v>
      </c>
      <c r="B4" s="2322"/>
      <c r="C4" s="2322"/>
      <c r="D4" s="2322"/>
      <c r="E4" s="2322"/>
      <c r="F4" s="2322"/>
      <c r="G4" s="2322"/>
      <c r="H4" s="2322"/>
      <c r="I4" s="2322"/>
      <c r="J4" s="2322"/>
      <c r="K4" s="2322"/>
      <c r="L4" s="2322"/>
      <c r="M4" s="2322"/>
      <c r="N4" s="2322"/>
      <c r="O4" s="2322"/>
      <c r="P4" s="2322"/>
      <c r="Q4" s="2323"/>
      <c r="R4" s="435"/>
    </row>
    <row r="5" spans="1:18" s="29" customFormat="1" ht="15" customHeight="1" thickBot="1" x14ac:dyDescent="0.4">
      <c r="A5" s="2017" t="s">
        <v>14</v>
      </c>
      <c r="B5" s="2017"/>
      <c r="C5" s="2506" t="s">
        <v>449</v>
      </c>
      <c r="D5" s="2506"/>
      <c r="E5" s="2506"/>
      <c r="F5" s="2506"/>
      <c r="G5" s="2506"/>
      <c r="H5" s="2506"/>
      <c r="I5" s="2506"/>
      <c r="J5" s="2506"/>
      <c r="K5" s="2506"/>
      <c r="L5" s="2506"/>
      <c r="M5" s="2506"/>
      <c r="N5" s="2506"/>
      <c r="O5" s="2506"/>
      <c r="P5" s="2506"/>
      <c r="Q5" s="2506"/>
      <c r="R5" s="452"/>
    </row>
    <row r="6" spans="1:18" s="125" customFormat="1" ht="18.75" customHeight="1" thickBot="1" x14ac:dyDescent="0.4">
      <c r="A6" s="2484" t="s">
        <v>333</v>
      </c>
      <c r="B6" s="2485"/>
      <c r="C6" s="885" t="s">
        <v>332</v>
      </c>
      <c r="D6" s="2507" t="s">
        <v>348</v>
      </c>
      <c r="E6" s="2508"/>
      <c r="F6" s="2508"/>
      <c r="G6" s="2508"/>
      <c r="H6" s="2508"/>
      <c r="I6" s="2508"/>
      <c r="J6" s="2508"/>
      <c r="K6" s="2508"/>
      <c r="L6" s="2508"/>
      <c r="M6" s="2508"/>
      <c r="N6" s="2508"/>
      <c r="O6" s="2508"/>
      <c r="P6" s="2508"/>
      <c r="Q6" s="2509"/>
      <c r="R6" s="880"/>
    </row>
    <row r="7" spans="1:18" s="119" customFormat="1" ht="100.5" customHeight="1" thickBot="1" x14ac:dyDescent="0.4">
      <c r="A7" s="2486" t="s">
        <v>936</v>
      </c>
      <c r="B7" s="2487"/>
      <c r="C7" s="2487"/>
      <c r="D7" s="2487"/>
      <c r="E7" s="2487"/>
      <c r="F7" s="2487"/>
      <c r="G7" s="2487"/>
      <c r="H7" s="2487"/>
      <c r="I7" s="2510" t="s">
        <v>937</v>
      </c>
      <c r="J7" s="2511"/>
      <c r="K7" s="2511"/>
      <c r="L7" s="2511"/>
      <c r="M7" s="2511"/>
      <c r="N7" s="2511"/>
      <c r="O7" s="2511"/>
      <c r="P7" s="2511"/>
      <c r="Q7" s="2512"/>
      <c r="R7" s="853"/>
    </row>
    <row r="8" spans="1:18" s="121" customFormat="1" ht="11.25" customHeight="1" x14ac:dyDescent="0.35">
      <c r="A8" s="2489"/>
      <c r="B8" s="2490"/>
      <c r="C8" s="2490"/>
      <c r="D8" s="2490"/>
      <c r="E8" s="2490"/>
      <c r="F8" s="2490"/>
      <c r="G8" s="2490"/>
      <c r="H8" s="2490"/>
      <c r="I8" s="2490"/>
      <c r="J8" s="2490"/>
      <c r="K8" s="2490"/>
      <c r="L8" s="2490"/>
      <c r="M8" s="2490"/>
      <c r="N8" s="2490"/>
      <c r="O8" s="2490"/>
      <c r="P8" s="2490"/>
      <c r="Q8" s="2491"/>
      <c r="R8" s="873"/>
    </row>
    <row r="9" spans="1:18" s="119" customFormat="1" ht="35.25" customHeight="1" x14ac:dyDescent="0.35">
      <c r="A9" s="2479" t="str">
        <f>TYPOPARTNER!A11:D11</f>
        <v>Force de vente directe</v>
      </c>
      <c r="B9" s="2488"/>
      <c r="C9" s="305" t="str">
        <f>IF(LEN(TYPOPARTNER!E11)&lt;1,"",TYPOPARTNER!E11)</f>
        <v>1- Haute</v>
      </c>
      <c r="D9" s="2481"/>
      <c r="E9" s="2482"/>
      <c r="F9" s="2482"/>
      <c r="G9" s="2482"/>
      <c r="H9" s="2482"/>
      <c r="I9" s="2482"/>
      <c r="J9" s="2482"/>
      <c r="K9" s="2482"/>
      <c r="L9" s="2482"/>
      <c r="M9" s="2482"/>
      <c r="N9" s="2482"/>
      <c r="O9" s="2482"/>
      <c r="P9" s="2482"/>
      <c r="Q9" s="2483"/>
      <c r="R9" s="853"/>
    </row>
    <row r="10" spans="1:18" s="119" customFormat="1" ht="159.75" customHeight="1" x14ac:dyDescent="0.35">
      <c r="A10" s="2479" t="str">
        <f>TYPOPARTNER!A12:D12</f>
        <v>ESN ( SS2I )</v>
      </c>
      <c r="B10" s="2488"/>
      <c r="C10" s="305" t="str">
        <f>IF(LEN(TYPOPARTNER!E12)&lt;1,"",TYPOPARTNER!E12)</f>
        <v>3-Faible</v>
      </c>
      <c r="D10" s="2492" t="s">
        <v>1080</v>
      </c>
      <c r="E10" s="2493"/>
      <c r="F10" s="2493" t="s">
        <v>847</v>
      </c>
      <c r="G10" s="2493"/>
      <c r="H10" s="2493"/>
      <c r="I10" s="2493"/>
      <c r="J10" s="2493"/>
      <c r="K10" s="2493"/>
      <c r="L10" s="2493"/>
      <c r="M10" s="2493"/>
      <c r="N10" s="2493"/>
      <c r="O10" s="2493"/>
      <c r="P10" s="2493"/>
      <c r="Q10" s="2494"/>
      <c r="R10" s="853"/>
    </row>
    <row r="11" spans="1:18" s="124" customFormat="1" ht="248.25" customHeight="1" x14ac:dyDescent="0.35">
      <c r="A11" s="2479" t="str">
        <f>TYPOPARTNER!A13:D13</f>
        <v>VARs régionaux</v>
      </c>
      <c r="B11" s="2480"/>
      <c r="C11" s="305" t="str">
        <f>IF(LEN(TYPOPARTNER!E13)&lt;1,"",TYPOPARTNER!E13)</f>
        <v>1- Haute</v>
      </c>
      <c r="D11" s="2492" t="s">
        <v>1081</v>
      </c>
      <c r="E11" s="2493"/>
      <c r="F11" s="2493" t="s">
        <v>844</v>
      </c>
      <c r="G11" s="2493"/>
      <c r="H11" s="2493"/>
      <c r="I11" s="2493"/>
      <c r="J11" s="2493"/>
      <c r="K11" s="2493"/>
      <c r="L11" s="2493"/>
      <c r="M11" s="2493"/>
      <c r="N11" s="2493"/>
      <c r="O11" s="2493"/>
      <c r="P11" s="2493"/>
      <c r="Q11" s="2494"/>
      <c r="R11" s="875"/>
    </row>
    <row r="12" spans="1:18" s="189" customFormat="1" ht="35.25" customHeight="1" x14ac:dyDescent="0.35">
      <c r="A12" s="375" t="str">
        <f>TYPOPARTNER!A14:D14</f>
        <v>VARs nationaux</v>
      </c>
      <c r="B12" s="377"/>
      <c r="C12" s="305" t="str">
        <f>IF(LEN(TYPOPARTNER!E14)&lt;1,"",TYPOPARTNER!E14)</f>
        <v>1- Haute</v>
      </c>
      <c r="D12" s="2481"/>
      <c r="E12" s="2482"/>
      <c r="F12" s="2482"/>
      <c r="G12" s="2482"/>
      <c r="H12" s="2482"/>
      <c r="I12" s="2482"/>
      <c r="J12" s="2482"/>
      <c r="K12" s="2482"/>
      <c r="L12" s="2482"/>
      <c r="M12" s="2482"/>
      <c r="N12" s="2482"/>
      <c r="O12" s="2482"/>
      <c r="P12" s="2482"/>
      <c r="Q12" s="2483"/>
      <c r="R12" s="886"/>
    </row>
    <row r="13" spans="1:18" s="189" customFormat="1" ht="204.75" customHeight="1" x14ac:dyDescent="0.35">
      <c r="A13" s="2479" t="str">
        <f>TYPOPARTNER!A15:D15</f>
        <v xml:space="preserve">Editeurs </v>
      </c>
      <c r="B13" s="2488"/>
      <c r="C13" s="305" t="str">
        <f>IF(LEN(TYPOPARTNER!E15)&lt;1,"",TYPOPARTNER!E15)</f>
        <v>2- Moyenne</v>
      </c>
      <c r="D13" s="2492" t="s">
        <v>1081</v>
      </c>
      <c r="E13" s="2493"/>
      <c r="F13" s="2493" t="s">
        <v>845</v>
      </c>
      <c r="G13" s="2493"/>
      <c r="H13" s="2493"/>
      <c r="I13" s="2493"/>
      <c r="J13" s="2493"/>
      <c r="K13" s="2493"/>
      <c r="L13" s="2493"/>
      <c r="M13" s="2493"/>
      <c r="N13" s="2493"/>
      <c r="O13" s="2493"/>
      <c r="P13" s="2493"/>
      <c r="Q13" s="2494"/>
      <c r="R13" s="886"/>
    </row>
    <row r="14" spans="1:18" s="124" customFormat="1" ht="35.25" customHeight="1" x14ac:dyDescent="0.35">
      <c r="A14" s="2479" t="str">
        <f>TYPOPARTNER!A16:D16</f>
        <v>Hébergeurs</v>
      </c>
      <c r="B14" s="2480"/>
      <c r="C14" s="305" t="str">
        <f>IF(LEN(TYPOPARTNER!E16)&lt;1,"",TYPOPARTNER!E16)</f>
        <v/>
      </c>
      <c r="D14" s="2481"/>
      <c r="E14" s="2482"/>
      <c r="F14" s="2482"/>
      <c r="G14" s="2482"/>
      <c r="H14" s="2482"/>
      <c r="I14" s="2482"/>
      <c r="J14" s="2482"/>
      <c r="K14" s="2482"/>
      <c r="L14" s="2482"/>
      <c r="M14" s="2482"/>
      <c r="N14" s="2482"/>
      <c r="O14" s="2482"/>
      <c r="P14" s="2482"/>
      <c r="Q14" s="2483"/>
      <c r="R14" s="875"/>
    </row>
    <row r="15" spans="1:18" s="119" customFormat="1" ht="35.25" customHeight="1" x14ac:dyDescent="0.35">
      <c r="A15" s="2479" t="str">
        <f>TYPOPARTNER!A17:D17</f>
        <v>Constructeurs</v>
      </c>
      <c r="B15" s="2480"/>
      <c r="C15" s="305" t="str">
        <f>IF(LEN(TYPOPARTNER!E17)&lt;1,"",TYPOPARTNER!E17)</f>
        <v/>
      </c>
      <c r="D15" s="2481"/>
      <c r="E15" s="2482"/>
      <c r="F15" s="2482"/>
      <c r="G15" s="2482"/>
      <c r="H15" s="2482"/>
      <c r="I15" s="2482"/>
      <c r="J15" s="2482"/>
      <c r="K15" s="2482"/>
      <c r="L15" s="2482"/>
      <c r="M15" s="2482"/>
      <c r="N15" s="2482"/>
      <c r="O15" s="2482"/>
      <c r="P15" s="2482"/>
      <c r="Q15" s="2483"/>
      <c r="R15" s="853"/>
    </row>
    <row r="16" spans="1:18" s="119" customFormat="1" ht="35.25" customHeight="1" x14ac:dyDescent="0.35">
      <c r="A16" s="2479" t="str">
        <f>TYPOPARTNER!A18:D18</f>
        <v xml:space="preserve">Cabinets de conseil </v>
      </c>
      <c r="B16" s="2480"/>
      <c r="C16" s="305" t="str">
        <f>IF(LEN(TYPOPARTNER!E18)&lt;1,"",TYPOPARTNER!E18)</f>
        <v>2- Moyenne</v>
      </c>
      <c r="D16" s="2481"/>
      <c r="E16" s="2482"/>
      <c r="F16" s="2482" t="s">
        <v>846</v>
      </c>
      <c r="G16" s="2482"/>
      <c r="H16" s="2482"/>
      <c r="I16" s="2482"/>
      <c r="J16" s="2482"/>
      <c r="K16" s="2482"/>
      <c r="L16" s="2482"/>
      <c r="M16" s="2482"/>
      <c r="N16" s="2482"/>
      <c r="O16" s="2482"/>
      <c r="P16" s="2482"/>
      <c r="Q16" s="2483"/>
      <c r="R16" s="853"/>
    </row>
    <row r="17" spans="1:18" s="124" customFormat="1" ht="35.25" customHeight="1" x14ac:dyDescent="0.35">
      <c r="A17" s="2479" t="str">
        <f>TYPOPARTNER!A19:D19</f>
        <v>Consultants indépendants</v>
      </c>
      <c r="B17" s="2480"/>
      <c r="C17" s="305" t="str">
        <f>IF(LEN(TYPOPARTNER!E19)&lt;1,"",TYPOPARTNER!E19)</f>
        <v>3-Faible</v>
      </c>
      <c r="D17" s="2481"/>
      <c r="E17" s="2482"/>
      <c r="F17" s="2482"/>
      <c r="G17" s="2482"/>
      <c r="H17" s="2482"/>
      <c r="I17" s="2482"/>
      <c r="J17" s="2482"/>
      <c r="K17" s="2482"/>
      <c r="L17" s="2482"/>
      <c r="M17" s="2482"/>
      <c r="N17" s="2482"/>
      <c r="O17" s="2482"/>
      <c r="P17" s="2482"/>
      <c r="Q17" s="2483"/>
      <c r="R17" s="875"/>
    </row>
    <row r="18" spans="1:18" s="124" customFormat="1" ht="35.25" customHeight="1" x14ac:dyDescent="0.35">
      <c r="A18" s="2479" t="str">
        <f>TYPOPARTNER!A20:D20</f>
        <v xml:space="preserve">Hébergeurs d'infrastructures, MSP. </v>
      </c>
      <c r="B18" s="2480"/>
      <c r="C18" s="305" t="str">
        <f>IF(LEN(TYPOPARTNER!E20)&lt;1,"",TYPOPARTNER!E20)</f>
        <v/>
      </c>
      <c r="D18" s="2481"/>
      <c r="E18" s="2482"/>
      <c r="F18" s="2482"/>
      <c r="G18" s="2482"/>
      <c r="H18" s="2482"/>
      <c r="I18" s="2482"/>
      <c r="J18" s="2482"/>
      <c r="K18" s="2482"/>
      <c r="L18" s="2482"/>
      <c r="M18" s="2482"/>
      <c r="N18" s="2482"/>
      <c r="O18" s="2482"/>
      <c r="P18" s="2482"/>
      <c r="Q18" s="2483"/>
      <c r="R18" s="875"/>
    </row>
    <row r="19" spans="1:18" s="124" customFormat="1" ht="35.25" customHeight="1" x14ac:dyDescent="0.35">
      <c r="A19" s="2479" t="str">
        <f>TYPOPARTNER!A21:D21</f>
        <v>Web Agencies</v>
      </c>
      <c r="B19" s="2480"/>
      <c r="C19" s="305" t="str">
        <f>IF(LEN(TYPOPARTNER!E21)&lt;1,"",TYPOPARTNER!E21)</f>
        <v/>
      </c>
      <c r="D19" s="2481"/>
      <c r="E19" s="2482"/>
      <c r="F19" s="2482"/>
      <c r="G19" s="2482"/>
      <c r="H19" s="2482"/>
      <c r="I19" s="2482"/>
      <c r="J19" s="2482"/>
      <c r="K19" s="2482"/>
      <c r="L19" s="2482"/>
      <c r="M19" s="2482"/>
      <c r="N19" s="2482"/>
      <c r="O19" s="2482"/>
      <c r="P19" s="2482"/>
      <c r="Q19" s="2483"/>
      <c r="R19" s="875"/>
    </row>
    <row r="20" spans="1:18" s="124" customFormat="1" ht="35.25" customHeight="1" x14ac:dyDescent="0.35">
      <c r="A20" s="2479">
        <f>TYPOPARTNER!A22:D22</f>
        <v>0</v>
      </c>
      <c r="B20" s="2480"/>
      <c r="C20" s="305" t="str">
        <f>IF(LEN(TYPOPARTNER!E22)&lt;1,"",TYPOPARTNER!E22)</f>
        <v/>
      </c>
      <c r="D20" s="2481"/>
      <c r="E20" s="2482"/>
      <c r="F20" s="2482"/>
      <c r="G20" s="2482"/>
      <c r="H20" s="2482"/>
      <c r="I20" s="2482"/>
      <c r="J20" s="2482"/>
      <c r="K20" s="2482"/>
      <c r="L20" s="2482"/>
      <c r="M20" s="2482"/>
      <c r="N20" s="2482"/>
      <c r="O20" s="2482"/>
      <c r="P20" s="2482"/>
      <c r="Q20" s="2483"/>
      <c r="R20" s="875"/>
    </row>
    <row r="21" spans="1:18" s="124" customFormat="1" ht="35.25" customHeight="1" x14ac:dyDescent="0.35">
      <c r="A21" s="2479">
        <f>TYPOPARTNER!A23:D23</f>
        <v>0</v>
      </c>
      <c r="B21" s="2480"/>
      <c r="C21" s="305" t="str">
        <f>IF(LEN(TYPOPARTNER!E23)&lt;1,"",TYPOPARTNER!E23)</f>
        <v/>
      </c>
      <c r="D21" s="2481"/>
      <c r="E21" s="2482"/>
      <c r="F21" s="2482"/>
      <c r="G21" s="2482"/>
      <c r="H21" s="2482"/>
      <c r="I21" s="2482"/>
      <c r="J21" s="2482"/>
      <c r="K21" s="2482"/>
      <c r="L21" s="2482"/>
      <c r="M21" s="2482"/>
      <c r="N21" s="2482"/>
      <c r="O21" s="2482"/>
      <c r="P21" s="2482"/>
      <c r="Q21" s="2483"/>
      <c r="R21" s="875"/>
    </row>
    <row r="22" spans="1:18" s="124" customFormat="1" ht="35.25" customHeight="1" x14ac:dyDescent="0.35">
      <c r="A22" s="2479" t="str">
        <f>TYPOPARTNER!A24:D24</f>
        <v xml:space="preserve">Grossistes </v>
      </c>
      <c r="B22" s="2480"/>
      <c r="C22" s="305" t="str">
        <f>IF(LEN(TYPOPARTNER!E24)&lt;1,"",TYPOPARTNER!E24)</f>
        <v/>
      </c>
      <c r="D22" s="2481"/>
      <c r="E22" s="2482"/>
      <c r="F22" s="2482"/>
      <c r="G22" s="2482"/>
      <c r="H22" s="2482"/>
      <c r="I22" s="2482"/>
      <c r="J22" s="2482"/>
      <c r="K22" s="2482"/>
      <c r="L22" s="2482"/>
      <c r="M22" s="2482"/>
      <c r="N22" s="2482"/>
      <c r="O22" s="2482"/>
      <c r="P22" s="2482"/>
      <c r="Q22" s="2483"/>
      <c r="R22" s="875"/>
    </row>
    <row r="23" spans="1:18" s="124" customFormat="1" ht="35.25" customHeight="1" x14ac:dyDescent="0.35">
      <c r="A23" s="2479" t="str">
        <f>TYPOPARTNER!A25:D25</f>
        <v>Revendeurs</v>
      </c>
      <c r="B23" s="2480"/>
      <c r="C23" s="305" t="str">
        <f>IF(LEN(TYPOPARTNER!E25)&lt;1,"",TYPOPARTNER!E25)</f>
        <v/>
      </c>
      <c r="D23" s="2481"/>
      <c r="E23" s="2482"/>
      <c r="F23" s="2482"/>
      <c r="G23" s="2482"/>
      <c r="H23" s="2482"/>
      <c r="I23" s="2482"/>
      <c r="J23" s="2482"/>
      <c r="K23" s="2482"/>
      <c r="L23" s="2482"/>
      <c r="M23" s="2482"/>
      <c r="N23" s="2482"/>
      <c r="O23" s="2482"/>
      <c r="P23" s="2482"/>
      <c r="Q23" s="2483"/>
      <c r="R23" s="875"/>
    </row>
    <row r="24" spans="1:18" s="124" customFormat="1" ht="35.25" customHeight="1" x14ac:dyDescent="0.35">
      <c r="A24" s="2479" t="str">
        <f>TYPOPARTNER!A26:D26</f>
        <v xml:space="preserve">Fédérations </v>
      </c>
      <c r="B24" s="2480"/>
      <c r="C24" s="305" t="str">
        <f>IF(LEN(TYPOPARTNER!E26)&lt;1,"",TYPOPARTNER!E26)</f>
        <v/>
      </c>
      <c r="D24" s="2481"/>
      <c r="E24" s="2482"/>
      <c r="F24" s="2482"/>
      <c r="G24" s="2482"/>
      <c r="H24" s="2482"/>
      <c r="I24" s="2482"/>
      <c r="J24" s="2482"/>
      <c r="K24" s="2482"/>
      <c r="L24" s="2482"/>
      <c r="M24" s="2482"/>
      <c r="N24" s="2482"/>
      <c r="O24" s="2482"/>
      <c r="P24" s="2482"/>
      <c r="Q24" s="2483"/>
      <c r="R24" s="875"/>
    </row>
    <row r="25" spans="1:18" s="121" customFormat="1" ht="12" customHeight="1" thickBot="1" x14ac:dyDescent="0.4">
      <c r="A25" s="2427"/>
      <c r="B25" s="2428"/>
      <c r="C25" s="2428"/>
      <c r="D25" s="2428"/>
      <c r="E25" s="2428"/>
      <c r="F25" s="2428"/>
      <c r="G25" s="2428"/>
      <c r="H25" s="2428"/>
      <c r="I25" s="2428"/>
      <c r="J25" s="2428"/>
      <c r="K25" s="2428"/>
      <c r="L25" s="2428"/>
      <c r="M25" s="2428"/>
      <c r="N25" s="2428"/>
      <c r="O25" s="2428"/>
      <c r="P25" s="2428"/>
      <c r="Q25" s="2429"/>
      <c r="R25" s="873"/>
    </row>
    <row r="26" spans="1:18" s="65" customFormat="1" ht="13.5" customHeight="1" thickTop="1" x14ac:dyDescent="0.35">
      <c r="A26" s="887"/>
      <c r="B26" s="887"/>
      <c r="C26" s="877"/>
      <c r="D26" s="877"/>
      <c r="E26" s="877"/>
      <c r="F26" s="877"/>
      <c r="G26" s="877"/>
      <c r="H26" s="877"/>
      <c r="I26" s="877"/>
      <c r="J26" s="877"/>
      <c r="K26" s="877"/>
      <c r="L26" s="877"/>
      <c r="M26" s="877"/>
      <c r="N26" s="877"/>
      <c r="O26" s="888"/>
      <c r="P26" s="888"/>
      <c r="Q26" s="877"/>
      <c r="R26" s="404"/>
    </row>
    <row r="27" spans="1:18" s="65" customFormat="1" ht="15" thickBot="1" x14ac:dyDescent="0.4">
      <c r="A27" s="404"/>
      <c r="B27" s="404"/>
      <c r="C27" s="404"/>
      <c r="D27" s="404"/>
      <c r="E27" s="404"/>
      <c r="F27" s="404"/>
      <c r="G27" s="404"/>
      <c r="H27" s="404"/>
      <c r="I27" s="404"/>
      <c r="J27" s="404"/>
      <c r="K27" s="404"/>
      <c r="L27" s="404"/>
      <c r="M27" s="404"/>
      <c r="N27" s="404"/>
      <c r="O27" s="404"/>
      <c r="P27" s="404"/>
      <c r="Q27" s="404"/>
      <c r="R27" s="404"/>
    </row>
    <row r="28" spans="1:18" s="65" customFormat="1" ht="19.5" thickTop="1" thickBot="1" x14ac:dyDescent="0.4">
      <c r="A28" s="2472" t="s">
        <v>10</v>
      </c>
      <c r="B28" s="2473"/>
      <c r="C28" s="2473"/>
      <c r="D28" s="2473"/>
      <c r="E28" s="2473"/>
      <c r="F28" s="2473"/>
      <c r="G28" s="2473"/>
      <c r="H28" s="2473"/>
      <c r="I28" s="2473"/>
      <c r="J28" s="2473"/>
      <c r="K28" s="2474"/>
      <c r="L28" s="190"/>
      <c r="M28" s="2495" t="s">
        <v>491</v>
      </c>
      <c r="N28" s="2496"/>
      <c r="O28" s="2497"/>
      <c r="P28" s="190"/>
      <c r="Q28" s="190"/>
      <c r="R28" s="404"/>
    </row>
    <row r="29" spans="1:18" s="65" customFormat="1" ht="20.25" customHeight="1" x14ac:dyDescent="0.35">
      <c r="A29" s="2498" t="s">
        <v>566</v>
      </c>
      <c r="B29" s="2499"/>
      <c r="C29" s="2499"/>
      <c r="D29" s="2499"/>
      <c r="E29" s="2499"/>
      <c r="F29" s="2499"/>
      <c r="G29" s="2499"/>
      <c r="H29" s="2499"/>
      <c r="I29" s="2499"/>
      <c r="J29" s="2499"/>
      <c r="K29" s="2500"/>
      <c r="L29" s="191"/>
      <c r="M29" s="2401" t="s">
        <v>565</v>
      </c>
      <c r="N29" s="2402"/>
      <c r="O29" s="2403"/>
      <c r="P29" s="191"/>
      <c r="Q29" s="191"/>
      <c r="R29" s="404"/>
    </row>
    <row r="30" spans="1:18" s="65" customFormat="1" ht="20.25" customHeight="1" x14ac:dyDescent="0.35">
      <c r="A30" s="2498"/>
      <c r="B30" s="2499"/>
      <c r="C30" s="2499"/>
      <c r="D30" s="2499"/>
      <c r="E30" s="2499"/>
      <c r="F30" s="2499"/>
      <c r="G30" s="2499"/>
      <c r="H30" s="2499"/>
      <c r="I30" s="2499"/>
      <c r="J30" s="2499"/>
      <c r="K30" s="2500"/>
      <c r="L30" s="191"/>
      <c r="M30" s="2341"/>
      <c r="N30" s="2342"/>
      <c r="O30" s="2343"/>
      <c r="P30" s="191"/>
      <c r="Q30" s="191"/>
      <c r="R30" s="404"/>
    </row>
    <row r="31" spans="1:18" s="65" customFormat="1" ht="20.25" customHeight="1" x14ac:dyDescent="0.35">
      <c r="A31" s="2498"/>
      <c r="B31" s="2499"/>
      <c r="C31" s="2499"/>
      <c r="D31" s="2499"/>
      <c r="E31" s="2499"/>
      <c r="F31" s="2499"/>
      <c r="G31" s="2499"/>
      <c r="H31" s="2499"/>
      <c r="I31" s="2499"/>
      <c r="J31" s="2499"/>
      <c r="K31" s="2500"/>
      <c r="L31" s="191"/>
      <c r="M31" s="2341"/>
      <c r="N31" s="2342"/>
      <c r="O31" s="2343"/>
      <c r="P31" s="191"/>
      <c r="Q31" s="191"/>
      <c r="R31" s="404"/>
    </row>
    <row r="32" spans="1:18" s="65" customFormat="1" ht="20.25" customHeight="1" thickBot="1" x14ac:dyDescent="0.4">
      <c r="A32" s="2501"/>
      <c r="B32" s="2502"/>
      <c r="C32" s="2502"/>
      <c r="D32" s="2502"/>
      <c r="E32" s="2502"/>
      <c r="F32" s="2502"/>
      <c r="G32" s="2502"/>
      <c r="H32" s="2502"/>
      <c r="I32" s="2502"/>
      <c r="J32" s="2502"/>
      <c r="K32" s="2503"/>
      <c r="L32" s="191"/>
      <c r="M32" s="2344"/>
      <c r="N32" s="2345"/>
      <c r="O32" s="2346"/>
      <c r="P32" s="191"/>
      <c r="Q32" s="191"/>
      <c r="R32" s="404"/>
    </row>
    <row r="33" spans="1:18" s="65" customFormat="1" ht="15.5" thickTop="1" thickBot="1" x14ac:dyDescent="0.4">
      <c r="A33" s="404"/>
      <c r="B33" s="404"/>
      <c r="C33" s="404"/>
      <c r="D33" s="404"/>
      <c r="E33" s="404"/>
      <c r="F33" s="404"/>
      <c r="G33" s="404"/>
      <c r="H33" s="404"/>
      <c r="I33" s="404"/>
      <c r="J33" s="404"/>
      <c r="K33" s="404"/>
      <c r="L33" s="404"/>
      <c r="M33" s="190"/>
      <c r="N33" s="190"/>
      <c r="O33" s="190"/>
      <c r="P33" s="404"/>
      <c r="Q33" s="404"/>
      <c r="R33" s="404"/>
    </row>
    <row r="34" spans="1:18" s="65" customFormat="1" ht="19.5" thickTop="1" thickBot="1" x14ac:dyDescent="0.4">
      <c r="A34" s="2472" t="s">
        <v>11</v>
      </c>
      <c r="B34" s="2504"/>
      <c r="C34" s="2504"/>
      <c r="D34" s="2504"/>
      <c r="E34" s="2504"/>
      <c r="F34" s="2504"/>
      <c r="G34" s="2504"/>
      <c r="H34" s="2504"/>
      <c r="I34" s="2504"/>
      <c r="J34" s="2504"/>
      <c r="K34" s="2505"/>
      <c r="L34" s="190"/>
      <c r="M34" s="2495" t="s">
        <v>491</v>
      </c>
      <c r="N34" s="2496"/>
      <c r="O34" s="2497"/>
      <c r="P34" s="190"/>
      <c r="Q34" s="190"/>
      <c r="R34" s="404"/>
    </row>
    <row r="35" spans="1:18" s="65" customFormat="1" ht="20.25" customHeight="1" x14ac:dyDescent="0.35">
      <c r="A35" s="2498" t="s">
        <v>568</v>
      </c>
      <c r="B35" s="2499"/>
      <c r="C35" s="2499"/>
      <c r="D35" s="2499"/>
      <c r="E35" s="2499"/>
      <c r="F35" s="2499"/>
      <c r="G35" s="2499"/>
      <c r="H35" s="2499"/>
      <c r="I35" s="2499"/>
      <c r="J35" s="2499"/>
      <c r="K35" s="2500"/>
      <c r="L35" s="191"/>
      <c r="M35" s="2401" t="s">
        <v>567</v>
      </c>
      <c r="N35" s="2402"/>
      <c r="O35" s="2403"/>
      <c r="P35" s="191"/>
      <c r="Q35" s="191"/>
      <c r="R35" s="404"/>
    </row>
    <row r="36" spans="1:18" s="65" customFormat="1" ht="20.25" customHeight="1" x14ac:dyDescent="0.35">
      <c r="A36" s="2498"/>
      <c r="B36" s="2499"/>
      <c r="C36" s="2499"/>
      <c r="D36" s="2499"/>
      <c r="E36" s="2499"/>
      <c r="F36" s="2499"/>
      <c r="G36" s="2499"/>
      <c r="H36" s="2499"/>
      <c r="I36" s="2499"/>
      <c r="J36" s="2499"/>
      <c r="K36" s="2500"/>
      <c r="L36" s="191"/>
      <c r="M36" s="2341"/>
      <c r="N36" s="2342"/>
      <c r="O36" s="2343"/>
      <c r="P36" s="191"/>
      <c r="Q36" s="191"/>
      <c r="R36" s="404"/>
    </row>
    <row r="37" spans="1:18" s="65" customFormat="1" ht="20.25" customHeight="1" x14ac:dyDescent="0.35">
      <c r="A37" s="2498"/>
      <c r="B37" s="2499"/>
      <c r="C37" s="2499"/>
      <c r="D37" s="2499"/>
      <c r="E37" s="2499"/>
      <c r="F37" s="2499"/>
      <c r="G37" s="2499"/>
      <c r="H37" s="2499"/>
      <c r="I37" s="2499"/>
      <c r="J37" s="2499"/>
      <c r="K37" s="2500"/>
      <c r="L37" s="191"/>
      <c r="M37" s="2341"/>
      <c r="N37" s="2342"/>
      <c r="O37" s="2343"/>
      <c r="P37" s="191"/>
      <c r="Q37" s="191"/>
      <c r="R37" s="404"/>
    </row>
    <row r="38" spans="1:18" s="65" customFormat="1" ht="20.25" customHeight="1" thickBot="1" x14ac:dyDescent="0.4">
      <c r="A38" s="2501"/>
      <c r="B38" s="2502"/>
      <c r="C38" s="2502"/>
      <c r="D38" s="2502"/>
      <c r="E38" s="2502"/>
      <c r="F38" s="2502"/>
      <c r="G38" s="2502"/>
      <c r="H38" s="2502"/>
      <c r="I38" s="2502"/>
      <c r="J38" s="2502"/>
      <c r="K38" s="2503"/>
      <c r="L38" s="191"/>
      <c r="M38" s="2344"/>
      <c r="N38" s="2345"/>
      <c r="O38" s="2346"/>
      <c r="P38" s="191"/>
      <c r="Q38" s="191"/>
      <c r="R38" s="404"/>
    </row>
    <row r="39" spans="1:18" s="65" customFormat="1" ht="15" thickTop="1" x14ac:dyDescent="0.35">
      <c r="A39" s="404"/>
      <c r="B39" s="404"/>
      <c r="C39" s="404"/>
      <c r="D39" s="404"/>
      <c r="E39" s="404"/>
      <c r="F39" s="404"/>
      <c r="G39" s="404"/>
      <c r="H39" s="404"/>
      <c r="I39" s="404"/>
      <c r="J39" s="404"/>
      <c r="K39" s="404"/>
      <c r="L39" s="404"/>
      <c r="M39" s="404"/>
      <c r="N39" s="404"/>
      <c r="O39" s="404"/>
      <c r="P39" s="404"/>
      <c r="Q39" s="404"/>
      <c r="R39" s="404"/>
    </row>
    <row r="40" spans="1:18" s="65" customFormat="1" x14ac:dyDescent="0.35"/>
    <row r="41" spans="1:18" s="65" customFormat="1" x14ac:dyDescent="0.35"/>
    <row r="42" spans="1:18" s="65" customFormat="1" x14ac:dyDescent="0.35"/>
    <row r="43" spans="1:18" s="65" customFormat="1" x14ac:dyDescent="0.35"/>
    <row r="44" spans="1:18" s="65" customFormat="1" x14ac:dyDescent="0.35"/>
    <row r="45" spans="1:18" s="65" customFormat="1" x14ac:dyDescent="0.35"/>
    <row r="46" spans="1:18" s="65" customFormat="1" x14ac:dyDescent="0.35"/>
    <row r="47" spans="1:18" s="65" customFormat="1" x14ac:dyDescent="0.35"/>
    <row r="48" spans="1:18" s="65" customFormat="1" x14ac:dyDescent="0.35"/>
    <row r="49" s="65" customFormat="1" x14ac:dyDescent="0.35"/>
  </sheetData>
  <mergeCells count="54">
    <mergeCell ref="D1:G1"/>
    <mergeCell ref="I1:J1"/>
    <mergeCell ref="L1:M1"/>
    <mergeCell ref="D2:G2"/>
    <mergeCell ref="I2:J2"/>
    <mergeCell ref="L2:M2"/>
    <mergeCell ref="D20:Q20"/>
    <mergeCell ref="A5:B5"/>
    <mergeCell ref="C5:Q5"/>
    <mergeCell ref="D18:Q18"/>
    <mergeCell ref="D19:Q19"/>
    <mergeCell ref="A20:B20"/>
    <mergeCell ref="D9:Q9"/>
    <mergeCell ref="D10:Q10"/>
    <mergeCell ref="D11:Q11"/>
    <mergeCell ref="D12:Q12"/>
    <mergeCell ref="D6:Q6"/>
    <mergeCell ref="I7:Q7"/>
    <mergeCell ref="A17:B17"/>
    <mergeCell ref="A14:B14"/>
    <mergeCell ref="M35:O38"/>
    <mergeCell ref="A25:Q25"/>
    <mergeCell ref="M28:O28"/>
    <mergeCell ref="A28:K28"/>
    <mergeCell ref="A35:K38"/>
    <mergeCell ref="M29:O32"/>
    <mergeCell ref="A29:K32"/>
    <mergeCell ref="A34:K34"/>
    <mergeCell ref="M34:O34"/>
    <mergeCell ref="A21:B21"/>
    <mergeCell ref="A22:B22"/>
    <mergeCell ref="A23:B23"/>
    <mergeCell ref="A24:B24"/>
    <mergeCell ref="A6:B6"/>
    <mergeCell ref="A7:H7"/>
    <mergeCell ref="A9:B9"/>
    <mergeCell ref="A10:B10"/>
    <mergeCell ref="A11:B11"/>
    <mergeCell ref="A8:Q8"/>
    <mergeCell ref="A13:B13"/>
    <mergeCell ref="D21:Q21"/>
    <mergeCell ref="D22:Q22"/>
    <mergeCell ref="D23:Q23"/>
    <mergeCell ref="D24:Q24"/>
    <mergeCell ref="D13:Q13"/>
    <mergeCell ref="A4:Q4"/>
    <mergeCell ref="A15:B15"/>
    <mergeCell ref="A16:B16"/>
    <mergeCell ref="A18:B18"/>
    <mergeCell ref="A19:B19"/>
    <mergeCell ref="D14:Q14"/>
    <mergeCell ref="D15:Q15"/>
    <mergeCell ref="D16:Q16"/>
    <mergeCell ref="D17:Q17"/>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E00-000000000000}">
      <formula1>AvancementTheme</formula1>
    </dataValidation>
  </dataValidations>
  <hyperlinks>
    <hyperlink ref="P1" location="DPDV_06PP1" display="PdV" xr:uid="{00000000-0004-0000-0E00-000000000000}"/>
    <hyperlink ref="Q1" location="DKPI_06PP1" display="KPI's" xr:uid="{00000000-0004-0000-0E00-000001000000}"/>
  </hyperlinks>
  <pageMargins left="0.70866141732283472" right="0.70866141732283472" top="0.74803149606299213" bottom="0.74803149606299213" header="0.31496062992125984" footer="0.31496062992125984"/>
  <pageSetup paperSize="9" scale="49" orientation="portrait" r:id="rId1"/>
  <headerFooter>
    <oddHeader>&amp;LPAD Methodology (c) 2013-2014&amp;RStrategic Management Workshop</oddHeader>
    <oddFooter>&amp;L&amp;F&amp;C&amp;A&amp;RSituation au : &amp;D - page : &amp;P/&amp;N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50">
    <tabColor rgb="FFFFFF00"/>
    <pageSetUpPr fitToPage="1"/>
  </sheetPr>
  <dimension ref="A1:Q42"/>
  <sheetViews>
    <sheetView showGridLines="0" showRowColHeaders="0" zoomScaleNormal="100" workbookViewId="0">
      <pane ySplit="8" topLeftCell="A9" activePane="bottomLeft" state="frozen"/>
      <selection pane="bottomLeft" activeCell="M11" sqref="M11:P11"/>
    </sheetView>
  </sheetViews>
  <sheetFormatPr baseColWidth="10" defaultColWidth="11.453125" defaultRowHeight="14.5" x14ac:dyDescent="0.35"/>
  <cols>
    <col min="1" max="3" width="11.453125" style="61"/>
    <col min="4" max="9" width="10.7265625" style="61" customWidth="1"/>
    <col min="10" max="10" width="9.453125" style="61" customWidth="1"/>
    <col min="11" max="11" width="10.7265625" style="61" customWidth="1"/>
    <col min="12" max="16" width="9.453125" style="61" customWidth="1"/>
    <col min="17" max="16384" width="11.453125" style="61"/>
  </cols>
  <sheetData>
    <row r="1" spans="1:17"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row>
    <row r="2" spans="1:17" s="59" customFormat="1" ht="18" customHeight="1" x14ac:dyDescent="0.35">
      <c r="A2" s="398"/>
      <c r="B2" s="398"/>
      <c r="C2" s="398"/>
      <c r="D2" s="1996" t="str">
        <f>NomClient</f>
        <v>BestEditor</v>
      </c>
      <c r="E2" s="1997"/>
      <c r="F2" s="1997"/>
      <c r="G2" s="1998"/>
      <c r="H2" s="398"/>
      <c r="I2" s="2164" t="s">
        <v>284</v>
      </c>
      <c r="J2" s="2000"/>
      <c r="K2" s="398"/>
      <c r="L2" s="2001">
        <v>41862.616851851853</v>
      </c>
      <c r="M2" s="2002"/>
      <c r="N2" s="717"/>
      <c r="O2" s="448">
        <f>IF(LEN(DPDV_07DC1)&gt;0,LEN(DPDV_07DC1),0-PDV_NBmini)</f>
        <v>132</v>
      </c>
      <c r="P2" s="448">
        <f>IF(LEN(DKPI_07DC1)&gt;0,LEN(DKPI_07DC1),0-KPI_NBmini)</f>
        <v>51</v>
      </c>
    </row>
    <row r="3" spans="1:17" ht="6.75" customHeight="1" thickBot="1" x14ac:dyDescent="0.4">
      <c r="A3" s="401"/>
      <c r="B3" s="401"/>
      <c r="C3" s="401"/>
      <c r="D3" s="401"/>
      <c r="E3" s="401"/>
      <c r="F3" s="401"/>
      <c r="G3" s="401"/>
      <c r="H3" s="401"/>
      <c r="I3" s="401"/>
      <c r="J3" s="401"/>
      <c r="K3" s="401"/>
      <c r="L3" s="401"/>
      <c r="M3" s="401"/>
      <c r="N3" s="401"/>
      <c r="O3" s="401"/>
      <c r="P3" s="401"/>
    </row>
    <row r="4" spans="1:17" s="1" customFormat="1" ht="24.75" customHeight="1" thickBot="1" x14ac:dyDescent="0.4">
      <c r="A4" s="2423" t="s">
        <v>1718</v>
      </c>
      <c r="B4" s="2322"/>
      <c r="C4" s="2322"/>
      <c r="D4" s="2322"/>
      <c r="E4" s="2322"/>
      <c r="F4" s="2322"/>
      <c r="G4" s="2322"/>
      <c r="H4" s="2322"/>
      <c r="I4" s="2322"/>
      <c r="J4" s="2322"/>
      <c r="K4" s="2322"/>
      <c r="L4" s="2322"/>
      <c r="M4" s="2322"/>
      <c r="N4" s="2322"/>
      <c r="O4" s="2322"/>
      <c r="P4" s="2322"/>
      <c r="Q4" s="2323"/>
    </row>
    <row r="5" spans="1:17" s="193" customFormat="1" ht="21" customHeight="1" thickBot="1" x14ac:dyDescent="0.4">
      <c r="A5" s="2017" t="s">
        <v>14</v>
      </c>
      <c r="B5" s="2017"/>
      <c r="C5" s="2019" t="s">
        <v>451</v>
      </c>
      <c r="D5" s="2019"/>
      <c r="E5" s="2019"/>
      <c r="F5" s="2019"/>
      <c r="G5" s="2019"/>
      <c r="H5" s="2019"/>
      <c r="I5" s="2019"/>
      <c r="J5" s="2019"/>
      <c r="K5" s="2019"/>
      <c r="L5" s="2019"/>
      <c r="M5" s="2019"/>
      <c r="N5" s="2019"/>
      <c r="O5" s="2019"/>
      <c r="P5" s="2019"/>
    </row>
    <row r="6" spans="1:17" s="125" customFormat="1" ht="55.5" customHeight="1" thickTop="1" x14ac:dyDescent="0.35">
      <c r="A6" s="2545" t="s">
        <v>1002</v>
      </c>
      <c r="B6" s="2546"/>
      <c r="C6" s="898" t="s">
        <v>332</v>
      </c>
      <c r="D6" s="2546" t="s">
        <v>347</v>
      </c>
      <c r="E6" s="2546"/>
      <c r="F6" s="2546"/>
      <c r="G6" s="2550" t="s">
        <v>352</v>
      </c>
      <c r="H6" s="2550"/>
      <c r="I6" s="2550"/>
      <c r="J6" s="2550"/>
      <c r="K6" s="2550"/>
      <c r="L6" s="2550"/>
      <c r="M6" s="2550"/>
      <c r="N6" s="2550"/>
      <c r="O6" s="2550"/>
      <c r="P6" s="2551"/>
    </row>
    <row r="7" spans="1:17" s="119" customFormat="1" ht="49.5" customHeight="1" thickBot="1" x14ac:dyDescent="0.4">
      <c r="A7" s="2547"/>
      <c r="B7" s="2548"/>
      <c r="C7" s="899" t="s">
        <v>380</v>
      </c>
      <c r="D7" s="2549" t="s">
        <v>1057</v>
      </c>
      <c r="E7" s="2549"/>
      <c r="F7" s="2549"/>
      <c r="G7" s="2549" t="s">
        <v>351</v>
      </c>
      <c r="H7" s="2549"/>
      <c r="I7" s="2549" t="s">
        <v>350</v>
      </c>
      <c r="J7" s="2549"/>
      <c r="K7" s="2549" t="s">
        <v>349</v>
      </c>
      <c r="L7" s="2549"/>
      <c r="M7" s="899" t="s">
        <v>938</v>
      </c>
      <c r="N7" s="899" t="s">
        <v>939</v>
      </c>
      <c r="O7" s="899" t="s">
        <v>940</v>
      </c>
      <c r="P7" s="900" t="s">
        <v>941</v>
      </c>
      <c r="Q7" s="119" t="s">
        <v>1058</v>
      </c>
    </row>
    <row r="8" spans="1:17" s="119" customFormat="1" ht="0.75" hidden="1" customHeight="1" x14ac:dyDescent="0.35">
      <c r="A8" s="901" t="s">
        <v>324</v>
      </c>
      <c r="B8" s="902"/>
      <c r="C8" s="903"/>
      <c r="D8" s="903"/>
      <c r="E8" s="904"/>
      <c r="F8" s="902"/>
      <c r="G8" s="902"/>
      <c r="H8" s="902"/>
      <c r="I8" s="902"/>
      <c r="J8" s="902"/>
      <c r="K8" s="902"/>
      <c r="L8" s="902"/>
      <c r="M8" s="902"/>
      <c r="N8" s="902"/>
      <c r="O8" s="902"/>
      <c r="P8" s="905"/>
    </row>
    <row r="9" spans="1:17" s="119" customFormat="1" ht="0.75" hidden="1" customHeight="1" x14ac:dyDescent="0.35">
      <c r="A9" s="906"/>
      <c r="B9" s="907"/>
      <c r="C9" s="908"/>
      <c r="D9" s="908"/>
      <c r="E9" s="909"/>
      <c r="F9" s="907"/>
      <c r="G9" s="907"/>
      <c r="H9" s="907"/>
      <c r="I9" s="907"/>
      <c r="J9" s="907"/>
      <c r="K9" s="907"/>
      <c r="L9" s="907"/>
      <c r="M9" s="907"/>
      <c r="N9" s="907"/>
      <c r="O9" s="907"/>
      <c r="P9" s="910"/>
    </row>
    <row r="10" spans="1:17" s="121" customFormat="1" ht="12" customHeight="1" thickTop="1" x14ac:dyDescent="0.35">
      <c r="A10" s="2552"/>
      <c r="B10" s="2553"/>
      <c r="C10" s="2553"/>
      <c r="D10" s="2553"/>
      <c r="E10" s="2553"/>
      <c r="F10" s="2553"/>
      <c r="G10" s="2553"/>
      <c r="H10" s="2553"/>
      <c r="I10" s="2553"/>
      <c r="J10" s="2553"/>
      <c r="K10" s="2553"/>
      <c r="L10" s="2553"/>
      <c r="M10" s="2553"/>
      <c r="N10" s="2553"/>
      <c r="O10" s="2553"/>
      <c r="P10" s="2554"/>
    </row>
    <row r="11" spans="1:17" s="117" customFormat="1" ht="35.25" customHeight="1" x14ac:dyDescent="0.3">
      <c r="A11" s="2516" t="str">
        <f>TYPOPARTNER!A11:D11</f>
        <v>Force de vente directe</v>
      </c>
      <c r="B11" s="2517"/>
      <c r="C11" s="897" t="str">
        <f>IF(LEN(TYPOPARTNER!E11)&lt;1,"",TYPOPARTNER!E11)</f>
        <v>1- Haute</v>
      </c>
      <c r="D11" s="2515"/>
      <c r="E11" s="2515"/>
      <c r="F11" s="2515"/>
      <c r="G11" s="2513">
        <v>2</v>
      </c>
      <c r="H11" s="2513"/>
      <c r="I11" s="2513">
        <v>3</v>
      </c>
      <c r="J11" s="2513"/>
      <c r="K11" s="2514">
        <f t="shared" ref="K11:K17" si="0">I11-G11</f>
        <v>1</v>
      </c>
      <c r="L11" s="2514"/>
      <c r="M11" s="1230">
        <v>0</v>
      </c>
      <c r="N11" s="1230">
        <v>0</v>
      </c>
      <c r="O11" s="1230">
        <v>1</v>
      </c>
      <c r="P11" s="1231">
        <v>0</v>
      </c>
      <c r="Q11" s="124">
        <f>SUM(M11:P11)</f>
        <v>1</v>
      </c>
    </row>
    <row r="12" spans="1:17" s="119" customFormat="1" ht="35.25" customHeight="1" x14ac:dyDescent="0.35">
      <c r="A12" s="2516" t="str">
        <f>TYPOPARTNER!A12:D12</f>
        <v>ESN ( SS2I )</v>
      </c>
      <c r="B12" s="2517"/>
      <c r="C12" s="897" t="str">
        <f>IF(LEN(TYPOPARTNER!E12)&lt;1,"",TYPOPARTNER!E12)</f>
        <v>3-Faible</v>
      </c>
      <c r="D12" s="2541" t="s">
        <v>1083</v>
      </c>
      <c r="E12" s="2541"/>
      <c r="F12" s="2541"/>
      <c r="G12" s="2513">
        <v>4</v>
      </c>
      <c r="H12" s="2513"/>
      <c r="I12" s="2513">
        <v>10</v>
      </c>
      <c r="J12" s="2513"/>
      <c r="K12" s="2514">
        <f>I12-G12</f>
        <v>6</v>
      </c>
      <c r="L12" s="2514"/>
      <c r="M12" s="1230">
        <v>2</v>
      </c>
      <c r="N12" s="1230">
        <v>2</v>
      </c>
      <c r="O12" s="1230">
        <v>1</v>
      </c>
      <c r="P12" s="1231">
        <v>1</v>
      </c>
      <c r="Q12" s="124">
        <f t="shared" ref="Q12:Q28" si="1">SUM(M12:P12)</f>
        <v>6</v>
      </c>
    </row>
    <row r="13" spans="1:17" s="119" customFormat="1" ht="53.25" customHeight="1" x14ac:dyDescent="0.35">
      <c r="A13" s="2516" t="str">
        <f>TYPOPARTNER!A13:D13</f>
        <v>VARs régionaux</v>
      </c>
      <c r="B13" s="2517"/>
      <c r="C13" s="897" t="str">
        <f>IF(LEN(TYPOPARTNER!E13)&lt;1,"",TYPOPARTNER!E13)</f>
        <v>1- Haute</v>
      </c>
      <c r="D13" s="2542" t="s">
        <v>1082</v>
      </c>
      <c r="E13" s="2543"/>
      <c r="F13" s="2544"/>
      <c r="G13" s="2513">
        <v>6</v>
      </c>
      <c r="H13" s="2513"/>
      <c r="I13" s="2513">
        <v>25</v>
      </c>
      <c r="J13" s="2513"/>
      <c r="K13" s="2514">
        <f t="shared" si="0"/>
        <v>19</v>
      </c>
      <c r="L13" s="2514"/>
      <c r="M13" s="1230">
        <v>4</v>
      </c>
      <c r="N13" s="1230">
        <v>6</v>
      </c>
      <c r="O13" s="1230">
        <v>5</v>
      </c>
      <c r="P13" s="1231">
        <v>4</v>
      </c>
      <c r="Q13" s="124">
        <f t="shared" si="1"/>
        <v>19</v>
      </c>
    </row>
    <row r="14" spans="1:17" s="123" customFormat="1" ht="54.75" customHeight="1" x14ac:dyDescent="0.3">
      <c r="A14" s="2516" t="str">
        <f>TYPOPARTNER!A14:D14</f>
        <v>VARs nationaux</v>
      </c>
      <c r="B14" s="2517"/>
      <c r="C14" s="897" t="str">
        <f>IF(LEN(TYPOPARTNER!E14)&lt;1,"",TYPOPARTNER!E14)</f>
        <v>1- Haute</v>
      </c>
      <c r="D14" s="2515"/>
      <c r="E14" s="2515"/>
      <c r="F14" s="2515"/>
      <c r="G14" s="2513"/>
      <c r="H14" s="2513"/>
      <c r="I14" s="2513"/>
      <c r="J14" s="2513"/>
      <c r="K14" s="2514">
        <f t="shared" si="0"/>
        <v>0</v>
      </c>
      <c r="L14" s="2514"/>
      <c r="M14" s="1230"/>
      <c r="N14" s="1230"/>
      <c r="O14" s="1230"/>
      <c r="P14" s="1231"/>
      <c r="Q14" s="124">
        <f t="shared" si="1"/>
        <v>0</v>
      </c>
    </row>
    <row r="15" spans="1:17" s="123" customFormat="1" ht="35.25" customHeight="1" x14ac:dyDescent="0.3">
      <c r="A15" s="2516" t="str">
        <f>TYPOPARTNER!A15:D15</f>
        <v xml:space="preserve">Editeurs </v>
      </c>
      <c r="B15" s="2517"/>
      <c r="C15" s="897" t="str">
        <f>IF(LEN(TYPOPARTNER!E15)&lt;1,"",TYPOPARTNER!E15)</f>
        <v>2- Moyenne</v>
      </c>
      <c r="D15" s="2515"/>
      <c r="E15" s="2515"/>
      <c r="F15" s="2515"/>
      <c r="G15" s="2513"/>
      <c r="H15" s="2513"/>
      <c r="I15" s="2513"/>
      <c r="J15" s="2513"/>
      <c r="K15" s="2514">
        <f t="shared" si="0"/>
        <v>0</v>
      </c>
      <c r="L15" s="2514"/>
      <c r="M15" s="1230"/>
      <c r="N15" s="1230"/>
      <c r="O15" s="1230"/>
      <c r="P15" s="1231"/>
      <c r="Q15" s="124">
        <f t="shared" si="1"/>
        <v>0</v>
      </c>
    </row>
    <row r="16" spans="1:17" s="124" customFormat="1" ht="35.25" customHeight="1" x14ac:dyDescent="0.35">
      <c r="A16" s="2516" t="str">
        <f>TYPOPARTNER!A16:D16</f>
        <v>Hébergeurs</v>
      </c>
      <c r="B16" s="2517"/>
      <c r="C16" s="897" t="str">
        <f>IF(LEN(TYPOPARTNER!E16)&lt;1,"",TYPOPARTNER!E16)</f>
        <v/>
      </c>
      <c r="D16" s="2515"/>
      <c r="E16" s="2515"/>
      <c r="F16" s="2515"/>
      <c r="G16" s="2513"/>
      <c r="H16" s="2513"/>
      <c r="I16" s="2513"/>
      <c r="J16" s="2513"/>
      <c r="K16" s="2514">
        <f t="shared" si="0"/>
        <v>0</v>
      </c>
      <c r="L16" s="2514"/>
      <c r="M16" s="1230"/>
      <c r="N16" s="1230"/>
      <c r="O16" s="1230"/>
      <c r="P16" s="1231"/>
      <c r="Q16" s="124">
        <f t="shared" si="1"/>
        <v>0</v>
      </c>
    </row>
    <row r="17" spans="1:17" s="119" customFormat="1" ht="35.25" customHeight="1" x14ac:dyDescent="0.35">
      <c r="A17" s="2516" t="str">
        <f>TYPOPARTNER!A17:D17</f>
        <v>Constructeurs</v>
      </c>
      <c r="B17" s="2517"/>
      <c r="C17" s="897" t="str">
        <f>IF(LEN(TYPOPARTNER!E17)&lt;1,"",TYPOPARTNER!E17)</f>
        <v/>
      </c>
      <c r="D17" s="2515"/>
      <c r="E17" s="2515"/>
      <c r="F17" s="2515"/>
      <c r="G17" s="2513"/>
      <c r="H17" s="2513"/>
      <c r="I17" s="2513"/>
      <c r="J17" s="2513"/>
      <c r="K17" s="2514">
        <f t="shared" si="0"/>
        <v>0</v>
      </c>
      <c r="L17" s="2514"/>
      <c r="M17" s="1230"/>
      <c r="N17" s="1230"/>
      <c r="O17" s="1230"/>
      <c r="P17" s="1231"/>
      <c r="Q17" s="124">
        <f t="shared" si="1"/>
        <v>0</v>
      </c>
    </row>
    <row r="18" spans="1:17" s="119" customFormat="1" ht="35.25" customHeight="1" x14ac:dyDescent="0.35">
      <c r="A18" s="2516" t="str">
        <f>TYPOPARTNER!A18:D18</f>
        <v xml:space="preserve">Cabinets de conseil </v>
      </c>
      <c r="B18" s="2517"/>
      <c r="C18" s="897" t="str">
        <f>IF(LEN(TYPOPARTNER!E18)&lt;1,"",TYPOPARTNER!E18)</f>
        <v>2- Moyenne</v>
      </c>
      <c r="D18" s="2515"/>
      <c r="E18" s="2515"/>
      <c r="F18" s="2515"/>
      <c r="G18" s="2513">
        <v>0</v>
      </c>
      <c r="H18" s="2513"/>
      <c r="I18" s="2513">
        <v>10</v>
      </c>
      <c r="J18" s="2513"/>
      <c r="K18" s="2514">
        <f>I18-G18</f>
        <v>10</v>
      </c>
      <c r="L18" s="2514"/>
      <c r="M18" s="1230">
        <v>2</v>
      </c>
      <c r="N18" s="1230">
        <v>3</v>
      </c>
      <c r="O18" s="1230">
        <v>2</v>
      </c>
      <c r="P18" s="1231">
        <v>3</v>
      </c>
      <c r="Q18" s="124">
        <f t="shared" si="1"/>
        <v>10</v>
      </c>
    </row>
    <row r="19" spans="1:17" s="124" customFormat="1" ht="35.25" customHeight="1" x14ac:dyDescent="0.35">
      <c r="A19" s="2516" t="str">
        <f>TYPOPARTNER!A19:D19</f>
        <v>Consultants indépendants</v>
      </c>
      <c r="B19" s="2517"/>
      <c r="C19" s="897" t="str">
        <f>IF(LEN(TYPOPARTNER!E19)&lt;1,"",TYPOPARTNER!E19)</f>
        <v>3-Faible</v>
      </c>
      <c r="D19" s="2515"/>
      <c r="E19" s="2515"/>
      <c r="F19" s="2515"/>
      <c r="G19" s="2513"/>
      <c r="H19" s="2513"/>
      <c r="I19" s="2513"/>
      <c r="J19" s="2513"/>
      <c r="K19" s="2514">
        <f t="shared" ref="K19:K26" si="2">I19-G19</f>
        <v>0</v>
      </c>
      <c r="L19" s="2514"/>
      <c r="M19" s="1230"/>
      <c r="N19" s="1230"/>
      <c r="O19" s="1230"/>
      <c r="P19" s="1231"/>
      <c r="Q19" s="124">
        <f t="shared" si="1"/>
        <v>0</v>
      </c>
    </row>
    <row r="20" spans="1:17" s="124" customFormat="1" ht="35.25" customHeight="1" x14ac:dyDescent="0.35">
      <c r="A20" s="2516" t="str">
        <f>TYPOPARTNER!A20:D20</f>
        <v xml:space="preserve">Hébergeurs d'infrastructures, MSP. </v>
      </c>
      <c r="B20" s="2517"/>
      <c r="C20" s="897" t="str">
        <f>IF(LEN(TYPOPARTNER!E20)&lt;1,"",TYPOPARTNER!E20)</f>
        <v/>
      </c>
      <c r="D20" s="2515"/>
      <c r="E20" s="2515"/>
      <c r="F20" s="2515"/>
      <c r="G20" s="2513"/>
      <c r="H20" s="2513"/>
      <c r="I20" s="2513"/>
      <c r="J20" s="2513"/>
      <c r="K20" s="2514">
        <f t="shared" si="2"/>
        <v>0</v>
      </c>
      <c r="L20" s="2514"/>
      <c r="M20" s="1230"/>
      <c r="N20" s="1230"/>
      <c r="O20" s="1230"/>
      <c r="P20" s="1231"/>
      <c r="Q20" s="124">
        <f t="shared" si="1"/>
        <v>0</v>
      </c>
    </row>
    <row r="21" spans="1:17" s="124" customFormat="1" ht="35.25" customHeight="1" x14ac:dyDescent="0.35">
      <c r="A21" s="2516" t="str">
        <f>TYPOPARTNER!A21:D21</f>
        <v>Web Agencies</v>
      </c>
      <c r="B21" s="2517"/>
      <c r="C21" s="897" t="str">
        <f>IF(LEN(TYPOPARTNER!E21)&lt;1,"",TYPOPARTNER!E21)</f>
        <v/>
      </c>
      <c r="D21" s="2515"/>
      <c r="E21" s="2515"/>
      <c r="F21" s="2515"/>
      <c r="G21" s="2513"/>
      <c r="H21" s="2513"/>
      <c r="I21" s="2513"/>
      <c r="J21" s="2513"/>
      <c r="K21" s="2514">
        <f t="shared" si="2"/>
        <v>0</v>
      </c>
      <c r="L21" s="2514"/>
      <c r="M21" s="1230"/>
      <c r="N21" s="1230"/>
      <c r="O21" s="1230"/>
      <c r="P21" s="1231"/>
      <c r="Q21" s="124">
        <f t="shared" si="1"/>
        <v>0</v>
      </c>
    </row>
    <row r="22" spans="1:17" s="124" customFormat="1" ht="35.25" customHeight="1" x14ac:dyDescent="0.35">
      <c r="A22" s="2516">
        <f>TYPOPARTNER!A22:D22</f>
        <v>0</v>
      </c>
      <c r="B22" s="2517"/>
      <c r="C22" s="897" t="str">
        <f>IF(LEN(TYPOPARTNER!E22)&lt;1,"",TYPOPARTNER!E22)</f>
        <v/>
      </c>
      <c r="D22" s="2515"/>
      <c r="E22" s="2515"/>
      <c r="F22" s="2515"/>
      <c r="G22" s="2513"/>
      <c r="H22" s="2513"/>
      <c r="I22" s="2513"/>
      <c r="J22" s="2513"/>
      <c r="K22" s="2514">
        <f t="shared" si="2"/>
        <v>0</v>
      </c>
      <c r="L22" s="2514"/>
      <c r="M22" s="1230"/>
      <c r="N22" s="1230"/>
      <c r="O22" s="1230"/>
      <c r="P22" s="1231"/>
      <c r="Q22" s="124">
        <f t="shared" si="1"/>
        <v>0</v>
      </c>
    </row>
    <row r="23" spans="1:17" s="124" customFormat="1" ht="35.25" customHeight="1" x14ac:dyDescent="0.35">
      <c r="A23" s="2516">
        <f>TYPOPARTNER!A23:D23</f>
        <v>0</v>
      </c>
      <c r="B23" s="2517"/>
      <c r="C23" s="897" t="str">
        <f>IF(LEN(TYPOPARTNER!E23)&lt;1,"",TYPOPARTNER!E23)</f>
        <v/>
      </c>
      <c r="D23" s="2515"/>
      <c r="E23" s="2515"/>
      <c r="F23" s="2515"/>
      <c r="G23" s="2513"/>
      <c r="H23" s="2513"/>
      <c r="I23" s="2513"/>
      <c r="J23" s="2513"/>
      <c r="K23" s="2514">
        <f t="shared" si="2"/>
        <v>0</v>
      </c>
      <c r="L23" s="2514"/>
      <c r="M23" s="1230"/>
      <c r="N23" s="1230"/>
      <c r="O23" s="1230"/>
      <c r="P23" s="1231"/>
      <c r="Q23" s="124">
        <f t="shared" si="1"/>
        <v>0</v>
      </c>
    </row>
    <row r="24" spans="1:17" s="124" customFormat="1" ht="35.25" customHeight="1" x14ac:dyDescent="0.35">
      <c r="A24" s="2516" t="str">
        <f>TYPOPARTNER!A24:D24</f>
        <v xml:space="preserve">Grossistes </v>
      </c>
      <c r="B24" s="2517"/>
      <c r="C24" s="897" t="str">
        <f>IF(LEN(TYPOPARTNER!E24)&lt;1,"",TYPOPARTNER!E24)</f>
        <v/>
      </c>
      <c r="D24" s="2515"/>
      <c r="E24" s="2515"/>
      <c r="F24" s="2515"/>
      <c r="G24" s="2513"/>
      <c r="H24" s="2513"/>
      <c r="I24" s="2513"/>
      <c r="J24" s="2513"/>
      <c r="K24" s="2514">
        <f t="shared" si="2"/>
        <v>0</v>
      </c>
      <c r="L24" s="2514"/>
      <c r="M24" s="1230"/>
      <c r="N24" s="1230"/>
      <c r="O24" s="1230"/>
      <c r="P24" s="1231"/>
      <c r="Q24" s="124">
        <f t="shared" si="1"/>
        <v>0</v>
      </c>
    </row>
    <row r="25" spans="1:17" s="124" customFormat="1" ht="35.25" customHeight="1" x14ac:dyDescent="0.35">
      <c r="A25" s="2516" t="str">
        <f>TYPOPARTNER!A25:D25</f>
        <v>Revendeurs</v>
      </c>
      <c r="B25" s="2517"/>
      <c r="C25" s="897" t="str">
        <f>IF(LEN(TYPOPARTNER!E25)&lt;1,"",TYPOPARTNER!E25)</f>
        <v/>
      </c>
      <c r="D25" s="2515"/>
      <c r="E25" s="2515"/>
      <c r="F25" s="2515"/>
      <c r="G25" s="2513"/>
      <c r="H25" s="2513"/>
      <c r="I25" s="2513"/>
      <c r="J25" s="2513"/>
      <c r="K25" s="2514">
        <f t="shared" si="2"/>
        <v>0</v>
      </c>
      <c r="L25" s="2514"/>
      <c r="M25" s="1230"/>
      <c r="N25" s="1230"/>
      <c r="O25" s="1230"/>
      <c r="P25" s="1231"/>
      <c r="Q25" s="124">
        <f t="shared" si="1"/>
        <v>0</v>
      </c>
    </row>
    <row r="26" spans="1:17" s="124" customFormat="1" ht="35.25" customHeight="1" x14ac:dyDescent="0.35">
      <c r="A26" s="2516" t="str">
        <f>TYPOPARTNER!A26:D26</f>
        <v xml:space="preserve">Fédérations </v>
      </c>
      <c r="B26" s="2517"/>
      <c r="C26" s="897" t="str">
        <f>IF(LEN(TYPOPARTNER!E26)&lt;1,"",TYPOPARTNER!E26)</f>
        <v/>
      </c>
      <c r="D26" s="2515"/>
      <c r="E26" s="2515"/>
      <c r="F26" s="2515"/>
      <c r="G26" s="2513"/>
      <c r="H26" s="2513"/>
      <c r="I26" s="2513"/>
      <c r="J26" s="2513"/>
      <c r="K26" s="2514">
        <f t="shared" si="2"/>
        <v>0</v>
      </c>
      <c r="L26" s="2514"/>
      <c r="M26" s="1230"/>
      <c r="N26" s="1230"/>
      <c r="O26" s="1230"/>
      <c r="P26" s="1231"/>
      <c r="Q26" s="124">
        <f t="shared" si="1"/>
        <v>0</v>
      </c>
    </row>
    <row r="27" spans="1:17" s="121" customFormat="1" ht="12" customHeight="1" thickBot="1" x14ac:dyDescent="0.4">
      <c r="A27" s="2538"/>
      <c r="B27" s="2539"/>
      <c r="C27" s="2539"/>
      <c r="D27" s="2539"/>
      <c r="E27" s="2539"/>
      <c r="F27" s="2539"/>
      <c r="G27" s="2539"/>
      <c r="H27" s="2539"/>
      <c r="I27" s="2539"/>
      <c r="J27" s="2539"/>
      <c r="K27" s="2539"/>
      <c r="L27" s="2539"/>
      <c r="M27" s="2539"/>
      <c r="N27" s="2539"/>
      <c r="O27" s="2539"/>
      <c r="P27" s="2540"/>
      <c r="Q27" s="124"/>
    </row>
    <row r="28" spans="1:17" s="121" customFormat="1" ht="30" customHeight="1" thickTop="1" thickBot="1" x14ac:dyDescent="0.4">
      <c r="A28" s="911"/>
      <c r="B28" s="911"/>
      <c r="C28" s="911"/>
      <c r="D28" s="911"/>
      <c r="E28" s="911"/>
      <c r="F28" s="873"/>
      <c r="G28" s="2518" t="s">
        <v>151</v>
      </c>
      <c r="H28" s="2519"/>
      <c r="I28" s="2520">
        <f>SUM(I10:I26)</f>
        <v>48</v>
      </c>
      <c r="J28" s="2520"/>
      <c r="K28" s="2520">
        <f>SUM(K10:K26)</f>
        <v>36</v>
      </c>
      <c r="L28" s="2520"/>
      <c r="M28" s="912">
        <f>SUM(M10:M26)</f>
        <v>8</v>
      </c>
      <c r="N28" s="912">
        <f>SUM(N10:N26)</f>
        <v>11</v>
      </c>
      <c r="O28" s="912">
        <f>SUM(O10:O26)</f>
        <v>9</v>
      </c>
      <c r="P28" s="913">
        <f>SUM(P11:P26)</f>
        <v>8</v>
      </c>
      <c r="Q28" s="124">
        <f t="shared" si="1"/>
        <v>36</v>
      </c>
    </row>
    <row r="29" spans="1:17" ht="13.5" customHeight="1" thickTop="1" x14ac:dyDescent="0.35">
      <c r="A29" s="876"/>
      <c r="B29" s="876"/>
      <c r="C29" s="877"/>
      <c r="D29" s="877"/>
      <c r="E29" s="877"/>
      <c r="F29" s="877"/>
      <c r="G29" s="877"/>
      <c r="H29" s="877"/>
      <c r="I29" s="877"/>
      <c r="J29" s="877"/>
      <c r="K29" s="877"/>
      <c r="L29" s="877"/>
      <c r="M29" s="877"/>
      <c r="N29" s="877"/>
      <c r="O29" s="878"/>
      <c r="P29" s="878"/>
    </row>
    <row r="30" spans="1:17" ht="15" thickBot="1" x14ac:dyDescent="0.4">
      <c r="A30" s="64"/>
      <c r="B30" s="64"/>
      <c r="C30" s="64"/>
      <c r="D30" s="64"/>
      <c r="E30" s="64"/>
      <c r="F30" s="64"/>
      <c r="G30" s="64"/>
      <c r="H30" s="64"/>
      <c r="I30" s="64"/>
      <c r="J30" s="64"/>
      <c r="K30" s="64"/>
      <c r="L30" s="64"/>
      <c r="M30" s="64"/>
      <c r="N30" s="64"/>
      <c r="O30" s="64"/>
      <c r="P30" s="64"/>
    </row>
    <row r="31" spans="1:17" ht="19.5" thickTop="1" thickBot="1" x14ac:dyDescent="0.4">
      <c r="A31" s="2521" t="s">
        <v>10</v>
      </c>
      <c r="B31" s="2522"/>
      <c r="C31" s="2522"/>
      <c r="D31" s="2522"/>
      <c r="E31" s="2522"/>
      <c r="F31" s="2522"/>
      <c r="G31" s="2522"/>
      <c r="H31" s="2522"/>
      <c r="I31" s="2522"/>
      <c r="J31" s="2522"/>
      <c r="K31" s="2523"/>
      <c r="L31" s="34"/>
      <c r="M31" s="2360" t="s">
        <v>491</v>
      </c>
      <c r="N31" s="2361"/>
      <c r="O31" s="2362"/>
      <c r="P31" s="34"/>
    </row>
    <row r="32" spans="1:17" ht="20.25" customHeight="1" x14ac:dyDescent="0.35">
      <c r="A32" s="2524" t="s">
        <v>907</v>
      </c>
      <c r="B32" s="2525"/>
      <c r="C32" s="2525"/>
      <c r="D32" s="2525"/>
      <c r="E32" s="2525"/>
      <c r="F32" s="2525"/>
      <c r="G32" s="2525"/>
      <c r="H32" s="2525"/>
      <c r="I32" s="2525"/>
      <c r="J32" s="2525"/>
      <c r="K32" s="2526"/>
      <c r="L32" s="36"/>
      <c r="M32" s="2401" t="s">
        <v>569</v>
      </c>
      <c r="N32" s="2402"/>
      <c r="O32" s="2403"/>
      <c r="P32" s="36"/>
    </row>
    <row r="33" spans="1:16" ht="20.25" customHeight="1" x14ac:dyDescent="0.35">
      <c r="A33" s="2524"/>
      <c r="B33" s="2525"/>
      <c r="C33" s="2525"/>
      <c r="D33" s="2525"/>
      <c r="E33" s="2525"/>
      <c r="F33" s="2525"/>
      <c r="G33" s="2525"/>
      <c r="H33" s="2525"/>
      <c r="I33" s="2525"/>
      <c r="J33" s="2525"/>
      <c r="K33" s="2526"/>
      <c r="L33" s="36"/>
      <c r="M33" s="2341"/>
      <c r="N33" s="2342"/>
      <c r="O33" s="2343"/>
      <c r="P33" s="36"/>
    </row>
    <row r="34" spans="1:16" ht="20.25" customHeight="1" x14ac:dyDescent="0.35">
      <c r="A34" s="2524"/>
      <c r="B34" s="2525"/>
      <c r="C34" s="2525"/>
      <c r="D34" s="2525"/>
      <c r="E34" s="2525"/>
      <c r="F34" s="2525"/>
      <c r="G34" s="2525"/>
      <c r="H34" s="2525"/>
      <c r="I34" s="2525"/>
      <c r="J34" s="2525"/>
      <c r="K34" s="2526"/>
      <c r="L34" s="36"/>
      <c r="M34" s="2341"/>
      <c r="N34" s="2342"/>
      <c r="O34" s="2343"/>
      <c r="P34" s="36"/>
    </row>
    <row r="35" spans="1:16" ht="20.25" customHeight="1" thickBot="1" x14ac:dyDescent="0.4">
      <c r="A35" s="2527"/>
      <c r="B35" s="2528"/>
      <c r="C35" s="2528"/>
      <c r="D35" s="2528"/>
      <c r="E35" s="2528"/>
      <c r="F35" s="2528"/>
      <c r="G35" s="2528"/>
      <c r="H35" s="2528"/>
      <c r="I35" s="2528"/>
      <c r="J35" s="2528"/>
      <c r="K35" s="2529"/>
      <c r="L35" s="36"/>
      <c r="M35" s="2344"/>
      <c r="N35" s="2345"/>
      <c r="O35" s="2346"/>
      <c r="P35" s="36"/>
    </row>
    <row r="36" spans="1:16" ht="15.5" thickTop="1" thickBot="1" x14ac:dyDescent="0.4">
      <c r="A36" s="64"/>
      <c r="B36" s="64"/>
      <c r="C36" s="64"/>
      <c r="D36" s="64"/>
      <c r="E36" s="64"/>
      <c r="F36" s="64"/>
      <c r="G36" s="64"/>
      <c r="H36" s="64"/>
      <c r="I36" s="64"/>
      <c r="J36" s="64"/>
      <c r="K36" s="64"/>
      <c r="L36" s="64"/>
      <c r="M36" s="34"/>
      <c r="N36" s="34"/>
      <c r="O36" s="34"/>
      <c r="P36" s="64"/>
    </row>
    <row r="37" spans="1:16" ht="19.5" thickTop="1" thickBot="1" x14ac:dyDescent="0.4">
      <c r="A37" s="2521" t="s">
        <v>11</v>
      </c>
      <c r="B37" s="2530"/>
      <c r="C37" s="2530"/>
      <c r="D37" s="2530"/>
      <c r="E37" s="2530"/>
      <c r="F37" s="2530"/>
      <c r="G37" s="2530"/>
      <c r="H37" s="2530"/>
      <c r="I37" s="2530"/>
      <c r="J37" s="2530"/>
      <c r="K37" s="2531"/>
      <c r="L37" s="34"/>
      <c r="M37" s="2360" t="s">
        <v>491</v>
      </c>
      <c r="N37" s="2361"/>
      <c r="O37" s="2362"/>
      <c r="P37" s="34"/>
    </row>
    <row r="38" spans="1:16" ht="20.25" customHeight="1" x14ac:dyDescent="0.35">
      <c r="A38" s="2524" t="s">
        <v>906</v>
      </c>
      <c r="B38" s="2532"/>
      <c r="C38" s="2532"/>
      <c r="D38" s="2532"/>
      <c r="E38" s="2532"/>
      <c r="F38" s="2532"/>
      <c r="G38" s="2532"/>
      <c r="H38" s="2532"/>
      <c r="I38" s="2532"/>
      <c r="J38" s="2532"/>
      <c r="K38" s="2533"/>
      <c r="L38" s="36"/>
      <c r="M38" s="2401" t="s">
        <v>570</v>
      </c>
      <c r="N38" s="2402"/>
      <c r="O38" s="2403"/>
      <c r="P38" s="36"/>
    </row>
    <row r="39" spans="1:16" ht="20.25" customHeight="1" x14ac:dyDescent="0.35">
      <c r="A39" s="2534"/>
      <c r="B39" s="2532"/>
      <c r="C39" s="2532"/>
      <c r="D39" s="2532"/>
      <c r="E39" s="2532"/>
      <c r="F39" s="2532"/>
      <c r="G39" s="2532"/>
      <c r="H39" s="2532"/>
      <c r="I39" s="2532"/>
      <c r="J39" s="2532"/>
      <c r="K39" s="2533"/>
      <c r="L39" s="36"/>
      <c r="M39" s="2341"/>
      <c r="N39" s="2342"/>
      <c r="O39" s="2343"/>
      <c r="P39" s="36"/>
    </row>
    <row r="40" spans="1:16" ht="20.25" customHeight="1" x14ac:dyDescent="0.35">
      <c r="A40" s="2534"/>
      <c r="B40" s="2532"/>
      <c r="C40" s="2532"/>
      <c r="D40" s="2532"/>
      <c r="E40" s="2532"/>
      <c r="F40" s="2532"/>
      <c r="G40" s="2532"/>
      <c r="H40" s="2532"/>
      <c r="I40" s="2532"/>
      <c r="J40" s="2532"/>
      <c r="K40" s="2533"/>
      <c r="L40" s="36"/>
      <c r="M40" s="2341"/>
      <c r="N40" s="2342"/>
      <c r="O40" s="2343"/>
      <c r="P40" s="36"/>
    </row>
    <row r="41" spans="1:16" ht="20.25" customHeight="1" thickBot="1" x14ac:dyDescent="0.4">
      <c r="A41" s="2535"/>
      <c r="B41" s="2536"/>
      <c r="C41" s="2536"/>
      <c r="D41" s="2536"/>
      <c r="E41" s="2536"/>
      <c r="F41" s="2536"/>
      <c r="G41" s="2536"/>
      <c r="H41" s="2536"/>
      <c r="I41" s="2536"/>
      <c r="J41" s="2536"/>
      <c r="K41" s="2537"/>
      <c r="L41" s="36"/>
      <c r="M41" s="2344"/>
      <c r="N41" s="2345"/>
      <c r="O41" s="2346"/>
      <c r="P41" s="36"/>
    </row>
    <row r="42" spans="1:16" ht="15" thickTop="1" x14ac:dyDescent="0.35">
      <c r="A42" s="64"/>
      <c r="B42" s="64"/>
      <c r="C42" s="64"/>
      <c r="D42" s="64"/>
      <c r="E42" s="64"/>
      <c r="F42" s="64"/>
      <c r="G42" s="64"/>
      <c r="H42" s="64"/>
      <c r="I42" s="64"/>
      <c r="J42" s="64"/>
      <c r="K42" s="64"/>
      <c r="L42" s="64"/>
      <c r="M42" s="64"/>
      <c r="N42" s="64"/>
      <c r="O42" s="64"/>
      <c r="P42" s="64"/>
    </row>
  </sheetData>
  <mergeCells count="110">
    <mergeCell ref="A6:B6"/>
    <mergeCell ref="A7:B7"/>
    <mergeCell ref="D7:F7"/>
    <mergeCell ref="D6:F6"/>
    <mergeCell ref="D11:F11"/>
    <mergeCell ref="G6:P6"/>
    <mergeCell ref="G11:H11"/>
    <mergeCell ref="K7:L7"/>
    <mergeCell ref="G7:H7"/>
    <mergeCell ref="I7:J7"/>
    <mergeCell ref="A10:P10"/>
    <mergeCell ref="A11:B11"/>
    <mergeCell ref="D1:G1"/>
    <mergeCell ref="I1:J1"/>
    <mergeCell ref="L1:M1"/>
    <mergeCell ref="D2:G2"/>
    <mergeCell ref="I2:J2"/>
    <mergeCell ref="L2:M2"/>
    <mergeCell ref="A4:Q4"/>
    <mergeCell ref="K20:L20"/>
    <mergeCell ref="I13:J13"/>
    <mergeCell ref="I14:J14"/>
    <mergeCell ref="I15:J15"/>
    <mergeCell ref="I16:J16"/>
    <mergeCell ref="K15:L15"/>
    <mergeCell ref="K16:L16"/>
    <mergeCell ref="I17:J17"/>
    <mergeCell ref="I19:J19"/>
    <mergeCell ref="K17:L17"/>
    <mergeCell ref="K12:L12"/>
    <mergeCell ref="K13:L13"/>
    <mergeCell ref="K14:L14"/>
    <mergeCell ref="A5:B5"/>
    <mergeCell ref="C5:P5"/>
    <mergeCell ref="I11:J11"/>
    <mergeCell ref="K11:L11"/>
    <mergeCell ref="I12:J12"/>
    <mergeCell ref="A17:B17"/>
    <mergeCell ref="A12:B12"/>
    <mergeCell ref="A13:B13"/>
    <mergeCell ref="A14:B14"/>
    <mergeCell ref="A15:B15"/>
    <mergeCell ref="A16:B16"/>
    <mergeCell ref="D12:F12"/>
    <mergeCell ref="D13:F13"/>
    <mergeCell ref="D14:F14"/>
    <mergeCell ref="G12:H12"/>
    <mergeCell ref="G13:H13"/>
    <mergeCell ref="G14:H14"/>
    <mergeCell ref="G15:H15"/>
    <mergeCell ref="G16:H16"/>
    <mergeCell ref="G17:H17"/>
    <mergeCell ref="D15:F15"/>
    <mergeCell ref="D16:F16"/>
    <mergeCell ref="D17:F17"/>
    <mergeCell ref="A25:B25"/>
    <mergeCell ref="M38:O41"/>
    <mergeCell ref="G28:H28"/>
    <mergeCell ref="I28:J28"/>
    <mergeCell ref="K28:L28"/>
    <mergeCell ref="A31:K31"/>
    <mergeCell ref="A32:K35"/>
    <mergeCell ref="A37:K37"/>
    <mergeCell ref="A38:K41"/>
    <mergeCell ref="A26:B26"/>
    <mergeCell ref="A27:P27"/>
    <mergeCell ref="D26:F26"/>
    <mergeCell ref="G26:H26"/>
    <mergeCell ref="K26:L26"/>
    <mergeCell ref="M31:O31"/>
    <mergeCell ref="I26:J26"/>
    <mergeCell ref="M32:O35"/>
    <mergeCell ref="M37:O37"/>
    <mergeCell ref="D25:F25"/>
    <mergeCell ref="A22:B22"/>
    <mergeCell ref="A23:B23"/>
    <mergeCell ref="A18:B18"/>
    <mergeCell ref="I18:J18"/>
    <mergeCell ref="K18:L18"/>
    <mergeCell ref="K19:L19"/>
    <mergeCell ref="K21:L21"/>
    <mergeCell ref="D24:F24"/>
    <mergeCell ref="A19:B19"/>
    <mergeCell ref="A20:B20"/>
    <mergeCell ref="A21:B21"/>
    <mergeCell ref="I20:J20"/>
    <mergeCell ref="D19:F19"/>
    <mergeCell ref="D20:F20"/>
    <mergeCell ref="A24:B24"/>
    <mergeCell ref="I21:J21"/>
    <mergeCell ref="I22:J22"/>
    <mergeCell ref="D18:F18"/>
    <mergeCell ref="K22:L22"/>
    <mergeCell ref="K23:L23"/>
    <mergeCell ref="K24:L24"/>
    <mergeCell ref="G18:H18"/>
    <mergeCell ref="G21:H21"/>
    <mergeCell ref="G22:H22"/>
    <mergeCell ref="G19:H19"/>
    <mergeCell ref="G20:H20"/>
    <mergeCell ref="I23:J23"/>
    <mergeCell ref="G23:H23"/>
    <mergeCell ref="G24:H24"/>
    <mergeCell ref="G25:H25"/>
    <mergeCell ref="K25:L25"/>
    <mergeCell ref="D21:F21"/>
    <mergeCell ref="D22:F22"/>
    <mergeCell ref="D23:F23"/>
    <mergeCell ref="I24:J24"/>
    <mergeCell ref="I25:J2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F00-000000000000}">
      <formula1>AvancementTheme</formula1>
    </dataValidation>
  </dataValidations>
  <hyperlinks>
    <hyperlink ref="O1" location="DPDV_07DC1" display="PdV" xr:uid="{00000000-0004-0000-0F00-000000000000}"/>
    <hyperlink ref="P1" location="DKPI_07DC1" display="KPI's" xr:uid="{00000000-0004-0000-0F00-000001000000}"/>
  </hyperlinks>
  <pageMargins left="0.70866141732283472" right="0.70866141732283472" top="0.74803149606299213" bottom="0.74803149606299213" header="0.31496062992125984" footer="0.31496062992125984"/>
  <pageSetup paperSize="9" scale="52" orientation="portrait" r:id="rId1"/>
  <headerFooter>
    <oddHeader>&amp;LPAD Methodology (c) 2013-2014&amp;RStrategic Management Workshop</oddHeader>
    <oddFooter>&amp;L&amp;F&amp;C&amp;A&amp;RSituation au : &amp;D - page : &amp;P/&amp;N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5">
    <tabColor rgb="FFFFFF00"/>
    <pageSetUpPr fitToPage="1"/>
  </sheetPr>
  <dimension ref="A1:P73"/>
  <sheetViews>
    <sheetView showGridLines="0" showRowColHeaders="0" zoomScaleNormal="100" workbookViewId="0">
      <pane ySplit="5" topLeftCell="A23" activePane="bottomLeft" state="frozen"/>
      <selection activeCell="E12" sqref="E12:H12"/>
      <selection pane="bottomLeft" activeCell="F27" sqref="F27:H27"/>
    </sheetView>
  </sheetViews>
  <sheetFormatPr baseColWidth="10" defaultColWidth="11.453125" defaultRowHeight="14.5" x14ac:dyDescent="0.35"/>
  <cols>
    <col min="1" max="11" width="11.453125" style="61"/>
    <col min="12" max="12" width="12.81640625" style="61" customWidth="1"/>
    <col min="13" max="14" width="11.453125" style="61"/>
    <col min="15" max="15" width="11.453125" style="61" customWidth="1"/>
    <col min="16" max="16384" width="11.453125" style="61"/>
  </cols>
  <sheetData>
    <row r="1" spans="1:16" s="55" customFormat="1" ht="15" customHeight="1" x14ac:dyDescent="0.35">
      <c r="A1" s="394"/>
      <c r="B1" s="394"/>
      <c r="C1" s="394"/>
      <c r="D1" s="1995" t="s">
        <v>5</v>
      </c>
      <c r="E1" s="1995"/>
      <c r="F1" s="1995"/>
      <c r="G1" s="1995"/>
      <c r="H1" s="396"/>
      <c r="I1" s="1995" t="s">
        <v>6</v>
      </c>
      <c r="J1" s="1995"/>
      <c r="K1" s="394"/>
      <c r="L1" s="1995" t="s">
        <v>9</v>
      </c>
      <c r="M1" s="1995"/>
      <c r="N1" s="394"/>
      <c r="O1" s="447" t="s">
        <v>2</v>
      </c>
      <c r="P1" s="447" t="s">
        <v>3</v>
      </c>
    </row>
    <row r="2" spans="1:16" s="59" customFormat="1" ht="18" customHeight="1" x14ac:dyDescent="0.35">
      <c r="A2" s="398"/>
      <c r="B2" s="398"/>
      <c r="C2" s="398"/>
      <c r="D2" s="1996" t="str">
        <f>NomClient</f>
        <v>BestEditor</v>
      </c>
      <c r="E2" s="1997"/>
      <c r="F2" s="1997"/>
      <c r="G2" s="1998"/>
      <c r="H2" s="398"/>
      <c r="I2" s="2164" t="s">
        <v>283</v>
      </c>
      <c r="J2" s="2000"/>
      <c r="K2" s="398"/>
      <c r="L2" s="2001">
        <v>41862.382696759261</v>
      </c>
      <c r="M2" s="2002"/>
      <c r="N2" s="399"/>
      <c r="O2" s="448" t="e">
        <f>IF(LEN(DPDV_01SW)&gt;0,LEN(DPDV_01SW),0-PDV_NBmini)</f>
        <v>#REF!</v>
      </c>
      <c r="P2" s="448" t="e">
        <f>IF(LEN(DKPI_01SW)&gt;0,LEN(DKPI_01SW),0-KPI_NBmini)</f>
        <v>#REF!</v>
      </c>
    </row>
    <row r="3" spans="1:16" ht="9" customHeight="1" thickBot="1" x14ac:dyDescent="0.4">
      <c r="A3" s="401"/>
      <c r="B3" s="401"/>
      <c r="C3" s="401"/>
      <c r="D3" s="401"/>
      <c r="E3" s="401"/>
      <c r="F3" s="401"/>
      <c r="G3" s="401"/>
      <c r="H3" s="401"/>
      <c r="I3" s="401"/>
      <c r="J3" s="401"/>
      <c r="K3" s="401"/>
      <c r="L3" s="401"/>
      <c r="M3" s="401"/>
      <c r="N3" s="401"/>
      <c r="O3" s="401"/>
      <c r="P3" s="401"/>
    </row>
    <row r="4" spans="1:16" s="1" customFormat="1" ht="24.75" customHeight="1" thickBot="1" x14ac:dyDescent="0.4">
      <c r="A4" s="2572" t="s">
        <v>1399</v>
      </c>
      <c r="B4" s="2572"/>
      <c r="C4" s="2572"/>
      <c r="D4" s="2572"/>
      <c r="E4" s="2572"/>
      <c r="F4" s="2572"/>
      <c r="G4" s="2572"/>
      <c r="H4" s="2572"/>
      <c r="I4" s="2572"/>
      <c r="J4" s="2572"/>
      <c r="K4" s="2572"/>
      <c r="L4" s="2572"/>
      <c r="M4" s="2572"/>
      <c r="N4" s="2572"/>
      <c r="O4" s="2572"/>
      <c r="P4" s="2573"/>
    </row>
    <row r="5" spans="1:16" s="194" customFormat="1" ht="17.25" customHeight="1" x14ac:dyDescent="0.35">
      <c r="A5" s="2017" t="s">
        <v>14</v>
      </c>
      <c r="B5" s="2017"/>
      <c r="C5" s="2019" t="s">
        <v>1398</v>
      </c>
      <c r="D5" s="2019"/>
      <c r="E5" s="2019"/>
      <c r="F5" s="2019"/>
      <c r="G5" s="2019"/>
      <c r="H5" s="2019"/>
      <c r="I5" s="2019"/>
      <c r="J5" s="2019"/>
      <c r="K5" s="2019"/>
      <c r="L5" s="2019"/>
      <c r="M5" s="2019"/>
      <c r="N5" s="2019"/>
      <c r="O5" s="2019"/>
      <c r="P5" s="2019"/>
    </row>
    <row r="6" spans="1:16" hidden="1" x14ac:dyDescent="0.35">
      <c r="A6" s="64"/>
    </row>
    <row r="7" spans="1:16" hidden="1" x14ac:dyDescent="0.35">
      <c r="A7" s="64"/>
    </row>
    <row r="8" spans="1:16" hidden="1" x14ac:dyDescent="0.35"/>
    <row r="9" spans="1:16" s="1603" customFormat="1" ht="12.5" hidden="1" x14ac:dyDescent="0.25"/>
    <row r="10" spans="1:16" s="1603" customFormat="1" ht="12.5" hidden="1" x14ac:dyDescent="0.25"/>
    <row r="11" spans="1:16" s="1603" customFormat="1" ht="19.5" customHeight="1" x14ac:dyDescent="0.25">
      <c r="A11" s="2560" t="s">
        <v>1385</v>
      </c>
      <c r="B11" s="2560"/>
      <c r="C11" s="2560"/>
      <c r="D11" s="2560"/>
      <c r="E11" s="2560"/>
      <c r="F11" s="2560"/>
      <c r="G11" s="2560"/>
      <c r="H11" s="2560"/>
      <c r="I11" s="2560"/>
      <c r="J11" s="2560"/>
      <c r="K11" s="2560"/>
      <c r="L11" s="2560"/>
      <c r="M11" s="2560"/>
      <c r="N11" s="2560"/>
      <c r="O11" s="2560"/>
      <c r="P11" s="2560"/>
    </row>
    <row r="12" spans="1:16" s="1603" customFormat="1" ht="12.5" x14ac:dyDescent="0.25"/>
    <row r="13" spans="1:16" s="1603" customFormat="1" ht="13" x14ac:dyDescent="0.3">
      <c r="B13" s="1604" t="s">
        <v>1386</v>
      </c>
    </row>
    <row r="14" spans="1:16" s="1603" customFormat="1" ht="12.5" x14ac:dyDescent="0.25"/>
    <row r="15" spans="1:16" s="1603" customFormat="1" ht="13" x14ac:dyDescent="0.3">
      <c r="B15" s="1604" t="s">
        <v>1387</v>
      </c>
    </row>
    <row r="16" spans="1:16" s="1603" customFormat="1" ht="12.5" x14ac:dyDescent="0.25"/>
    <row r="17" spans="1:16" s="1603" customFormat="1" ht="13" x14ac:dyDescent="0.3">
      <c r="B17" s="1604" t="s">
        <v>1402</v>
      </c>
    </row>
    <row r="18" spans="1:16" s="1603" customFormat="1" ht="12.5" x14ac:dyDescent="0.25"/>
    <row r="19" spans="1:16" s="1603" customFormat="1" ht="13" x14ac:dyDescent="0.3">
      <c r="B19" s="1605" t="s">
        <v>1388</v>
      </c>
    </row>
    <row r="20" spans="1:16" s="1603" customFormat="1" ht="13" x14ac:dyDescent="0.3">
      <c r="B20" s="1605"/>
    </row>
    <row r="21" spans="1:16" s="1603" customFormat="1" ht="13" x14ac:dyDescent="0.3">
      <c r="B21" s="1605" t="s">
        <v>1389</v>
      </c>
    </row>
    <row r="22" spans="1:16" s="1608" customFormat="1" ht="20" x14ac:dyDescent="0.25">
      <c r="A22" s="2559"/>
      <c r="B22" s="2559"/>
      <c r="C22" s="2559"/>
      <c r="D22" s="2559"/>
      <c r="E22" s="2559"/>
      <c r="F22" s="2559"/>
      <c r="G22" s="2559"/>
      <c r="H22" s="2559"/>
      <c r="I22" s="2559"/>
      <c r="J22" s="2559"/>
      <c r="K22" s="2559"/>
      <c r="L22" s="2559"/>
      <c r="M22" s="2559"/>
      <c r="N22" s="2559"/>
      <c r="O22" s="2559"/>
      <c r="P22" s="2559"/>
    </row>
    <row r="23" spans="1:16" ht="20" x14ac:dyDescent="0.35">
      <c r="A23" s="2560" t="s">
        <v>1454</v>
      </c>
      <c r="B23" s="2560"/>
      <c r="C23" s="2560"/>
      <c r="D23" s="2560"/>
      <c r="E23" s="2560"/>
      <c r="F23" s="2560"/>
      <c r="G23" s="2560"/>
      <c r="H23" s="2560"/>
      <c r="I23" s="2560"/>
      <c r="J23" s="2560"/>
      <c r="K23" s="2560"/>
      <c r="L23" s="2560"/>
      <c r="M23" s="2560"/>
      <c r="N23" s="2560"/>
      <c r="O23" s="2560"/>
      <c r="P23" s="2560"/>
    </row>
    <row r="24" spans="1:16" s="1603" customFormat="1" ht="13" thickBot="1" x14ac:dyDescent="0.3">
      <c r="B24" s="1604"/>
      <c r="H24" s="1604"/>
      <c r="N24" s="1606"/>
    </row>
    <row r="25" spans="1:16" s="1603" customFormat="1" ht="38" thickTop="1" thickBot="1" x14ac:dyDescent="0.5">
      <c r="A25" s="1612"/>
      <c r="B25" s="1638" t="s">
        <v>1400</v>
      </c>
      <c r="C25" s="2565" t="s">
        <v>704</v>
      </c>
      <c r="D25" s="2566"/>
      <c r="E25" s="2567"/>
      <c r="F25" s="2565" t="s">
        <v>1401</v>
      </c>
      <c r="G25" s="2566"/>
      <c r="H25" s="2566"/>
      <c r="I25" s="1639" t="s">
        <v>1150</v>
      </c>
      <c r="J25" s="1640" t="s">
        <v>489</v>
      </c>
      <c r="K25" s="2568" t="s">
        <v>688</v>
      </c>
      <c r="L25" s="2569"/>
      <c r="M25" s="2574" t="s">
        <v>1438</v>
      </c>
      <c r="N25" s="2575"/>
      <c r="O25" s="2576"/>
      <c r="P25" s="1641" t="s">
        <v>1440</v>
      </c>
    </row>
    <row r="26" spans="1:16" s="1603" customFormat="1" ht="15.75" customHeight="1" thickTop="1" thickBot="1" x14ac:dyDescent="0.35">
      <c r="A26" s="1607"/>
      <c r="B26" s="1617"/>
      <c r="C26" s="1620"/>
      <c r="D26" s="1618"/>
      <c r="E26" s="1619"/>
      <c r="F26" s="1626"/>
      <c r="G26" s="1618"/>
      <c r="H26" s="1618"/>
      <c r="I26" s="1625"/>
      <c r="J26" s="1627"/>
      <c r="K26" s="1626"/>
      <c r="L26" s="1619"/>
      <c r="M26" s="1634" t="s">
        <v>1439</v>
      </c>
      <c r="N26" s="1635" t="s">
        <v>729</v>
      </c>
      <c r="O26" s="1636" t="s">
        <v>119</v>
      </c>
      <c r="P26" s="1637"/>
    </row>
    <row r="27" spans="1:16" s="1611" customFormat="1" ht="25.5" customHeight="1" thickTop="1" x14ac:dyDescent="0.35">
      <c r="A27" s="1609"/>
      <c r="B27" s="1614">
        <v>1</v>
      </c>
      <c r="C27" s="2570" t="s">
        <v>1403</v>
      </c>
      <c r="D27" s="2564"/>
      <c r="E27" s="2571"/>
      <c r="F27" s="2564" t="s">
        <v>150</v>
      </c>
      <c r="G27" s="2564"/>
      <c r="H27" s="2564"/>
      <c r="I27" s="1621" t="s">
        <v>1420</v>
      </c>
      <c r="J27" s="1628" t="s">
        <v>1419</v>
      </c>
      <c r="K27" s="1621" t="s">
        <v>150</v>
      </c>
      <c r="L27" s="1615"/>
      <c r="M27" s="1642"/>
      <c r="N27" s="1643"/>
      <c r="O27" s="1644"/>
      <c r="P27" s="1645"/>
    </row>
    <row r="28" spans="1:16" s="1611" customFormat="1" ht="25.5" customHeight="1" x14ac:dyDescent="0.35">
      <c r="A28" s="1609"/>
      <c r="B28" s="1614">
        <v>2</v>
      </c>
      <c r="C28" s="2570" t="s">
        <v>1406</v>
      </c>
      <c r="D28" s="2564"/>
      <c r="E28" s="2571"/>
      <c r="F28" s="2564" t="s">
        <v>1409</v>
      </c>
      <c r="G28" s="2564"/>
      <c r="H28" s="2564"/>
      <c r="I28" s="1621" t="s">
        <v>1420</v>
      </c>
      <c r="J28" s="1628" t="s">
        <v>1419</v>
      </c>
      <c r="K28" s="1621" t="s">
        <v>150</v>
      </c>
      <c r="L28" s="1615"/>
      <c r="M28" s="1642"/>
      <c r="N28" s="1643"/>
      <c r="O28" s="1644"/>
      <c r="P28" s="1645"/>
    </row>
    <row r="29" spans="1:16" s="1611" customFormat="1" ht="25.5" customHeight="1" x14ac:dyDescent="0.35">
      <c r="B29" s="1614">
        <v>3</v>
      </c>
      <c r="C29" s="2570" t="s">
        <v>1404</v>
      </c>
      <c r="D29" s="2564"/>
      <c r="E29" s="2571"/>
      <c r="F29" s="2564" t="s">
        <v>1409</v>
      </c>
      <c r="G29" s="2564"/>
      <c r="H29" s="2564"/>
      <c r="I29" s="1621" t="s">
        <v>1420</v>
      </c>
      <c r="J29" s="1628" t="s">
        <v>1419</v>
      </c>
      <c r="K29" s="1621" t="s">
        <v>150</v>
      </c>
      <c r="L29" s="1615"/>
      <c r="M29" s="1642"/>
      <c r="N29" s="1643"/>
      <c r="O29" s="1644"/>
      <c r="P29" s="1645"/>
    </row>
    <row r="30" spans="1:16" s="1611" customFormat="1" ht="25.5" customHeight="1" x14ac:dyDescent="0.35">
      <c r="B30" s="1614">
        <v>4</v>
      </c>
      <c r="C30" s="2570" t="s">
        <v>1405</v>
      </c>
      <c r="D30" s="2564"/>
      <c r="E30" s="2571"/>
      <c r="F30" s="2564" t="s">
        <v>1408</v>
      </c>
      <c r="G30" s="2564"/>
      <c r="H30" s="2564"/>
      <c r="I30" s="1621" t="s">
        <v>1420</v>
      </c>
      <c r="J30" s="1628" t="s">
        <v>1419</v>
      </c>
      <c r="K30" s="1621" t="s">
        <v>150</v>
      </c>
      <c r="L30" s="1615"/>
      <c r="M30" s="1642"/>
      <c r="N30" s="1643"/>
      <c r="O30" s="1644"/>
      <c r="P30" s="1645"/>
    </row>
    <row r="31" spans="1:16" s="1610" customFormat="1" ht="38.25" customHeight="1" x14ac:dyDescent="0.35">
      <c r="A31" s="1609"/>
      <c r="B31" s="1614">
        <v>5</v>
      </c>
      <c r="C31" s="2570" t="s">
        <v>1407</v>
      </c>
      <c r="D31" s="2564"/>
      <c r="E31" s="2571"/>
      <c r="F31" s="2564" t="s">
        <v>1429</v>
      </c>
      <c r="G31" s="2564"/>
      <c r="H31" s="2564"/>
      <c r="I31" s="1622"/>
      <c r="J31" s="1628" t="s">
        <v>1419</v>
      </c>
      <c r="K31" s="1621" t="s">
        <v>150</v>
      </c>
      <c r="L31" s="1616"/>
      <c r="M31" s="1642"/>
      <c r="N31" s="1643"/>
      <c r="O31" s="1644"/>
      <c r="P31" s="1645"/>
    </row>
    <row r="32" spans="1:16" s="1610" customFormat="1" ht="51" customHeight="1" x14ac:dyDescent="0.35">
      <c r="B32" s="1614">
        <v>6</v>
      </c>
      <c r="C32" s="2570" t="s">
        <v>1426</v>
      </c>
      <c r="D32" s="2564"/>
      <c r="E32" s="2571"/>
      <c r="F32" s="2564" t="s">
        <v>1410</v>
      </c>
      <c r="G32" s="2564"/>
      <c r="H32" s="2564"/>
      <c r="I32" s="1622"/>
      <c r="J32" s="1629" t="s">
        <v>443</v>
      </c>
      <c r="K32" s="2570" t="s">
        <v>1432</v>
      </c>
      <c r="L32" s="2571"/>
      <c r="M32" s="1642"/>
      <c r="N32" s="1643"/>
      <c r="O32" s="1644"/>
      <c r="P32" s="1645"/>
    </row>
    <row r="33" spans="1:16" s="1610" customFormat="1" ht="24.75" customHeight="1" x14ac:dyDescent="0.35">
      <c r="B33" s="1614">
        <v>7</v>
      </c>
      <c r="C33" s="2570" t="s">
        <v>1390</v>
      </c>
      <c r="D33" s="2564"/>
      <c r="E33" s="2571"/>
      <c r="F33" s="2564" t="s">
        <v>1423</v>
      </c>
      <c r="G33" s="2564"/>
      <c r="H33" s="2564"/>
      <c r="I33" s="1622" t="s">
        <v>1420</v>
      </c>
      <c r="J33" s="1629" t="s">
        <v>1421</v>
      </c>
      <c r="K33" s="2570" t="s">
        <v>42</v>
      </c>
      <c r="L33" s="2571"/>
      <c r="M33" s="1642"/>
      <c r="N33" s="1643"/>
      <c r="O33" s="1644"/>
      <c r="P33" s="1645"/>
    </row>
    <row r="34" spans="1:16" s="1610" customFormat="1" ht="32.25" customHeight="1" x14ac:dyDescent="0.35">
      <c r="B34" s="1614">
        <v>8</v>
      </c>
      <c r="C34" s="2570" t="s">
        <v>1424</v>
      </c>
      <c r="D34" s="2564"/>
      <c r="E34" s="2571"/>
      <c r="F34" s="2564" t="s">
        <v>1422</v>
      </c>
      <c r="G34" s="2564"/>
      <c r="H34" s="2564"/>
      <c r="I34" s="1622" t="s">
        <v>992</v>
      </c>
      <c r="J34" s="1629" t="s">
        <v>1421</v>
      </c>
      <c r="K34" s="2570" t="s">
        <v>1433</v>
      </c>
      <c r="L34" s="2571"/>
      <c r="M34" s="1642"/>
      <c r="N34" s="1643"/>
      <c r="O34" s="1644"/>
      <c r="P34" s="1645"/>
    </row>
    <row r="35" spans="1:16" s="1610" customFormat="1" ht="24.75" customHeight="1" x14ac:dyDescent="0.35">
      <c r="B35" s="1614">
        <v>9</v>
      </c>
      <c r="C35" s="2570" t="s">
        <v>1411</v>
      </c>
      <c r="D35" s="2564"/>
      <c r="E35" s="2571"/>
      <c r="F35" s="2564" t="s">
        <v>1425</v>
      </c>
      <c r="G35" s="2564"/>
      <c r="H35" s="2564"/>
      <c r="I35" s="1622" t="s">
        <v>992</v>
      </c>
      <c r="J35" s="1629" t="s">
        <v>1419</v>
      </c>
      <c r="K35" s="2570" t="s">
        <v>1240</v>
      </c>
      <c r="L35" s="2571"/>
      <c r="M35" s="1642"/>
      <c r="N35" s="1643"/>
      <c r="O35" s="1644"/>
      <c r="P35" s="1645"/>
    </row>
    <row r="36" spans="1:16" s="1610" customFormat="1" ht="25.5" customHeight="1" x14ac:dyDescent="0.35">
      <c r="B36" s="1614">
        <v>10</v>
      </c>
      <c r="C36" s="2570" t="s">
        <v>1412</v>
      </c>
      <c r="D36" s="2564"/>
      <c r="E36" s="2571"/>
      <c r="F36" s="2564" t="s">
        <v>1413</v>
      </c>
      <c r="G36" s="2564"/>
      <c r="H36" s="2564"/>
      <c r="I36" s="1622" t="s">
        <v>992</v>
      </c>
      <c r="J36" s="1629" t="s">
        <v>1419</v>
      </c>
      <c r="K36" s="2570" t="s">
        <v>1433</v>
      </c>
      <c r="L36" s="2571"/>
      <c r="M36" s="1642"/>
      <c r="N36" s="1643"/>
      <c r="O36" s="1644"/>
      <c r="P36" s="1645"/>
    </row>
    <row r="37" spans="1:16" s="1608" customFormat="1" ht="30" customHeight="1" x14ac:dyDescent="0.25">
      <c r="B37" s="1614">
        <v>11</v>
      </c>
      <c r="C37" s="2570" t="s">
        <v>1427</v>
      </c>
      <c r="D37" s="2564"/>
      <c r="E37" s="2571"/>
      <c r="F37" s="2564" t="s">
        <v>1428</v>
      </c>
      <c r="G37" s="2564"/>
      <c r="H37" s="2564"/>
      <c r="I37" s="1623"/>
      <c r="J37" s="1630" t="s">
        <v>443</v>
      </c>
      <c r="K37" s="2570" t="s">
        <v>1434</v>
      </c>
      <c r="L37" s="2571"/>
      <c r="M37" s="1646"/>
      <c r="N37" s="1647"/>
      <c r="O37" s="1648"/>
      <c r="P37" s="1649"/>
    </row>
    <row r="38" spans="1:16" s="1603" customFormat="1" ht="25.5" customHeight="1" x14ac:dyDescent="0.25">
      <c r="B38" s="1614">
        <v>12</v>
      </c>
      <c r="C38" s="2570" t="s">
        <v>1416</v>
      </c>
      <c r="D38" s="2564"/>
      <c r="E38" s="2571"/>
      <c r="F38" s="2564" t="s">
        <v>1414</v>
      </c>
      <c r="G38" s="2564"/>
      <c r="H38" s="2564"/>
      <c r="I38" s="1624" t="s">
        <v>1420</v>
      </c>
      <c r="J38" s="1630" t="s">
        <v>1419</v>
      </c>
      <c r="K38" s="2570" t="s">
        <v>1435</v>
      </c>
      <c r="L38" s="2571"/>
      <c r="M38" s="1646"/>
      <c r="N38" s="1647"/>
      <c r="O38" s="1648"/>
      <c r="P38" s="1649"/>
    </row>
    <row r="39" spans="1:16" s="1603" customFormat="1" ht="25.5" customHeight="1" x14ac:dyDescent="0.25">
      <c r="B39" s="1614">
        <v>13</v>
      </c>
      <c r="C39" s="2570" t="s">
        <v>1415</v>
      </c>
      <c r="D39" s="2564"/>
      <c r="E39" s="2571"/>
      <c r="F39" s="2564" t="s">
        <v>1417</v>
      </c>
      <c r="G39" s="2564"/>
      <c r="H39" s="2564"/>
      <c r="I39" s="1624"/>
      <c r="J39" s="1631" t="s">
        <v>1421</v>
      </c>
      <c r="K39" s="2570" t="s">
        <v>1436</v>
      </c>
      <c r="L39" s="2571"/>
      <c r="M39" s="1646"/>
      <c r="N39" s="1647"/>
      <c r="O39" s="1648"/>
      <c r="P39" s="1649"/>
    </row>
    <row r="40" spans="1:16" s="1603" customFormat="1" ht="23.25" customHeight="1" x14ac:dyDescent="0.25">
      <c r="B40" s="1614">
        <v>14</v>
      </c>
      <c r="C40" s="2570" t="s">
        <v>1418</v>
      </c>
      <c r="D40" s="2564"/>
      <c r="E40" s="2571"/>
      <c r="F40" s="2564" t="s">
        <v>1133</v>
      </c>
      <c r="G40" s="2564"/>
      <c r="H40" s="2564"/>
      <c r="I40" s="1624" t="s">
        <v>992</v>
      </c>
      <c r="J40" s="1631" t="s">
        <v>1421</v>
      </c>
      <c r="K40" s="2570" t="s">
        <v>1437</v>
      </c>
      <c r="L40" s="2571"/>
      <c r="M40" s="1646"/>
      <c r="N40" s="1647"/>
      <c r="O40" s="1648"/>
      <c r="P40" s="1650"/>
    </row>
    <row r="41" spans="1:16" s="1603" customFormat="1" ht="22.5" customHeight="1" x14ac:dyDescent="0.25">
      <c r="B41" s="1614">
        <v>15</v>
      </c>
      <c r="C41" s="2570" t="s">
        <v>1430</v>
      </c>
      <c r="D41" s="2564"/>
      <c r="E41" s="2571"/>
      <c r="F41" s="2564" t="s">
        <v>1431</v>
      </c>
      <c r="G41" s="2564"/>
      <c r="H41" s="2564"/>
      <c r="I41" s="1624"/>
      <c r="J41" s="1631" t="s">
        <v>1419</v>
      </c>
      <c r="K41" s="2570" t="s">
        <v>1434</v>
      </c>
      <c r="L41" s="2571"/>
      <c r="M41" s="1646"/>
      <c r="N41" s="1647"/>
      <c r="O41" s="1648"/>
      <c r="P41" s="1649"/>
    </row>
    <row r="42" spans="1:16" x14ac:dyDescent="0.35">
      <c r="B42" s="1338"/>
      <c r="C42" s="2570"/>
      <c r="D42" s="2564"/>
      <c r="E42" s="2571"/>
      <c r="F42" s="2564"/>
      <c r="G42" s="2564"/>
      <c r="H42" s="2564"/>
      <c r="I42" s="1338"/>
      <c r="J42" s="1632"/>
      <c r="K42" s="2570"/>
      <c r="L42" s="2571"/>
      <c r="M42" s="1329"/>
      <c r="N42" s="1330"/>
      <c r="O42" s="1331"/>
      <c r="P42" s="1632"/>
    </row>
    <row r="43" spans="1:16" x14ac:dyDescent="0.35">
      <c r="B43" s="1338"/>
      <c r="C43" s="1338"/>
      <c r="D43" s="98"/>
      <c r="E43" s="1337"/>
      <c r="F43" s="98"/>
      <c r="G43" s="98"/>
      <c r="H43" s="98"/>
      <c r="I43" s="1338"/>
      <c r="J43" s="1632"/>
      <c r="K43" s="2570"/>
      <c r="L43" s="2571"/>
      <c r="M43" s="1329"/>
      <c r="N43" s="1330"/>
      <c r="O43" s="1331"/>
      <c r="P43" s="1632"/>
    </row>
    <row r="44" spans="1:16" ht="15" thickBot="1" x14ac:dyDescent="0.4">
      <c r="B44" s="1441"/>
      <c r="C44" s="1441"/>
      <c r="D44" s="1442"/>
      <c r="E44" s="1443"/>
      <c r="F44" s="1442"/>
      <c r="G44" s="1442"/>
      <c r="H44" s="1442"/>
      <c r="I44" s="1441"/>
      <c r="J44" s="1633"/>
      <c r="K44" s="1441"/>
      <c r="L44" s="1443"/>
      <c r="M44" s="1332"/>
      <c r="N44" s="1333"/>
      <c r="O44" s="1334"/>
      <c r="P44" s="1633"/>
    </row>
    <row r="45" spans="1:16" ht="15" thickTop="1" x14ac:dyDescent="0.35"/>
    <row r="48" spans="1:16" s="1479" customFormat="1" ht="20" x14ac:dyDescent="0.25">
      <c r="A48" s="2560" t="s">
        <v>1452</v>
      </c>
      <c r="B48" s="2560"/>
      <c r="C48" s="2560"/>
      <c r="D48" s="2560"/>
      <c r="E48" s="2560"/>
      <c r="F48" s="2560"/>
      <c r="G48" s="2560"/>
      <c r="H48" s="2560"/>
      <c r="I48" s="2560"/>
      <c r="J48" s="2560"/>
      <c r="K48" s="2560"/>
      <c r="L48" s="2560"/>
      <c r="M48" s="2560"/>
      <c r="N48" s="2560"/>
      <c r="O48" s="2560"/>
      <c r="P48" s="2560"/>
    </row>
    <row r="49" spans="1:12" s="1479" customFormat="1" ht="12.5" x14ac:dyDescent="0.25"/>
    <row r="50" spans="1:12" s="1479" customFormat="1" ht="13" thickBot="1" x14ac:dyDescent="0.3"/>
    <row r="51" spans="1:12" s="1479" customFormat="1" ht="29.25" customHeight="1" thickTop="1" thickBot="1" x14ac:dyDescent="0.3">
      <c r="B51" s="2561" t="s">
        <v>1453</v>
      </c>
      <c r="C51" s="2562"/>
      <c r="D51" s="2562"/>
      <c r="E51" s="2562"/>
      <c r="F51" s="2562"/>
      <c r="G51" s="2562"/>
      <c r="H51" s="2563"/>
      <c r="I51" s="1670" t="s">
        <v>1267</v>
      </c>
      <c r="J51" s="1671" t="s">
        <v>738</v>
      </c>
    </row>
    <row r="52" spans="1:12" s="1483" customFormat="1" ht="13.5" thickTop="1" x14ac:dyDescent="0.3">
      <c r="A52" s="1479"/>
      <c r="B52" s="1655"/>
      <c r="C52" s="1656"/>
      <c r="D52" s="1657"/>
      <c r="E52" s="1657"/>
      <c r="F52" s="1657"/>
      <c r="G52" s="1657"/>
      <c r="H52" s="1657"/>
      <c r="I52" s="1662"/>
      <c r="J52" s="1658"/>
      <c r="K52" s="1479"/>
      <c r="L52" s="1479"/>
    </row>
    <row r="53" spans="1:12" s="1483" customFormat="1" ht="12.5" x14ac:dyDescent="0.35">
      <c r="B53" s="2555" t="s">
        <v>1446</v>
      </c>
      <c r="C53" s="2556"/>
      <c r="D53" s="2556"/>
      <c r="E53" s="2556"/>
      <c r="F53" s="2556"/>
      <c r="G53" s="2556"/>
      <c r="H53" s="2556"/>
      <c r="I53" s="1666">
        <v>100</v>
      </c>
      <c r="J53" s="1672">
        <v>100</v>
      </c>
    </row>
    <row r="54" spans="1:12" s="1483" customFormat="1" ht="14.25" customHeight="1" x14ac:dyDescent="0.35">
      <c r="B54" s="1651"/>
      <c r="C54" s="1484"/>
      <c r="D54" s="1484"/>
      <c r="E54" s="1484"/>
      <c r="F54" s="1484"/>
      <c r="G54" s="1484"/>
      <c r="H54" s="1484"/>
      <c r="I54" s="1663"/>
      <c r="J54" s="1659"/>
    </row>
    <row r="55" spans="1:12" s="1483" customFormat="1" ht="14.25" customHeight="1" x14ac:dyDescent="0.35">
      <c r="B55" s="1652" t="s">
        <v>1442</v>
      </c>
      <c r="C55" s="1484"/>
      <c r="D55" s="1484"/>
      <c r="E55" s="1484"/>
      <c r="F55" s="1484"/>
      <c r="G55" s="1484"/>
      <c r="H55" s="1484"/>
      <c r="I55" s="1663"/>
      <c r="J55" s="1659"/>
    </row>
    <row r="56" spans="1:12" s="1483" customFormat="1" ht="14.25" customHeight="1" x14ac:dyDescent="0.35">
      <c r="B56" s="1651"/>
      <c r="C56" s="1484"/>
      <c r="D56" s="1484"/>
      <c r="E56" s="1484"/>
      <c r="F56" s="1484"/>
      <c r="G56" s="1484"/>
      <c r="H56" s="1484"/>
      <c r="I56" s="1663"/>
      <c r="J56" s="1659"/>
    </row>
    <row r="57" spans="1:12" s="1483" customFormat="1" ht="13" x14ac:dyDescent="0.35">
      <c r="B57" s="2557" t="s">
        <v>1447</v>
      </c>
      <c r="C57" s="2558"/>
      <c r="D57" s="2558"/>
      <c r="E57" s="2558"/>
      <c r="F57" s="2558"/>
      <c r="G57" s="2558"/>
      <c r="H57" s="2558"/>
      <c r="I57" s="1667">
        <v>0.3</v>
      </c>
      <c r="J57" s="1659">
        <f>J53*I57</f>
        <v>30</v>
      </c>
    </row>
    <row r="58" spans="1:12" s="1483" customFormat="1" ht="13" x14ac:dyDescent="0.35">
      <c r="B58" s="1651"/>
      <c r="C58" s="1484"/>
      <c r="D58" s="1484"/>
      <c r="E58" s="1484"/>
      <c r="F58" s="1484"/>
      <c r="G58" s="1484"/>
      <c r="H58" s="1484"/>
      <c r="I58" s="1663"/>
      <c r="J58" s="1659"/>
    </row>
    <row r="59" spans="1:12" s="1483" customFormat="1" ht="10.5" customHeight="1" x14ac:dyDescent="0.35">
      <c r="B59" s="1652" t="s">
        <v>1443</v>
      </c>
      <c r="C59" s="1484"/>
      <c r="D59" s="1484"/>
      <c r="E59" s="1484"/>
      <c r="F59" s="1484"/>
      <c r="G59" s="1484"/>
      <c r="H59" s="1484"/>
      <c r="I59" s="1663"/>
      <c r="J59" s="1659"/>
    </row>
    <row r="60" spans="1:12" s="1483" customFormat="1" ht="10.5" customHeight="1" x14ac:dyDescent="0.35">
      <c r="B60" s="1651"/>
      <c r="C60" s="1484"/>
      <c r="D60" s="1484"/>
      <c r="E60" s="1484"/>
      <c r="F60" s="1484"/>
      <c r="G60" s="1484"/>
      <c r="H60" s="1484"/>
      <c r="I60" s="1663"/>
      <c r="J60" s="1659"/>
    </row>
    <row r="61" spans="1:12" s="1483" customFormat="1" ht="10.5" customHeight="1" x14ac:dyDescent="0.35">
      <c r="B61" s="1651" t="s">
        <v>1448</v>
      </c>
      <c r="C61" s="1484"/>
      <c r="D61" s="1484"/>
      <c r="E61" s="1484"/>
      <c r="F61" s="1484"/>
      <c r="G61" s="1484"/>
      <c r="H61" s="1484"/>
      <c r="I61" s="1668">
        <v>0.6</v>
      </c>
      <c r="J61" s="1659">
        <f>J57*I61</f>
        <v>18</v>
      </c>
    </row>
    <row r="62" spans="1:12" s="1483" customFormat="1" ht="13" x14ac:dyDescent="0.35">
      <c r="B62" s="1651"/>
      <c r="C62" s="1484"/>
      <c r="D62" s="1484"/>
      <c r="E62" s="1484"/>
      <c r="F62" s="1484"/>
      <c r="G62" s="1484"/>
      <c r="H62" s="1484"/>
      <c r="I62" s="1663"/>
      <c r="J62" s="1659"/>
    </row>
    <row r="63" spans="1:12" s="1483" customFormat="1" ht="10.5" customHeight="1" x14ac:dyDescent="0.35">
      <c r="B63" s="1652" t="s">
        <v>1444</v>
      </c>
      <c r="C63" s="1484"/>
      <c r="D63" s="1484"/>
      <c r="E63" s="1484"/>
      <c r="F63" s="1484"/>
      <c r="G63" s="1484"/>
      <c r="H63" s="1484"/>
      <c r="I63" s="1663"/>
      <c r="J63" s="1659"/>
    </row>
    <row r="64" spans="1:12" s="1483" customFormat="1" ht="10.5" customHeight="1" x14ac:dyDescent="0.35">
      <c r="B64" s="1651"/>
      <c r="C64" s="1484"/>
      <c r="D64" s="1484"/>
      <c r="E64" s="1484"/>
      <c r="F64" s="1484"/>
      <c r="G64" s="1484"/>
      <c r="H64" s="1484"/>
      <c r="I64" s="1663"/>
      <c r="J64" s="1659"/>
    </row>
    <row r="65" spans="1:12" s="1483" customFormat="1" ht="13" x14ac:dyDescent="0.35">
      <c r="B65" s="1651" t="s">
        <v>1449</v>
      </c>
      <c r="C65" s="1484"/>
      <c r="D65" s="1484"/>
      <c r="E65" s="1484"/>
      <c r="F65" s="1484"/>
      <c r="G65" s="1484"/>
      <c r="H65" s="1484"/>
      <c r="I65" s="1668">
        <v>0.5</v>
      </c>
      <c r="J65" s="1659">
        <f>I65*J61</f>
        <v>9</v>
      </c>
    </row>
    <row r="66" spans="1:12" s="1483" customFormat="1" ht="13" x14ac:dyDescent="0.35">
      <c r="B66" s="1651"/>
      <c r="C66" s="1484"/>
      <c r="D66" s="1484"/>
      <c r="E66" s="1484"/>
      <c r="F66" s="1484"/>
      <c r="G66" s="1484"/>
      <c r="H66" s="1484"/>
      <c r="I66" s="1664"/>
      <c r="J66" s="1659"/>
    </row>
    <row r="67" spans="1:12" s="1483" customFormat="1" ht="12.5" x14ac:dyDescent="0.35">
      <c r="B67" s="1652" t="s">
        <v>1445</v>
      </c>
      <c r="C67" s="1484"/>
      <c r="D67" s="1484"/>
      <c r="E67" s="1484"/>
      <c r="F67" s="1484"/>
      <c r="G67" s="1484"/>
      <c r="H67" s="1484"/>
      <c r="I67" s="1664"/>
      <c r="J67" s="1659"/>
    </row>
    <row r="68" spans="1:12" s="1483" customFormat="1" ht="13" x14ac:dyDescent="0.35">
      <c r="B68" s="1651"/>
      <c r="C68" s="1484"/>
      <c r="D68" s="1484"/>
      <c r="E68" s="1484"/>
      <c r="F68" s="1484"/>
      <c r="G68" s="1484"/>
      <c r="H68" s="1484"/>
      <c r="I68" s="1663"/>
      <c r="J68" s="1659"/>
    </row>
    <row r="69" spans="1:12" s="1479" customFormat="1" ht="13" x14ac:dyDescent="0.25">
      <c r="A69" s="1483"/>
      <c r="B69" s="1651" t="s">
        <v>1450</v>
      </c>
      <c r="C69" s="1484"/>
      <c r="D69" s="1484"/>
      <c r="E69" s="1484"/>
      <c r="F69" s="1484"/>
      <c r="G69" s="1484"/>
      <c r="H69" s="1484"/>
      <c r="I69" s="1668">
        <v>0.2</v>
      </c>
      <c r="J69" s="1660">
        <f>J65*I69</f>
        <v>1.8</v>
      </c>
      <c r="K69" s="1483"/>
      <c r="L69" s="1483"/>
    </row>
    <row r="70" spans="1:12" s="1479" customFormat="1" ht="13" x14ac:dyDescent="0.25">
      <c r="A70" s="1483"/>
      <c r="B70" s="1651"/>
      <c r="C70" s="1484"/>
      <c r="D70" s="1484"/>
      <c r="E70" s="1484"/>
      <c r="F70" s="1484"/>
      <c r="G70" s="1484"/>
      <c r="H70" s="1484"/>
      <c r="I70" s="1668"/>
      <c r="J70" s="1660"/>
      <c r="K70" s="1483"/>
      <c r="L70" s="1483"/>
    </row>
    <row r="71" spans="1:12" s="1479" customFormat="1" ht="18" x14ac:dyDescent="0.25">
      <c r="A71" s="1483"/>
      <c r="B71" s="1651" t="s">
        <v>1451</v>
      </c>
      <c r="C71" s="1484"/>
      <c r="D71" s="1484"/>
      <c r="E71" s="1484"/>
      <c r="F71" s="1484"/>
      <c r="G71" s="1484"/>
      <c r="H71" s="1484"/>
      <c r="I71" s="1668"/>
      <c r="J71" s="1669">
        <f>J65-J69</f>
        <v>7.2</v>
      </c>
      <c r="K71" s="1483"/>
      <c r="L71" s="1483"/>
    </row>
    <row r="72" spans="1:12" s="1479" customFormat="1" ht="13" thickBot="1" x14ac:dyDescent="0.3">
      <c r="B72" s="1653"/>
      <c r="C72" s="1654"/>
      <c r="D72" s="1654"/>
      <c r="E72" s="1654"/>
      <c r="F72" s="1654"/>
      <c r="G72" s="1654"/>
      <c r="H72" s="1654"/>
      <c r="I72" s="1665"/>
      <c r="J72" s="1661"/>
    </row>
    <row r="73" spans="1:12" s="1479" customFormat="1" ht="13" thickTop="1" x14ac:dyDescent="0.25"/>
  </sheetData>
  <mergeCells count="64">
    <mergeCell ref="C42:E42"/>
    <mergeCell ref="D1:G1"/>
    <mergeCell ref="I1:J1"/>
    <mergeCell ref="L1:M1"/>
    <mergeCell ref="D2:G2"/>
    <mergeCell ref="I2:J2"/>
    <mergeCell ref="L2:M2"/>
    <mergeCell ref="C5:P5"/>
    <mergeCell ref="C39:E39"/>
    <mergeCell ref="F39:H39"/>
    <mergeCell ref="C40:E40"/>
    <mergeCell ref="F40:H40"/>
    <mergeCell ref="C41:E41"/>
    <mergeCell ref="F41:H41"/>
    <mergeCell ref="K39:L39"/>
    <mergeCell ref="K40:L40"/>
    <mergeCell ref="K41:L41"/>
    <mergeCell ref="K42:L42"/>
    <mergeCell ref="K43:L43"/>
    <mergeCell ref="F32:H32"/>
    <mergeCell ref="F34:H34"/>
    <mergeCell ref="C32:E32"/>
    <mergeCell ref="C27:E27"/>
    <mergeCell ref="C28:E28"/>
    <mergeCell ref="C33:E33"/>
    <mergeCell ref="F33:H33"/>
    <mergeCell ref="A4:P4"/>
    <mergeCell ref="A11:P11"/>
    <mergeCell ref="M25:O25"/>
    <mergeCell ref="F31:H31"/>
    <mergeCell ref="F27:H27"/>
    <mergeCell ref="F28:H28"/>
    <mergeCell ref="F29:H29"/>
    <mergeCell ref="F30:H30"/>
    <mergeCell ref="A5:B5"/>
    <mergeCell ref="C29:E29"/>
    <mergeCell ref="C30:E30"/>
    <mergeCell ref="C31:E31"/>
    <mergeCell ref="C34:E34"/>
    <mergeCell ref="C35:E35"/>
    <mergeCell ref="K38:L38"/>
    <mergeCell ref="F35:H35"/>
    <mergeCell ref="C36:E36"/>
    <mergeCell ref="F36:H36"/>
    <mergeCell ref="C37:E37"/>
    <mergeCell ref="C38:E38"/>
    <mergeCell ref="F38:H38"/>
    <mergeCell ref="F37:H37"/>
    <mergeCell ref="B53:H53"/>
    <mergeCell ref="B57:H57"/>
    <mergeCell ref="A22:P22"/>
    <mergeCell ref="A23:P23"/>
    <mergeCell ref="A48:P48"/>
    <mergeCell ref="B51:H51"/>
    <mergeCell ref="F42:H42"/>
    <mergeCell ref="F25:H25"/>
    <mergeCell ref="C25:E25"/>
    <mergeCell ref="K25:L25"/>
    <mergeCell ref="K32:L32"/>
    <mergeCell ref="K33:L33"/>
    <mergeCell ref="K34:L34"/>
    <mergeCell ref="K35:L35"/>
    <mergeCell ref="K36:L36"/>
    <mergeCell ref="K37:L37"/>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000-000000000000}">
      <formula1>AvancementTheme</formula1>
    </dataValidation>
  </dataValidations>
  <hyperlinks>
    <hyperlink ref="O1" location="DPDV_01SW" display="PdV" xr:uid="{00000000-0004-0000-1000-000000000000}"/>
    <hyperlink ref="P1" location="DKPI_01SW" display="KPI's" xr:uid="{00000000-0004-0000-10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92">
    <tabColor rgb="FFFFFF00"/>
    <pageSetUpPr fitToPage="1"/>
  </sheetPr>
  <dimension ref="A1:BX90"/>
  <sheetViews>
    <sheetView showGridLines="0" showRowColHeaders="0" zoomScale="110" zoomScaleNormal="110" workbookViewId="0">
      <pane ySplit="5" topLeftCell="A36" activePane="bottomLeft" state="frozen"/>
      <selection activeCell="E12" sqref="E12:H12"/>
      <selection pane="bottomLeft" activeCell="B47" sqref="B47:G47"/>
    </sheetView>
  </sheetViews>
  <sheetFormatPr baseColWidth="10" defaultColWidth="11.453125" defaultRowHeight="14.5" x14ac:dyDescent="0.35"/>
  <cols>
    <col min="1" max="1" width="6.453125" style="63" customWidth="1"/>
    <col min="2" max="2" width="14.1796875" style="61" customWidth="1"/>
    <col min="3" max="3" width="11.453125" style="61"/>
    <col min="4" max="4" width="17.7265625" style="61" customWidth="1"/>
    <col min="5" max="7" width="11.453125" style="61"/>
    <col min="8" max="9" width="15.26953125" style="61" customWidth="1"/>
    <col min="10" max="15" width="9.54296875" style="61" customWidth="1"/>
    <col min="16" max="16" width="9.81640625" style="61" customWidth="1"/>
    <col min="17" max="17" width="8.1796875" style="61" customWidth="1"/>
    <col min="18" max="16384" width="11.453125" style="61"/>
  </cols>
  <sheetData>
    <row r="1" spans="1:19" s="55" customFormat="1" ht="15" customHeight="1" x14ac:dyDescent="0.35">
      <c r="A1" s="396"/>
      <c r="B1" s="1317"/>
      <c r="C1" s="1317"/>
      <c r="D1" s="1995" t="s">
        <v>5</v>
      </c>
      <c r="E1" s="1995"/>
      <c r="F1" s="1995"/>
      <c r="G1" s="1995"/>
      <c r="H1" s="396"/>
      <c r="I1" s="1995" t="s">
        <v>6</v>
      </c>
      <c r="J1" s="1995"/>
      <c r="K1" s="1317"/>
      <c r="L1" s="1995" t="s">
        <v>9</v>
      </c>
      <c r="M1" s="1995"/>
      <c r="N1" s="1317"/>
      <c r="O1" s="459" t="s">
        <v>2</v>
      </c>
      <c r="P1" s="459" t="s">
        <v>3</v>
      </c>
      <c r="Q1" s="850"/>
      <c r="R1" s="450"/>
      <c r="S1" s="450"/>
    </row>
    <row r="2" spans="1:19" s="59" customFormat="1" ht="18" customHeight="1" x14ac:dyDescent="0.35">
      <c r="A2" s="398"/>
      <c r="B2" s="398"/>
      <c r="C2" s="398"/>
      <c r="D2" s="1996" t="s">
        <v>1068</v>
      </c>
      <c r="E2" s="1997"/>
      <c r="F2" s="1997"/>
      <c r="G2" s="1998"/>
      <c r="H2" s="398"/>
      <c r="I2" s="2164" t="s">
        <v>284</v>
      </c>
      <c r="J2" s="2000"/>
      <c r="K2" s="398"/>
      <c r="L2" s="2001">
        <v>41862.755289351851</v>
      </c>
      <c r="M2" s="2002"/>
      <c r="N2" s="399"/>
      <c r="O2" s="448">
        <v>245</v>
      </c>
      <c r="P2" s="448">
        <v>142</v>
      </c>
      <c r="Q2" s="851"/>
      <c r="R2" s="451"/>
      <c r="S2" s="451"/>
    </row>
    <row r="3" spans="1:19" ht="6.75" customHeight="1" thickBot="1" x14ac:dyDescent="0.4">
      <c r="A3" s="946"/>
      <c r="B3" s="401"/>
      <c r="C3" s="401"/>
      <c r="D3" s="401"/>
      <c r="E3" s="401"/>
      <c r="F3" s="401"/>
      <c r="G3" s="401"/>
      <c r="H3" s="401"/>
      <c r="I3" s="401"/>
      <c r="J3" s="401"/>
      <c r="K3" s="401"/>
      <c r="L3" s="401"/>
      <c r="M3" s="401"/>
      <c r="N3" s="401"/>
      <c r="O3" s="401"/>
      <c r="P3" s="401"/>
      <c r="Q3" s="852"/>
      <c r="R3" s="64"/>
      <c r="S3" s="64"/>
    </row>
    <row r="4" spans="1:19" s="1" customFormat="1" ht="24.75" customHeight="1" thickBot="1" x14ac:dyDescent="0.4">
      <c r="A4" s="2619" t="s">
        <v>1261</v>
      </c>
      <c r="B4" s="2619"/>
      <c r="C4" s="2619"/>
      <c r="D4" s="2619"/>
      <c r="E4" s="2619"/>
      <c r="F4" s="2619"/>
      <c r="G4" s="2619"/>
      <c r="H4" s="2619"/>
      <c r="I4" s="2619"/>
      <c r="J4" s="2619"/>
      <c r="K4" s="2619"/>
      <c r="L4" s="2619"/>
      <c r="M4" s="2619"/>
      <c r="N4" s="2619"/>
      <c r="O4" s="2619"/>
      <c r="P4" s="2619"/>
      <c r="Q4" s="2620"/>
      <c r="R4" s="435"/>
      <c r="S4" s="435"/>
    </row>
    <row r="5" spans="1:19" s="193" customFormat="1" ht="36.75" customHeight="1" thickBot="1" x14ac:dyDescent="0.4">
      <c r="A5" s="2017" t="s">
        <v>14</v>
      </c>
      <c r="B5" s="2017"/>
      <c r="C5" s="2018" t="s">
        <v>1072</v>
      </c>
      <c r="D5" s="2018"/>
      <c r="E5" s="2018"/>
      <c r="F5" s="2018"/>
      <c r="G5" s="2018"/>
      <c r="H5" s="2018"/>
      <c r="I5" s="2018"/>
      <c r="J5" s="2018"/>
      <c r="K5" s="2018"/>
      <c r="L5" s="2018"/>
      <c r="M5" s="2018"/>
      <c r="N5" s="2018"/>
      <c r="O5" s="2018"/>
      <c r="P5" s="2018"/>
      <c r="Q5" s="2018"/>
      <c r="R5" s="452"/>
      <c r="S5" s="452"/>
    </row>
    <row r="6" spans="1:19" s="42" customFormat="1" ht="14.25" customHeight="1" thickTop="1" thickBot="1" x14ac:dyDescent="0.3">
      <c r="A6" s="948"/>
      <c r="B6" s="948"/>
      <c r="C6" s="948"/>
      <c r="D6" s="948"/>
      <c r="E6" s="948"/>
      <c r="F6" s="948"/>
      <c r="G6" s="948"/>
      <c r="H6" s="2615" t="s">
        <v>743</v>
      </c>
      <c r="I6" s="2616"/>
      <c r="J6" s="2617" t="s">
        <v>1003</v>
      </c>
      <c r="K6" s="2617"/>
      <c r="L6" s="2617"/>
      <c r="M6" s="2617"/>
      <c r="N6" s="2617"/>
      <c r="O6" s="2618"/>
      <c r="P6" s="948"/>
      <c r="Q6" s="948"/>
      <c r="R6" s="948"/>
      <c r="S6" s="948"/>
    </row>
    <row r="7" spans="1:19" s="317" customFormat="1" ht="38.25" customHeight="1" thickTop="1" thickBot="1" x14ac:dyDescent="0.4">
      <c r="A7" s="2607" t="s">
        <v>125</v>
      </c>
      <c r="B7" s="2608"/>
      <c r="C7" s="2608"/>
      <c r="D7" s="2608"/>
      <c r="E7" s="2608"/>
      <c r="F7" s="2608"/>
      <c r="G7" s="2608"/>
      <c r="H7" s="949" t="s">
        <v>744</v>
      </c>
      <c r="I7" s="950" t="s">
        <v>1068</v>
      </c>
      <c r="J7" s="949" t="s">
        <v>745</v>
      </c>
      <c r="K7" s="951" t="s">
        <v>746</v>
      </c>
      <c r="L7" s="951" t="s">
        <v>747</v>
      </c>
      <c r="M7" s="951" t="s">
        <v>748</v>
      </c>
      <c r="N7" s="951" t="s">
        <v>749</v>
      </c>
      <c r="O7" s="950" t="s">
        <v>750</v>
      </c>
      <c r="P7" s="2609" t="s">
        <v>17</v>
      </c>
      <c r="Q7" s="2610"/>
      <c r="R7" s="2610"/>
      <c r="S7" s="2611"/>
    </row>
    <row r="8" spans="1:19" s="317" customFormat="1" ht="6.75" customHeight="1" x14ac:dyDescent="0.35">
      <c r="A8" s="2612"/>
      <c r="B8" s="2613"/>
      <c r="C8" s="2613"/>
      <c r="D8" s="2613"/>
      <c r="E8" s="2613"/>
      <c r="F8" s="2613"/>
      <c r="G8" s="2613"/>
      <c r="H8" s="2613"/>
      <c r="I8" s="2613"/>
      <c r="J8" s="2613"/>
      <c r="K8" s="2613"/>
      <c r="L8" s="2613"/>
      <c r="M8" s="2613"/>
      <c r="N8" s="2613"/>
      <c r="O8" s="2613"/>
      <c r="P8" s="2613"/>
      <c r="Q8" s="2613"/>
      <c r="R8" s="2613"/>
      <c r="S8" s="2614"/>
    </row>
    <row r="9" spans="1:19" s="42" customFormat="1" ht="15.5" x14ac:dyDescent="0.25">
      <c r="A9" s="2598" t="s">
        <v>751</v>
      </c>
      <c r="B9" s="2599"/>
      <c r="C9" s="2599"/>
      <c r="D9" s="2599"/>
      <c r="E9" s="2599"/>
      <c r="F9" s="2599"/>
      <c r="G9" s="2599"/>
      <c r="H9" s="2599"/>
      <c r="I9" s="2599"/>
      <c r="J9" s="2599"/>
      <c r="K9" s="2599"/>
      <c r="L9" s="2599"/>
      <c r="M9" s="2599"/>
      <c r="N9" s="2599"/>
      <c r="O9" s="2599"/>
      <c r="P9" s="2599"/>
      <c r="Q9" s="2599"/>
      <c r="R9" s="2599"/>
      <c r="S9" s="2600"/>
    </row>
    <row r="10" spans="1:19" s="42" customFormat="1" x14ac:dyDescent="0.25">
      <c r="A10" s="2601"/>
      <c r="B10" s="2593" t="s">
        <v>960</v>
      </c>
      <c r="C10" s="2593"/>
      <c r="D10" s="2593"/>
      <c r="E10" s="2593"/>
      <c r="F10" s="2593"/>
      <c r="G10" s="2594"/>
      <c r="H10" s="1151"/>
      <c r="I10" s="1152"/>
      <c r="J10" s="1154"/>
      <c r="K10" s="1155"/>
      <c r="L10" s="1155"/>
      <c r="M10" s="1155"/>
      <c r="N10" s="1155"/>
      <c r="O10" s="1216"/>
      <c r="P10" s="2590"/>
      <c r="Q10" s="2591"/>
      <c r="R10" s="2591"/>
      <c r="S10" s="2592"/>
    </row>
    <row r="11" spans="1:19" s="42" customFormat="1" x14ac:dyDescent="0.25">
      <c r="A11" s="2602"/>
      <c r="B11" s="2593" t="s">
        <v>961</v>
      </c>
      <c r="C11" s="2593"/>
      <c r="D11" s="2593"/>
      <c r="E11" s="2593"/>
      <c r="F11" s="2593"/>
      <c r="G11" s="2594"/>
      <c r="H11" s="1151"/>
      <c r="I11" s="1152"/>
      <c r="J11" s="1154"/>
      <c r="K11" s="1155"/>
      <c r="L11" s="1155"/>
      <c r="M11" s="1155" t="s">
        <v>586</v>
      </c>
      <c r="N11" s="1155" t="s">
        <v>586</v>
      </c>
      <c r="O11" s="1216"/>
      <c r="P11" s="2590"/>
      <c r="Q11" s="2591"/>
      <c r="R11" s="2591"/>
      <c r="S11" s="2592"/>
    </row>
    <row r="12" spans="1:19" s="42" customFormat="1" x14ac:dyDescent="0.25">
      <c r="A12" s="2602"/>
      <c r="B12" s="2593" t="s">
        <v>752</v>
      </c>
      <c r="C12" s="2593"/>
      <c r="D12" s="2593"/>
      <c r="E12" s="2593"/>
      <c r="F12" s="2593"/>
      <c r="G12" s="2594"/>
      <c r="H12" s="1151"/>
      <c r="I12" s="1152"/>
      <c r="J12" s="1154"/>
      <c r="K12" s="1155"/>
      <c r="L12" s="1155"/>
      <c r="M12" s="1155"/>
      <c r="N12" s="1155"/>
      <c r="O12" s="1216"/>
      <c r="P12" s="2590"/>
      <c r="Q12" s="2591"/>
      <c r="R12" s="2591"/>
      <c r="S12" s="2592"/>
    </row>
    <row r="13" spans="1:19" s="42" customFormat="1" x14ac:dyDescent="0.25">
      <c r="A13" s="2602"/>
      <c r="B13" s="2593" t="s">
        <v>753</v>
      </c>
      <c r="C13" s="2593"/>
      <c r="D13" s="2593"/>
      <c r="E13" s="2593"/>
      <c r="F13" s="2593"/>
      <c r="G13" s="2594"/>
      <c r="H13" s="1151"/>
      <c r="I13" s="1152"/>
      <c r="J13" s="1154"/>
      <c r="K13" s="1155"/>
      <c r="L13" s="1155"/>
      <c r="M13" s="1155"/>
      <c r="N13" s="1155"/>
      <c r="O13" s="1216"/>
      <c r="P13" s="2590"/>
      <c r="Q13" s="2591"/>
      <c r="R13" s="2591"/>
      <c r="S13" s="2592"/>
    </row>
    <row r="14" spans="1:19" s="42" customFormat="1" x14ac:dyDescent="0.25">
      <c r="A14" s="2602"/>
      <c r="B14" s="2593" t="s">
        <v>754</v>
      </c>
      <c r="C14" s="2593"/>
      <c r="D14" s="2593"/>
      <c r="E14" s="2593"/>
      <c r="F14" s="2593"/>
      <c r="G14" s="2594"/>
      <c r="H14" s="1151"/>
      <c r="I14" s="1152"/>
      <c r="J14" s="1154"/>
      <c r="K14" s="1155"/>
      <c r="L14" s="1155"/>
      <c r="M14" s="1155"/>
      <c r="N14" s="1155"/>
      <c r="O14" s="1216"/>
      <c r="P14" s="2590"/>
      <c r="Q14" s="2591"/>
      <c r="R14" s="2591"/>
      <c r="S14" s="2592"/>
    </row>
    <row r="15" spans="1:19" s="42" customFormat="1" ht="12.5" x14ac:dyDescent="0.25">
      <c r="A15" s="2606"/>
      <c r="B15" s="2604"/>
      <c r="C15" s="2604"/>
      <c r="D15" s="2604"/>
      <c r="E15" s="2604"/>
      <c r="F15" s="2604"/>
      <c r="G15" s="2605"/>
      <c r="H15" s="1151"/>
      <c r="I15" s="1152"/>
      <c r="J15" s="1154"/>
      <c r="K15" s="1155"/>
      <c r="L15" s="1155"/>
      <c r="M15" s="1155"/>
      <c r="N15" s="1155"/>
      <c r="O15" s="1216"/>
      <c r="P15" s="2590"/>
      <c r="Q15" s="2591"/>
      <c r="R15" s="2591"/>
      <c r="S15" s="2592"/>
    </row>
    <row r="16" spans="1:19" s="317" customFormat="1" ht="6.75" customHeight="1" x14ac:dyDescent="0.35">
      <c r="A16" s="2595"/>
      <c r="B16" s="2596"/>
      <c r="C16" s="2596"/>
      <c r="D16" s="2596"/>
      <c r="E16" s="2596"/>
      <c r="F16" s="2596"/>
      <c r="G16" s="2596"/>
      <c r="H16" s="2596"/>
      <c r="I16" s="2596"/>
      <c r="J16" s="2596"/>
      <c r="K16" s="2596"/>
      <c r="L16" s="2596"/>
      <c r="M16" s="2596"/>
      <c r="N16" s="2596"/>
      <c r="O16" s="2596"/>
      <c r="P16" s="2596"/>
      <c r="Q16" s="2596"/>
      <c r="R16" s="2596"/>
      <c r="S16" s="2597"/>
    </row>
    <row r="17" spans="1:19" s="42" customFormat="1" ht="15.5" x14ac:dyDescent="0.25">
      <c r="A17" s="2598" t="s">
        <v>755</v>
      </c>
      <c r="B17" s="2599"/>
      <c r="C17" s="2599"/>
      <c r="D17" s="2599"/>
      <c r="E17" s="2599"/>
      <c r="F17" s="2599"/>
      <c r="G17" s="2599"/>
      <c r="H17" s="2599"/>
      <c r="I17" s="2599"/>
      <c r="J17" s="2599"/>
      <c r="K17" s="2599"/>
      <c r="L17" s="2599"/>
      <c r="M17" s="2599"/>
      <c r="N17" s="2599"/>
      <c r="O17" s="2599"/>
      <c r="P17" s="2599"/>
      <c r="Q17" s="2599"/>
      <c r="R17" s="2599"/>
      <c r="S17" s="2600"/>
    </row>
    <row r="18" spans="1:19" s="42" customFormat="1" x14ac:dyDescent="0.25">
      <c r="A18" s="2601"/>
      <c r="B18" s="2593" t="s">
        <v>756</v>
      </c>
      <c r="C18" s="2593"/>
      <c r="D18" s="2593"/>
      <c r="E18" s="2593"/>
      <c r="F18" s="2593"/>
      <c r="G18" s="2594"/>
      <c r="H18" s="1151"/>
      <c r="I18" s="1152"/>
      <c r="J18" s="1154"/>
      <c r="K18" s="1155"/>
      <c r="L18" s="1155"/>
      <c r="M18" s="1155"/>
      <c r="N18" s="1155"/>
      <c r="O18" s="1216"/>
      <c r="P18" s="2590"/>
      <c r="Q18" s="2591"/>
      <c r="R18" s="2591"/>
      <c r="S18" s="2592"/>
    </row>
    <row r="19" spans="1:19" s="42" customFormat="1" x14ac:dyDescent="0.25">
      <c r="A19" s="2602"/>
      <c r="B19" s="2593" t="s">
        <v>757</v>
      </c>
      <c r="C19" s="2593"/>
      <c r="D19" s="2593"/>
      <c r="E19" s="2593"/>
      <c r="F19" s="2593"/>
      <c r="G19" s="2594"/>
      <c r="H19" s="1151"/>
      <c r="I19" s="1152"/>
      <c r="J19" s="1154"/>
      <c r="K19" s="1155"/>
      <c r="L19" s="1155"/>
      <c r="M19" s="1155"/>
      <c r="N19" s="1155"/>
      <c r="O19" s="1216"/>
      <c r="P19" s="2590"/>
      <c r="Q19" s="2591"/>
      <c r="R19" s="2591"/>
      <c r="S19" s="2592"/>
    </row>
    <row r="20" spans="1:19" s="42" customFormat="1" x14ac:dyDescent="0.25">
      <c r="A20" s="2602"/>
      <c r="B20" s="2593" t="s">
        <v>758</v>
      </c>
      <c r="C20" s="2593"/>
      <c r="D20" s="2593"/>
      <c r="E20" s="2593"/>
      <c r="F20" s="2593"/>
      <c r="G20" s="2594"/>
      <c r="H20" s="1151"/>
      <c r="I20" s="1152"/>
      <c r="J20" s="1154"/>
      <c r="K20" s="1155"/>
      <c r="L20" s="1155"/>
      <c r="M20" s="1155"/>
      <c r="N20" s="1155"/>
      <c r="O20" s="1216"/>
      <c r="P20" s="2590"/>
      <c r="Q20" s="2591"/>
      <c r="R20" s="2591"/>
      <c r="S20" s="2592"/>
    </row>
    <row r="21" spans="1:19" s="42" customFormat="1" x14ac:dyDescent="0.25">
      <c r="A21" s="2602"/>
      <c r="B21" s="2593" t="s">
        <v>759</v>
      </c>
      <c r="C21" s="2593"/>
      <c r="D21" s="2593"/>
      <c r="E21" s="2593"/>
      <c r="F21" s="2593"/>
      <c r="G21" s="2594"/>
      <c r="H21" s="1151"/>
      <c r="I21" s="1152"/>
      <c r="J21" s="1154"/>
      <c r="K21" s="1155"/>
      <c r="L21" s="1155"/>
      <c r="M21" s="1155"/>
      <c r="N21" s="1155"/>
      <c r="O21" s="1216"/>
      <c r="P21" s="2590"/>
      <c r="Q21" s="2591"/>
      <c r="R21" s="2591"/>
      <c r="S21" s="2592"/>
    </row>
    <row r="22" spans="1:19" s="42" customFormat="1" x14ac:dyDescent="0.25">
      <c r="A22" s="2602"/>
      <c r="B22" s="2593" t="s">
        <v>760</v>
      </c>
      <c r="C22" s="2593"/>
      <c r="D22" s="2593"/>
      <c r="E22" s="2593"/>
      <c r="F22" s="2593"/>
      <c r="G22" s="2594"/>
      <c r="H22" s="1151"/>
      <c r="I22" s="1152"/>
      <c r="J22" s="1154"/>
      <c r="K22" s="1155"/>
      <c r="L22" s="1155"/>
      <c r="M22" s="1155"/>
      <c r="N22" s="1155"/>
      <c r="O22" s="1216"/>
      <c r="P22" s="2590"/>
      <c r="Q22" s="2591"/>
      <c r="R22" s="2591"/>
      <c r="S22" s="2592"/>
    </row>
    <row r="23" spans="1:19" s="42" customFormat="1" x14ac:dyDescent="0.25">
      <c r="A23" s="2602"/>
      <c r="B23" s="2593" t="s">
        <v>761</v>
      </c>
      <c r="C23" s="2593"/>
      <c r="D23" s="2593"/>
      <c r="E23" s="2593"/>
      <c r="F23" s="2593"/>
      <c r="G23" s="2594"/>
      <c r="H23" s="1151"/>
      <c r="I23" s="1152"/>
      <c r="J23" s="1154"/>
      <c r="K23" s="1155"/>
      <c r="L23" s="1155"/>
      <c r="M23" s="1155"/>
      <c r="N23" s="1155"/>
      <c r="O23" s="1216"/>
      <c r="P23" s="2590"/>
      <c r="Q23" s="2591"/>
      <c r="R23" s="2591"/>
      <c r="S23" s="2592"/>
    </row>
    <row r="24" spans="1:19" s="42" customFormat="1" ht="12.5" x14ac:dyDescent="0.25">
      <c r="A24" s="2606"/>
      <c r="B24" s="2604"/>
      <c r="C24" s="2604"/>
      <c r="D24" s="2604"/>
      <c r="E24" s="2604"/>
      <c r="F24" s="2604"/>
      <c r="G24" s="2605"/>
      <c r="H24" s="1151"/>
      <c r="I24" s="1152"/>
      <c r="J24" s="1154"/>
      <c r="K24" s="1155"/>
      <c r="L24" s="1155"/>
      <c r="M24" s="1155"/>
      <c r="N24" s="1155"/>
      <c r="O24" s="1216"/>
      <c r="P24" s="2590"/>
      <c r="Q24" s="2591"/>
      <c r="R24" s="2591"/>
      <c r="S24" s="2592"/>
    </row>
    <row r="25" spans="1:19" s="317" customFormat="1" ht="6.75" customHeight="1" x14ac:dyDescent="0.35">
      <c r="A25" s="2595"/>
      <c r="B25" s="2596"/>
      <c r="C25" s="2596"/>
      <c r="D25" s="2596"/>
      <c r="E25" s="2596"/>
      <c r="F25" s="2596"/>
      <c r="G25" s="2596"/>
      <c r="H25" s="2596"/>
      <c r="I25" s="2596"/>
      <c r="J25" s="2596"/>
      <c r="K25" s="2596"/>
      <c r="L25" s="2596"/>
      <c r="M25" s="2596"/>
      <c r="N25" s="2596"/>
      <c r="O25" s="2596"/>
      <c r="P25" s="2596"/>
      <c r="Q25" s="2596"/>
      <c r="R25" s="2596"/>
      <c r="S25" s="2597"/>
    </row>
    <row r="26" spans="1:19" s="42" customFormat="1" ht="15.5" x14ac:dyDescent="0.25">
      <c r="A26" s="2598" t="s">
        <v>762</v>
      </c>
      <c r="B26" s="2599"/>
      <c r="C26" s="2599"/>
      <c r="D26" s="2599"/>
      <c r="E26" s="2599"/>
      <c r="F26" s="2599"/>
      <c r="G26" s="2599"/>
      <c r="H26" s="2599"/>
      <c r="I26" s="2599"/>
      <c r="J26" s="2599"/>
      <c r="K26" s="2599"/>
      <c r="L26" s="2599"/>
      <c r="M26" s="2599"/>
      <c r="N26" s="2599"/>
      <c r="O26" s="2599"/>
      <c r="P26" s="2599"/>
      <c r="Q26" s="2599"/>
      <c r="R26" s="2599"/>
      <c r="S26" s="2600"/>
    </row>
    <row r="27" spans="1:19" s="42" customFormat="1" x14ac:dyDescent="0.25">
      <c r="A27" s="2601"/>
      <c r="B27" s="2593" t="s">
        <v>763</v>
      </c>
      <c r="C27" s="2593"/>
      <c r="D27" s="2593"/>
      <c r="E27" s="2593"/>
      <c r="F27" s="2593"/>
      <c r="G27" s="2594"/>
      <c r="H27" s="1151"/>
      <c r="I27" s="1152"/>
      <c r="J27" s="1154"/>
      <c r="K27" s="1155"/>
      <c r="L27" s="1155"/>
      <c r="M27" s="1155"/>
      <c r="N27" s="1155"/>
      <c r="O27" s="1216"/>
      <c r="P27" s="2590"/>
      <c r="Q27" s="2591"/>
      <c r="R27" s="2591"/>
      <c r="S27" s="2592"/>
    </row>
    <row r="28" spans="1:19" s="42" customFormat="1" x14ac:dyDescent="0.25">
      <c r="A28" s="2602"/>
      <c r="B28" s="2593" t="s">
        <v>764</v>
      </c>
      <c r="C28" s="2593"/>
      <c r="D28" s="2593"/>
      <c r="E28" s="2593"/>
      <c r="F28" s="2593"/>
      <c r="G28" s="2594"/>
      <c r="H28" s="1151"/>
      <c r="I28" s="1152"/>
      <c r="J28" s="1154"/>
      <c r="K28" s="1155"/>
      <c r="L28" s="1155"/>
      <c r="M28" s="1155"/>
      <c r="N28" s="1155"/>
      <c r="O28" s="1216"/>
      <c r="P28" s="2590"/>
      <c r="Q28" s="2591"/>
      <c r="R28" s="2591"/>
      <c r="S28" s="2592"/>
    </row>
    <row r="29" spans="1:19" s="42" customFormat="1" x14ac:dyDescent="0.25">
      <c r="A29" s="2602"/>
      <c r="B29" s="2593" t="s">
        <v>765</v>
      </c>
      <c r="C29" s="2593"/>
      <c r="D29" s="2593"/>
      <c r="E29" s="2593"/>
      <c r="F29" s="2593"/>
      <c r="G29" s="2594"/>
      <c r="H29" s="1151"/>
      <c r="I29" s="1152"/>
      <c r="J29" s="1154"/>
      <c r="K29" s="1155"/>
      <c r="L29" s="1155"/>
      <c r="M29" s="1155"/>
      <c r="N29" s="1155"/>
      <c r="O29" s="1216"/>
      <c r="P29" s="2590"/>
      <c r="Q29" s="2591"/>
      <c r="R29" s="2591"/>
      <c r="S29" s="2592"/>
    </row>
    <row r="30" spans="1:19" s="42" customFormat="1" x14ac:dyDescent="0.25">
      <c r="A30" s="2602"/>
      <c r="B30" s="2593" t="s">
        <v>766</v>
      </c>
      <c r="C30" s="2593"/>
      <c r="D30" s="2593"/>
      <c r="E30" s="2593"/>
      <c r="F30" s="2593"/>
      <c r="G30" s="2594"/>
      <c r="H30" s="1151"/>
      <c r="I30" s="1152"/>
      <c r="J30" s="1154"/>
      <c r="K30" s="1155"/>
      <c r="L30" s="1155"/>
      <c r="M30" s="1155"/>
      <c r="N30" s="1155"/>
      <c r="O30" s="1216"/>
      <c r="P30" s="2590"/>
      <c r="Q30" s="2591"/>
      <c r="R30" s="2591"/>
      <c r="S30" s="2592"/>
    </row>
    <row r="31" spans="1:19" s="42" customFormat="1" x14ac:dyDescent="0.25">
      <c r="A31" s="2602"/>
      <c r="B31" s="2593" t="s">
        <v>767</v>
      </c>
      <c r="C31" s="2593"/>
      <c r="D31" s="2593"/>
      <c r="E31" s="2593"/>
      <c r="F31" s="2593"/>
      <c r="G31" s="2594"/>
      <c r="H31" s="1151"/>
      <c r="I31" s="1152"/>
      <c r="J31" s="1154"/>
      <c r="K31" s="1155"/>
      <c r="L31" s="1155"/>
      <c r="M31" s="1155"/>
      <c r="N31" s="1155"/>
      <c r="O31" s="1216"/>
      <c r="P31" s="2590"/>
      <c r="Q31" s="2591"/>
      <c r="R31" s="2591"/>
      <c r="S31" s="2592"/>
    </row>
    <row r="32" spans="1:19" s="42" customFormat="1" x14ac:dyDescent="0.25">
      <c r="A32" s="2602"/>
      <c r="B32" s="2593" t="s">
        <v>768</v>
      </c>
      <c r="C32" s="2593"/>
      <c r="D32" s="2593"/>
      <c r="E32" s="2593"/>
      <c r="F32" s="2593"/>
      <c r="G32" s="2594"/>
      <c r="H32" s="1151"/>
      <c r="I32" s="1153"/>
      <c r="J32" s="1154"/>
      <c r="K32" s="1155"/>
      <c r="L32" s="1155"/>
      <c r="M32" s="1155"/>
      <c r="N32" s="1155"/>
      <c r="O32" s="1216"/>
      <c r="P32" s="2590"/>
      <c r="Q32" s="2591"/>
      <c r="R32" s="2591"/>
      <c r="S32" s="2592"/>
    </row>
    <row r="33" spans="1:19" s="42" customFormat="1" x14ac:dyDescent="0.25">
      <c r="A33" s="2602"/>
      <c r="B33" s="2593" t="s">
        <v>769</v>
      </c>
      <c r="C33" s="2593"/>
      <c r="D33" s="2593"/>
      <c r="E33" s="2593"/>
      <c r="F33" s="2593"/>
      <c r="G33" s="2594"/>
      <c r="H33" s="1151"/>
      <c r="I33" s="1152"/>
      <c r="J33" s="1154"/>
      <c r="K33" s="1155"/>
      <c r="L33" s="1155"/>
      <c r="M33" s="1155"/>
      <c r="N33" s="1155"/>
      <c r="O33" s="1216"/>
      <c r="P33" s="2590"/>
      <c r="Q33" s="2591"/>
      <c r="R33" s="2591"/>
      <c r="S33" s="2592"/>
    </row>
    <row r="34" spans="1:19" s="42" customFormat="1" x14ac:dyDescent="0.25">
      <c r="A34" s="2602"/>
      <c r="B34" s="2593" t="s">
        <v>770</v>
      </c>
      <c r="C34" s="2593"/>
      <c r="D34" s="2593"/>
      <c r="E34" s="2593"/>
      <c r="F34" s="2593"/>
      <c r="G34" s="2594"/>
      <c r="H34" s="1151"/>
      <c r="I34" s="1152"/>
      <c r="J34" s="1154"/>
      <c r="K34" s="1155"/>
      <c r="L34" s="1155"/>
      <c r="M34" s="1155"/>
      <c r="N34" s="1155"/>
      <c r="O34" s="1216"/>
      <c r="P34" s="2590"/>
      <c r="Q34" s="2591"/>
      <c r="R34" s="2591"/>
      <c r="S34" s="2592"/>
    </row>
    <row r="35" spans="1:19" s="42" customFormat="1" x14ac:dyDescent="0.25">
      <c r="A35" s="2602"/>
      <c r="B35" s="2593" t="s">
        <v>771</v>
      </c>
      <c r="C35" s="2593"/>
      <c r="D35" s="2593"/>
      <c r="E35" s="2593"/>
      <c r="F35" s="2593"/>
      <c r="G35" s="2594"/>
      <c r="H35" s="1151"/>
      <c r="I35" s="1152"/>
      <c r="J35" s="1154"/>
      <c r="K35" s="1155"/>
      <c r="L35" s="1155"/>
      <c r="M35" s="1155"/>
      <c r="N35" s="1155"/>
      <c r="O35" s="1216"/>
      <c r="P35" s="2590"/>
      <c r="Q35" s="2591"/>
      <c r="R35" s="2591"/>
      <c r="S35" s="2592"/>
    </row>
    <row r="36" spans="1:19" s="42" customFormat="1" ht="12.5" x14ac:dyDescent="0.25">
      <c r="A36" s="2606"/>
      <c r="B36" s="2604"/>
      <c r="C36" s="2604"/>
      <c r="D36" s="2604"/>
      <c r="E36" s="2604"/>
      <c r="F36" s="2604"/>
      <c r="G36" s="2605"/>
      <c r="H36" s="1151"/>
      <c r="I36" s="1152"/>
      <c r="J36" s="1154"/>
      <c r="K36" s="1155"/>
      <c r="L36" s="1155"/>
      <c r="M36" s="1155"/>
      <c r="N36" s="1155"/>
      <c r="O36" s="1216"/>
      <c r="P36" s="2590"/>
      <c r="Q36" s="2591"/>
      <c r="R36" s="2591"/>
      <c r="S36" s="2592"/>
    </row>
    <row r="37" spans="1:19" s="317" customFormat="1" ht="6.75" customHeight="1" x14ac:dyDescent="0.35">
      <c r="A37" s="2595"/>
      <c r="B37" s="2596"/>
      <c r="C37" s="2596"/>
      <c r="D37" s="2596"/>
      <c r="E37" s="2596"/>
      <c r="F37" s="2596"/>
      <c r="G37" s="2596"/>
      <c r="H37" s="2596"/>
      <c r="I37" s="2596"/>
      <c r="J37" s="2596"/>
      <c r="K37" s="2596"/>
      <c r="L37" s="2596"/>
      <c r="M37" s="2596"/>
      <c r="N37" s="2596"/>
      <c r="O37" s="2596"/>
      <c r="P37" s="2596"/>
      <c r="Q37" s="2596"/>
      <c r="R37" s="2596"/>
      <c r="S37" s="2597"/>
    </row>
    <row r="38" spans="1:19" s="42" customFormat="1" ht="15.5" x14ac:dyDescent="0.25">
      <c r="A38" s="2598" t="s">
        <v>772</v>
      </c>
      <c r="B38" s="2599"/>
      <c r="C38" s="2599"/>
      <c r="D38" s="2599"/>
      <c r="E38" s="2599"/>
      <c r="F38" s="2599"/>
      <c r="G38" s="2599"/>
      <c r="H38" s="2599"/>
      <c r="I38" s="2599"/>
      <c r="J38" s="2599"/>
      <c r="K38" s="2599"/>
      <c r="L38" s="2599"/>
      <c r="M38" s="2599"/>
      <c r="N38" s="2599"/>
      <c r="O38" s="2599"/>
      <c r="P38" s="2599"/>
      <c r="Q38" s="2599"/>
      <c r="R38" s="2599"/>
      <c r="S38" s="2600"/>
    </row>
    <row r="39" spans="1:19" s="42" customFormat="1" x14ac:dyDescent="0.25">
      <c r="A39" s="2601"/>
      <c r="B39" s="2593" t="s">
        <v>773</v>
      </c>
      <c r="C39" s="2593"/>
      <c r="D39" s="2593"/>
      <c r="E39" s="2593"/>
      <c r="F39" s="2593"/>
      <c r="G39" s="2594"/>
      <c r="H39" s="1151"/>
      <c r="I39" s="1152"/>
      <c r="J39" s="1154"/>
      <c r="K39" s="1155"/>
      <c r="L39" s="1155"/>
      <c r="M39" s="1155"/>
      <c r="N39" s="1155"/>
      <c r="O39" s="1216"/>
      <c r="P39" s="2590"/>
      <c r="Q39" s="2591"/>
      <c r="R39" s="2591"/>
      <c r="S39" s="2592"/>
    </row>
    <row r="40" spans="1:19" s="42" customFormat="1" x14ac:dyDescent="0.25">
      <c r="A40" s="2602"/>
      <c r="B40" s="2593" t="s">
        <v>774</v>
      </c>
      <c r="C40" s="2593"/>
      <c r="D40" s="2593"/>
      <c r="E40" s="2593"/>
      <c r="F40" s="2593"/>
      <c r="G40" s="2594"/>
      <c r="H40" s="1151"/>
      <c r="I40" s="1152"/>
      <c r="J40" s="1154"/>
      <c r="K40" s="1155"/>
      <c r="L40" s="1155"/>
      <c r="M40" s="1155"/>
      <c r="N40" s="1155"/>
      <c r="O40" s="1216"/>
      <c r="P40" s="2590"/>
      <c r="Q40" s="2591"/>
      <c r="R40" s="2591"/>
      <c r="S40" s="2592"/>
    </row>
    <row r="41" spans="1:19" s="42" customFormat="1" x14ac:dyDescent="0.25">
      <c r="A41" s="2602"/>
      <c r="B41" s="2593" t="s">
        <v>775</v>
      </c>
      <c r="C41" s="2593"/>
      <c r="D41" s="2593"/>
      <c r="E41" s="2593"/>
      <c r="F41" s="2593"/>
      <c r="G41" s="2594"/>
      <c r="H41" s="1151"/>
      <c r="I41" s="1152"/>
      <c r="J41" s="1154"/>
      <c r="K41" s="1155"/>
      <c r="L41" s="1155"/>
      <c r="M41" s="1155"/>
      <c r="N41" s="1155"/>
      <c r="O41" s="1216"/>
      <c r="P41" s="2590"/>
      <c r="Q41" s="2591"/>
      <c r="R41" s="2591"/>
      <c r="S41" s="2592"/>
    </row>
    <row r="42" spans="1:19" s="42" customFormat="1" x14ac:dyDescent="0.25">
      <c r="A42" s="2602"/>
      <c r="B42" s="2593" t="s">
        <v>776</v>
      </c>
      <c r="C42" s="2593"/>
      <c r="D42" s="2593"/>
      <c r="E42" s="2593"/>
      <c r="F42" s="2593"/>
      <c r="G42" s="2594"/>
      <c r="H42" s="1151"/>
      <c r="I42" s="1152"/>
      <c r="J42" s="1154"/>
      <c r="K42" s="1155"/>
      <c r="L42" s="1155"/>
      <c r="M42" s="1155"/>
      <c r="N42" s="1155"/>
      <c r="O42" s="1216"/>
      <c r="P42" s="2590"/>
      <c r="Q42" s="2591"/>
      <c r="R42" s="2591"/>
      <c r="S42" s="2592"/>
    </row>
    <row r="43" spans="1:19" s="42" customFormat="1" x14ac:dyDescent="0.25">
      <c r="A43" s="2602"/>
      <c r="B43" s="2593" t="s">
        <v>777</v>
      </c>
      <c r="C43" s="2593"/>
      <c r="D43" s="2593"/>
      <c r="E43" s="2593"/>
      <c r="F43" s="2593"/>
      <c r="G43" s="2594"/>
      <c r="H43" s="1151"/>
      <c r="I43" s="1152"/>
      <c r="J43" s="1154"/>
      <c r="K43" s="1155"/>
      <c r="L43" s="1155"/>
      <c r="M43" s="1155"/>
      <c r="N43" s="1155"/>
      <c r="O43" s="1216"/>
      <c r="P43" s="2590"/>
      <c r="Q43" s="2591"/>
      <c r="R43" s="2591"/>
      <c r="S43" s="2592"/>
    </row>
    <row r="44" spans="1:19" s="42" customFormat="1" x14ac:dyDescent="0.25">
      <c r="A44" s="2602"/>
      <c r="B44" s="2593" t="s">
        <v>778</v>
      </c>
      <c r="C44" s="2593"/>
      <c r="D44" s="2593"/>
      <c r="E44" s="2593"/>
      <c r="F44" s="2593"/>
      <c r="G44" s="2594"/>
      <c r="H44" s="1151"/>
      <c r="I44" s="1152"/>
      <c r="J44" s="1154"/>
      <c r="K44" s="1155"/>
      <c r="L44" s="1155"/>
      <c r="M44" s="1155"/>
      <c r="N44" s="1155"/>
      <c r="O44" s="1216"/>
      <c r="P44" s="2590"/>
      <c r="Q44" s="2591"/>
      <c r="R44" s="2591"/>
      <c r="S44" s="2592"/>
    </row>
    <row r="45" spans="1:19" s="42" customFormat="1" x14ac:dyDescent="0.25">
      <c r="A45" s="2602"/>
      <c r="B45" s="2593" t="s">
        <v>779</v>
      </c>
      <c r="C45" s="2593"/>
      <c r="D45" s="2593"/>
      <c r="E45" s="2593"/>
      <c r="F45" s="2593"/>
      <c r="G45" s="2594"/>
      <c r="H45" s="1151"/>
      <c r="I45" s="1152"/>
      <c r="J45" s="1154"/>
      <c r="K45" s="1155"/>
      <c r="L45" s="1155"/>
      <c r="M45" s="1155"/>
      <c r="N45" s="1155"/>
      <c r="O45" s="1216"/>
      <c r="P45" s="2590"/>
      <c r="Q45" s="2591"/>
      <c r="R45" s="2591"/>
      <c r="S45" s="2592"/>
    </row>
    <row r="46" spans="1:19" s="42" customFormat="1" x14ac:dyDescent="0.25">
      <c r="A46" s="2602"/>
      <c r="B46" s="2593" t="s">
        <v>780</v>
      </c>
      <c r="C46" s="2593"/>
      <c r="D46" s="2593"/>
      <c r="E46" s="2593"/>
      <c r="F46" s="2593"/>
      <c r="G46" s="2594"/>
      <c r="H46" s="1151"/>
      <c r="I46" s="1152"/>
      <c r="J46" s="1154"/>
      <c r="K46" s="1155"/>
      <c r="L46" s="1155"/>
      <c r="M46" s="1155"/>
      <c r="N46" s="1155"/>
      <c r="O46" s="1216"/>
      <c r="P46" s="2590"/>
      <c r="Q46" s="2591"/>
      <c r="R46" s="2591"/>
      <c r="S46" s="2592"/>
    </row>
    <row r="47" spans="1:19" s="42" customFormat="1" x14ac:dyDescent="0.25">
      <c r="A47" s="2602"/>
      <c r="B47" s="2593" t="s">
        <v>781</v>
      </c>
      <c r="C47" s="2593"/>
      <c r="D47" s="2593"/>
      <c r="E47" s="2593"/>
      <c r="F47" s="2593"/>
      <c r="G47" s="2594"/>
      <c r="H47" s="1151"/>
      <c r="I47" s="1152"/>
      <c r="J47" s="1154"/>
      <c r="K47" s="1155"/>
      <c r="L47" s="1155"/>
      <c r="M47" s="1155"/>
      <c r="N47" s="1155"/>
      <c r="O47" s="1216"/>
      <c r="P47" s="2590"/>
      <c r="Q47" s="2591"/>
      <c r="R47" s="2591"/>
      <c r="S47" s="2592"/>
    </row>
    <row r="48" spans="1:19" s="42" customFormat="1" x14ac:dyDescent="0.25">
      <c r="A48" s="2602"/>
      <c r="B48" s="2593" t="s">
        <v>782</v>
      </c>
      <c r="C48" s="2593"/>
      <c r="D48" s="2593"/>
      <c r="E48" s="2593"/>
      <c r="F48" s="2593"/>
      <c r="G48" s="2594"/>
      <c r="H48" s="1151"/>
      <c r="I48" s="1152"/>
      <c r="J48" s="1154"/>
      <c r="K48" s="1155"/>
      <c r="L48" s="1155"/>
      <c r="M48" s="1155"/>
      <c r="N48" s="1155"/>
      <c r="O48" s="1216"/>
      <c r="P48" s="2590"/>
      <c r="Q48" s="2591"/>
      <c r="R48" s="2591"/>
      <c r="S48" s="2592"/>
    </row>
    <row r="49" spans="1:19" s="42" customFormat="1" x14ac:dyDescent="0.25">
      <c r="A49" s="2602"/>
      <c r="B49" s="2593" t="s">
        <v>783</v>
      </c>
      <c r="C49" s="2593"/>
      <c r="D49" s="2593"/>
      <c r="E49" s="2593"/>
      <c r="F49" s="2593"/>
      <c r="G49" s="2594"/>
      <c r="H49" s="1151"/>
      <c r="I49" s="1152"/>
      <c r="J49" s="1154"/>
      <c r="K49" s="1155"/>
      <c r="L49" s="1155"/>
      <c r="M49" s="1155"/>
      <c r="N49" s="1155"/>
      <c r="O49" s="1216"/>
      <c r="P49" s="2590"/>
      <c r="Q49" s="2591"/>
      <c r="R49" s="2591"/>
      <c r="S49" s="2592"/>
    </row>
    <row r="50" spans="1:19" s="42" customFormat="1" x14ac:dyDescent="0.25">
      <c r="A50" s="2602"/>
      <c r="B50" s="2593" t="s">
        <v>784</v>
      </c>
      <c r="C50" s="2593"/>
      <c r="D50" s="2593"/>
      <c r="E50" s="2593"/>
      <c r="F50" s="2593"/>
      <c r="G50" s="2594"/>
      <c r="H50" s="1151"/>
      <c r="I50" s="1152"/>
      <c r="J50" s="1154"/>
      <c r="K50" s="1155"/>
      <c r="L50" s="1155"/>
      <c r="M50" s="1155"/>
      <c r="N50" s="1155"/>
      <c r="O50" s="1216"/>
      <c r="P50" s="2590"/>
      <c r="Q50" s="2591"/>
      <c r="R50" s="2591"/>
      <c r="S50" s="2592"/>
    </row>
    <row r="51" spans="1:19" s="42" customFormat="1" x14ac:dyDescent="0.25">
      <c r="A51" s="2602"/>
      <c r="B51" s="2593" t="s">
        <v>785</v>
      </c>
      <c r="C51" s="2593"/>
      <c r="D51" s="2593"/>
      <c r="E51" s="2593"/>
      <c r="F51" s="2593"/>
      <c r="G51" s="2594"/>
      <c r="H51" s="1151"/>
      <c r="I51" s="1152"/>
      <c r="J51" s="1154"/>
      <c r="K51" s="1155"/>
      <c r="L51" s="1155"/>
      <c r="M51" s="1155"/>
      <c r="N51" s="1155"/>
      <c r="O51" s="1216"/>
      <c r="P51" s="2590"/>
      <c r="Q51" s="2591"/>
      <c r="R51" s="2591"/>
      <c r="S51" s="2592"/>
    </row>
    <row r="52" spans="1:19" s="42" customFormat="1" x14ac:dyDescent="0.25">
      <c r="A52" s="2602"/>
      <c r="B52" s="2593" t="s">
        <v>786</v>
      </c>
      <c r="C52" s="2593"/>
      <c r="D52" s="2593"/>
      <c r="E52" s="2593"/>
      <c r="F52" s="2593"/>
      <c r="G52" s="2594"/>
      <c r="H52" s="1151"/>
      <c r="I52" s="1152"/>
      <c r="J52" s="1154"/>
      <c r="K52" s="1155"/>
      <c r="L52" s="1155"/>
      <c r="M52" s="1155"/>
      <c r="N52" s="1155"/>
      <c r="O52" s="1216"/>
      <c r="P52" s="2590"/>
      <c r="Q52" s="2591"/>
      <c r="R52" s="2591"/>
      <c r="S52" s="2592"/>
    </row>
    <row r="53" spans="1:19" s="42" customFormat="1" x14ac:dyDescent="0.25">
      <c r="A53" s="2602"/>
      <c r="B53" s="2593" t="s">
        <v>787</v>
      </c>
      <c r="C53" s="2593"/>
      <c r="D53" s="2593"/>
      <c r="E53" s="2593"/>
      <c r="F53" s="2593"/>
      <c r="G53" s="2594"/>
      <c r="H53" s="1151"/>
      <c r="I53" s="1152"/>
      <c r="J53" s="1154"/>
      <c r="K53" s="1155"/>
      <c r="L53" s="1155"/>
      <c r="M53" s="1155"/>
      <c r="N53" s="1155"/>
      <c r="O53" s="1216"/>
      <c r="P53" s="2590"/>
      <c r="Q53" s="2591"/>
      <c r="R53" s="2591"/>
      <c r="S53" s="2592"/>
    </row>
    <row r="54" spans="1:19" s="42" customFormat="1" x14ac:dyDescent="0.25">
      <c r="A54" s="2602"/>
      <c r="B54" s="2593" t="s">
        <v>788</v>
      </c>
      <c r="C54" s="2593"/>
      <c r="D54" s="2593"/>
      <c r="E54" s="2593"/>
      <c r="F54" s="2593"/>
      <c r="G54" s="2594"/>
      <c r="H54" s="1151"/>
      <c r="I54" s="1152"/>
      <c r="J54" s="1154"/>
      <c r="K54" s="1155"/>
      <c r="L54" s="1155"/>
      <c r="M54" s="1155"/>
      <c r="N54" s="1155"/>
      <c r="O54" s="1216"/>
      <c r="P54" s="2590"/>
      <c r="Q54" s="2591"/>
      <c r="R54" s="2591"/>
      <c r="S54" s="2592"/>
    </row>
    <row r="55" spans="1:19" s="42" customFormat="1" ht="12.5" x14ac:dyDescent="0.25">
      <c r="A55" s="2606"/>
      <c r="B55" s="2604"/>
      <c r="C55" s="2604"/>
      <c r="D55" s="2604"/>
      <c r="E55" s="2604"/>
      <c r="F55" s="2604"/>
      <c r="G55" s="2605"/>
      <c r="H55" s="1151"/>
      <c r="I55" s="1152"/>
      <c r="J55" s="1154"/>
      <c r="K55" s="1155"/>
      <c r="L55" s="1155"/>
      <c r="M55" s="1155"/>
      <c r="N55" s="1155"/>
      <c r="O55" s="1216"/>
      <c r="P55" s="2590"/>
      <c r="Q55" s="2591"/>
      <c r="R55" s="2591"/>
      <c r="S55" s="2592"/>
    </row>
    <row r="56" spans="1:19" s="317" customFormat="1" ht="6.75" customHeight="1" x14ac:dyDescent="0.35">
      <c r="A56" s="2595"/>
      <c r="B56" s="2596"/>
      <c r="C56" s="2596"/>
      <c r="D56" s="2596"/>
      <c r="E56" s="2596"/>
      <c r="F56" s="2596"/>
      <c r="G56" s="2596"/>
      <c r="H56" s="2596"/>
      <c r="I56" s="2596"/>
      <c r="J56" s="2596"/>
      <c r="K56" s="2596"/>
      <c r="L56" s="2596"/>
      <c r="M56" s="2596"/>
      <c r="N56" s="2596"/>
      <c r="O56" s="2596"/>
      <c r="P56" s="2596"/>
      <c r="Q56" s="2596"/>
      <c r="R56" s="2596"/>
      <c r="S56" s="2597"/>
    </row>
    <row r="57" spans="1:19" s="42" customFormat="1" ht="15.5" x14ac:dyDescent="0.25">
      <c r="A57" s="2598" t="s">
        <v>789</v>
      </c>
      <c r="B57" s="2599"/>
      <c r="C57" s="2599"/>
      <c r="D57" s="2599"/>
      <c r="E57" s="2599"/>
      <c r="F57" s="2599"/>
      <c r="G57" s="2599"/>
      <c r="H57" s="2599"/>
      <c r="I57" s="2599"/>
      <c r="J57" s="2599"/>
      <c r="K57" s="2599"/>
      <c r="L57" s="2599"/>
      <c r="M57" s="2599"/>
      <c r="N57" s="2599"/>
      <c r="O57" s="2599"/>
      <c r="P57" s="2599"/>
      <c r="Q57" s="2599"/>
      <c r="R57" s="2599"/>
      <c r="S57" s="2600"/>
    </row>
    <row r="58" spans="1:19" s="42" customFormat="1" x14ac:dyDescent="0.25">
      <c r="A58" s="2601"/>
      <c r="B58" s="2593" t="s">
        <v>790</v>
      </c>
      <c r="C58" s="2593"/>
      <c r="D58" s="2593"/>
      <c r="E58" s="2593"/>
      <c r="F58" s="2593"/>
      <c r="G58" s="2594"/>
      <c r="H58" s="1151"/>
      <c r="I58" s="1152"/>
      <c r="J58" s="1154"/>
      <c r="K58" s="1155"/>
      <c r="L58" s="1155"/>
      <c r="M58" s="1155"/>
      <c r="N58" s="1155"/>
      <c r="O58" s="1216"/>
      <c r="P58" s="2590"/>
      <c r="Q58" s="2591"/>
      <c r="R58" s="2591"/>
      <c r="S58" s="2592"/>
    </row>
    <row r="59" spans="1:19" s="42" customFormat="1" x14ac:dyDescent="0.25">
      <c r="A59" s="2602"/>
      <c r="B59" s="2593" t="s">
        <v>791</v>
      </c>
      <c r="C59" s="2593"/>
      <c r="D59" s="2593"/>
      <c r="E59" s="2593"/>
      <c r="F59" s="2593"/>
      <c r="G59" s="2594"/>
      <c r="H59" s="1151"/>
      <c r="I59" s="1152"/>
      <c r="J59" s="1154"/>
      <c r="K59" s="1155"/>
      <c r="L59" s="1155"/>
      <c r="M59" s="1155"/>
      <c r="N59" s="1155"/>
      <c r="O59" s="1216"/>
      <c r="P59" s="2590"/>
      <c r="Q59" s="2591"/>
      <c r="R59" s="2591"/>
      <c r="S59" s="2592"/>
    </row>
    <row r="60" spans="1:19" s="42" customFormat="1" x14ac:dyDescent="0.25">
      <c r="A60" s="2602"/>
      <c r="B60" s="2593" t="s">
        <v>778</v>
      </c>
      <c r="C60" s="2593"/>
      <c r="D60" s="2593"/>
      <c r="E60" s="2593"/>
      <c r="F60" s="2593"/>
      <c r="G60" s="2594"/>
      <c r="H60" s="1151"/>
      <c r="I60" s="1152"/>
      <c r="J60" s="1154"/>
      <c r="K60" s="1155"/>
      <c r="L60" s="1155"/>
      <c r="M60" s="1155"/>
      <c r="N60" s="1155"/>
      <c r="O60" s="1216"/>
      <c r="P60" s="2590"/>
      <c r="Q60" s="2591"/>
      <c r="R60" s="2591"/>
      <c r="S60" s="2592"/>
    </row>
    <row r="61" spans="1:19" s="42" customFormat="1" x14ac:dyDescent="0.25">
      <c r="A61" s="2602"/>
      <c r="B61" s="2593" t="s">
        <v>792</v>
      </c>
      <c r="C61" s="2593"/>
      <c r="D61" s="2593"/>
      <c r="E61" s="2593"/>
      <c r="F61" s="2593"/>
      <c r="G61" s="2594"/>
      <c r="H61" s="1151"/>
      <c r="I61" s="1152"/>
      <c r="J61" s="1154"/>
      <c r="K61" s="1155"/>
      <c r="L61" s="1155"/>
      <c r="M61" s="1155"/>
      <c r="N61" s="1155"/>
      <c r="O61" s="1216"/>
      <c r="P61" s="2590"/>
      <c r="Q61" s="2591"/>
      <c r="R61" s="2591"/>
      <c r="S61" s="2592"/>
    </row>
    <row r="62" spans="1:19" s="42" customFormat="1" x14ac:dyDescent="0.25">
      <c r="A62" s="2602"/>
      <c r="B62" s="2593" t="s">
        <v>793</v>
      </c>
      <c r="C62" s="2593"/>
      <c r="D62" s="2593"/>
      <c r="E62" s="2593"/>
      <c r="F62" s="2593"/>
      <c r="G62" s="2594"/>
      <c r="H62" s="1151"/>
      <c r="I62" s="1152"/>
      <c r="J62" s="1154"/>
      <c r="K62" s="1155"/>
      <c r="L62" s="1155"/>
      <c r="M62" s="1155"/>
      <c r="N62" s="1155"/>
      <c r="O62" s="1216"/>
      <c r="P62" s="2590"/>
      <c r="Q62" s="2591"/>
      <c r="R62" s="2591"/>
      <c r="S62" s="2592"/>
    </row>
    <row r="63" spans="1:19" s="42" customFormat="1" x14ac:dyDescent="0.25">
      <c r="A63" s="2602"/>
      <c r="B63" s="2593" t="s">
        <v>794</v>
      </c>
      <c r="C63" s="2593"/>
      <c r="D63" s="2593"/>
      <c r="E63" s="2593"/>
      <c r="F63" s="2593"/>
      <c r="G63" s="2594"/>
      <c r="H63" s="1151"/>
      <c r="I63" s="1152"/>
      <c r="J63" s="1154"/>
      <c r="K63" s="1155"/>
      <c r="L63" s="1155"/>
      <c r="M63" s="1155"/>
      <c r="N63" s="1155"/>
      <c r="O63" s="1216"/>
      <c r="P63" s="2590"/>
      <c r="Q63" s="2591"/>
      <c r="R63" s="2591"/>
      <c r="S63" s="2592"/>
    </row>
    <row r="64" spans="1:19" s="42" customFormat="1" x14ac:dyDescent="0.25">
      <c r="A64" s="2602"/>
      <c r="B64" s="2593" t="s">
        <v>795</v>
      </c>
      <c r="C64" s="2593"/>
      <c r="D64" s="2593"/>
      <c r="E64" s="2593"/>
      <c r="F64" s="2593"/>
      <c r="G64" s="2594"/>
      <c r="H64" s="1151"/>
      <c r="I64" s="1152"/>
      <c r="J64" s="1154"/>
      <c r="K64" s="1155"/>
      <c r="L64" s="1155"/>
      <c r="M64" s="1155"/>
      <c r="N64" s="1155"/>
      <c r="O64" s="1216"/>
      <c r="P64" s="2590"/>
      <c r="Q64" s="2591"/>
      <c r="R64" s="2591"/>
      <c r="S64" s="2592"/>
    </row>
    <row r="65" spans="1:76" s="42" customFormat="1" x14ac:dyDescent="0.25">
      <c r="A65" s="2602"/>
      <c r="B65" s="2593" t="s">
        <v>796</v>
      </c>
      <c r="C65" s="2593"/>
      <c r="D65" s="2593"/>
      <c r="E65" s="2593"/>
      <c r="F65" s="2593"/>
      <c r="G65" s="2594"/>
      <c r="H65" s="1151"/>
      <c r="I65" s="1152"/>
      <c r="J65" s="1154"/>
      <c r="K65" s="1155"/>
      <c r="L65" s="1155"/>
      <c r="M65" s="1155"/>
      <c r="N65" s="1155"/>
      <c r="O65" s="1216"/>
      <c r="P65" s="2590"/>
      <c r="Q65" s="2591"/>
      <c r="R65" s="2591"/>
      <c r="S65" s="2592"/>
    </row>
    <row r="66" spans="1:76" s="42" customFormat="1" ht="12.5" x14ac:dyDescent="0.25">
      <c r="A66" s="2606"/>
      <c r="B66" s="2604"/>
      <c r="C66" s="2604"/>
      <c r="D66" s="2604"/>
      <c r="E66" s="2604"/>
      <c r="F66" s="2604"/>
      <c r="G66" s="2605"/>
      <c r="H66" s="1151"/>
      <c r="I66" s="1152"/>
      <c r="J66" s="1154"/>
      <c r="K66" s="1155"/>
      <c r="L66" s="1155"/>
      <c r="M66" s="1155"/>
      <c r="N66" s="1155"/>
      <c r="O66" s="1216"/>
      <c r="P66" s="2590"/>
      <c r="Q66" s="2591"/>
      <c r="R66" s="2591"/>
      <c r="S66" s="2592"/>
    </row>
    <row r="67" spans="1:76" s="317" customFormat="1" ht="6.75" customHeight="1" x14ac:dyDescent="0.35">
      <c r="A67" s="2595"/>
      <c r="B67" s="2596"/>
      <c r="C67" s="2596"/>
      <c r="D67" s="2596"/>
      <c r="E67" s="2596"/>
      <c r="F67" s="2596"/>
      <c r="G67" s="2596"/>
      <c r="H67" s="2596"/>
      <c r="I67" s="2596"/>
      <c r="J67" s="2596"/>
      <c r="K67" s="2596"/>
      <c r="L67" s="2596"/>
      <c r="M67" s="2596"/>
      <c r="N67" s="2596"/>
      <c r="O67" s="2596"/>
      <c r="P67" s="2596"/>
      <c r="Q67" s="2596"/>
      <c r="R67" s="2596"/>
      <c r="S67" s="2597"/>
    </row>
    <row r="68" spans="1:76" s="42" customFormat="1" ht="15.5" x14ac:dyDescent="0.25">
      <c r="A68" s="2598" t="s">
        <v>797</v>
      </c>
      <c r="B68" s="2599"/>
      <c r="C68" s="2599"/>
      <c r="D68" s="2599"/>
      <c r="E68" s="2599"/>
      <c r="F68" s="2599"/>
      <c r="G68" s="2599"/>
      <c r="H68" s="2599"/>
      <c r="I68" s="2599"/>
      <c r="J68" s="2599"/>
      <c r="K68" s="2599"/>
      <c r="L68" s="2599"/>
      <c r="M68" s="2599"/>
      <c r="N68" s="2599"/>
      <c r="O68" s="2599"/>
      <c r="P68" s="2599"/>
      <c r="Q68" s="2599"/>
      <c r="R68" s="2599"/>
      <c r="S68" s="2600"/>
    </row>
    <row r="69" spans="1:76" s="42" customFormat="1" x14ac:dyDescent="0.25">
      <c r="A69" s="2601"/>
      <c r="B69" s="2593" t="s">
        <v>778</v>
      </c>
      <c r="C69" s="2593"/>
      <c r="D69" s="2593"/>
      <c r="E69" s="2593"/>
      <c r="F69" s="2593"/>
      <c r="G69" s="2594"/>
      <c r="H69" s="1151"/>
      <c r="I69" s="1152"/>
      <c r="J69" s="1154"/>
      <c r="K69" s="1155"/>
      <c r="L69" s="1155"/>
      <c r="M69" s="1155"/>
      <c r="N69" s="1155"/>
      <c r="O69" s="1216"/>
      <c r="P69" s="2590"/>
      <c r="Q69" s="2591"/>
      <c r="R69" s="2591"/>
      <c r="S69" s="2592"/>
    </row>
    <row r="70" spans="1:76" s="42" customFormat="1" x14ac:dyDescent="0.25">
      <c r="A70" s="2602"/>
      <c r="B70" s="2593" t="s">
        <v>798</v>
      </c>
      <c r="C70" s="2593"/>
      <c r="D70" s="2593"/>
      <c r="E70" s="2593"/>
      <c r="F70" s="2593"/>
      <c r="G70" s="2594"/>
      <c r="H70" s="1151"/>
      <c r="I70" s="1152"/>
      <c r="J70" s="1154"/>
      <c r="K70" s="1155"/>
      <c r="L70" s="1155"/>
      <c r="M70" s="1155"/>
      <c r="N70" s="1155"/>
      <c r="O70" s="1216"/>
      <c r="P70" s="2590"/>
      <c r="Q70" s="2591"/>
      <c r="R70" s="2591"/>
      <c r="S70" s="2592"/>
    </row>
    <row r="71" spans="1:76" s="42" customFormat="1" x14ac:dyDescent="0.25">
      <c r="A71" s="2602"/>
      <c r="B71" s="2593" t="s">
        <v>799</v>
      </c>
      <c r="C71" s="2593"/>
      <c r="D71" s="2593"/>
      <c r="E71" s="2593"/>
      <c r="F71" s="2593"/>
      <c r="G71" s="2594"/>
      <c r="H71" s="1151"/>
      <c r="I71" s="1152"/>
      <c r="J71" s="1154"/>
      <c r="K71" s="1155"/>
      <c r="L71" s="1155"/>
      <c r="M71" s="1155"/>
      <c r="N71" s="1155"/>
      <c r="O71" s="1216"/>
      <c r="P71" s="2590"/>
      <c r="Q71" s="2591"/>
      <c r="R71" s="2591"/>
      <c r="S71" s="2592"/>
    </row>
    <row r="72" spans="1:76" s="42" customFormat="1" x14ac:dyDescent="0.25">
      <c r="A72" s="2602"/>
      <c r="B72" s="2593" t="s">
        <v>800</v>
      </c>
      <c r="C72" s="2593"/>
      <c r="D72" s="2593"/>
      <c r="E72" s="2593"/>
      <c r="F72" s="2593"/>
      <c r="G72" s="2594"/>
      <c r="H72" s="1151"/>
      <c r="I72" s="1152"/>
      <c r="J72" s="1154"/>
      <c r="K72" s="1155"/>
      <c r="L72" s="1155"/>
      <c r="M72" s="1155"/>
      <c r="N72" s="1155"/>
      <c r="O72" s="1216"/>
      <c r="P72" s="2590"/>
      <c r="Q72" s="2591"/>
      <c r="R72" s="2591"/>
      <c r="S72" s="2592"/>
    </row>
    <row r="73" spans="1:76" s="42" customFormat="1" x14ac:dyDescent="0.25">
      <c r="A73" s="2602"/>
      <c r="B73" s="2593" t="s">
        <v>801</v>
      </c>
      <c r="C73" s="2593"/>
      <c r="D73" s="2593"/>
      <c r="E73" s="2593"/>
      <c r="F73" s="2593"/>
      <c r="G73" s="2594"/>
      <c r="H73" s="1151"/>
      <c r="I73" s="1152"/>
      <c r="J73" s="1154"/>
      <c r="K73" s="1155"/>
      <c r="L73" s="1155"/>
      <c r="M73" s="1155"/>
      <c r="N73" s="1155"/>
      <c r="O73" s="1216"/>
      <c r="P73" s="2590"/>
      <c r="Q73" s="2591"/>
      <c r="R73" s="2591"/>
      <c r="S73" s="2592"/>
    </row>
    <row r="74" spans="1:76" s="42" customFormat="1" x14ac:dyDescent="0.25">
      <c r="A74" s="2602"/>
      <c r="B74" s="2593" t="s">
        <v>802</v>
      </c>
      <c r="C74" s="2593"/>
      <c r="D74" s="2593"/>
      <c r="E74" s="2593"/>
      <c r="F74" s="2593"/>
      <c r="G74" s="2594"/>
      <c r="H74" s="1151"/>
      <c r="I74" s="1152"/>
      <c r="J74" s="1154"/>
      <c r="K74" s="1155"/>
      <c r="L74" s="1155"/>
      <c r="M74" s="1155"/>
      <c r="N74" s="1155"/>
      <c r="O74" s="1216"/>
      <c r="P74" s="2590"/>
      <c r="Q74" s="2591"/>
      <c r="R74" s="2591"/>
      <c r="S74" s="2592"/>
    </row>
    <row r="75" spans="1:76" s="42" customFormat="1" x14ac:dyDescent="0.25">
      <c r="A75" s="2602"/>
      <c r="B75" s="2593" t="s">
        <v>803</v>
      </c>
      <c r="C75" s="2593"/>
      <c r="D75" s="2593"/>
      <c r="E75" s="2593"/>
      <c r="F75" s="2593"/>
      <c r="G75" s="2594"/>
      <c r="H75" s="1151"/>
      <c r="I75" s="1152"/>
      <c r="J75" s="1154"/>
      <c r="K75" s="1155"/>
      <c r="L75" s="1155"/>
      <c r="M75" s="1155"/>
      <c r="N75" s="1155"/>
      <c r="O75" s="1216"/>
      <c r="P75" s="2590"/>
      <c r="Q75" s="2591"/>
      <c r="R75" s="2591"/>
      <c r="S75" s="2592"/>
    </row>
    <row r="76" spans="1:76" s="42" customFormat="1" ht="15.75" customHeight="1" thickBot="1" x14ac:dyDescent="0.3">
      <c r="A76" s="2603"/>
      <c r="B76" s="2584"/>
      <c r="C76" s="2584"/>
      <c r="D76" s="2584"/>
      <c r="E76" s="2584"/>
      <c r="F76" s="2584"/>
      <c r="G76" s="2585"/>
      <c r="H76" s="1217"/>
      <c r="I76" s="1218"/>
      <c r="J76" s="1219"/>
      <c r="K76" s="1220"/>
      <c r="L76" s="1220"/>
      <c r="M76" s="1220"/>
      <c r="N76" s="1220"/>
      <c r="O76" s="1221"/>
      <c r="P76" s="2586"/>
      <c r="Q76" s="2587"/>
      <c r="R76" s="2587"/>
      <c r="S76" s="2588"/>
    </row>
    <row r="77" spans="1:76" s="320" customFormat="1" ht="15" thickTop="1" x14ac:dyDescent="0.35">
      <c r="A77" s="2589"/>
      <c r="B77" s="2589"/>
      <c r="C77" s="2589"/>
      <c r="D77" s="2589"/>
      <c r="E77" s="2589"/>
      <c r="F77" s="2589"/>
      <c r="G77" s="2589"/>
      <c r="H77" s="2589"/>
      <c r="I77" s="2589"/>
      <c r="J77" s="2589"/>
      <c r="K77" s="2589"/>
      <c r="L77" s="2589"/>
      <c r="M77" s="2589"/>
      <c r="N77" s="2589"/>
      <c r="O77" s="2589"/>
      <c r="P77" s="2589"/>
      <c r="Q77" s="947"/>
      <c r="R77" s="947"/>
      <c r="S77" s="947"/>
    </row>
    <row r="78" spans="1:76" ht="20.25" customHeight="1" thickBot="1" x14ac:dyDescent="0.4">
      <c r="A78" s="2589"/>
      <c r="B78" s="2589"/>
      <c r="C78" s="2589"/>
      <c r="D78" s="2589"/>
      <c r="E78" s="2589"/>
      <c r="F78" s="2589"/>
      <c r="G78" s="2589"/>
      <c r="H78" s="2589"/>
      <c r="I78" s="2589"/>
      <c r="J78" s="2589"/>
      <c r="K78" s="2589"/>
      <c r="L78" s="2589"/>
      <c r="M78" s="2589"/>
      <c r="N78" s="2589"/>
      <c r="O78" s="2589"/>
      <c r="P78" s="2589"/>
      <c r="Q78" s="762"/>
      <c r="R78" s="387"/>
      <c r="S78" s="38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row>
    <row r="79" spans="1:76" ht="19.5" thickTop="1" thickBot="1" x14ac:dyDescent="0.4">
      <c r="A79" s="2577" t="s">
        <v>10</v>
      </c>
      <c r="B79" s="2578"/>
      <c r="C79" s="2578"/>
      <c r="D79" s="2578"/>
      <c r="E79" s="2578"/>
      <c r="F79" s="2578"/>
      <c r="G79" s="2578"/>
      <c r="H79" s="2578"/>
      <c r="I79" s="2578"/>
      <c r="J79" s="2578"/>
      <c r="K79" s="2578"/>
      <c r="L79" s="161"/>
      <c r="M79" s="2360" t="s">
        <v>491</v>
      </c>
      <c r="N79" s="2361"/>
      <c r="O79" s="2362"/>
      <c r="P79" s="34"/>
      <c r="Q79" s="64"/>
      <c r="R79" s="387"/>
      <c r="S79" s="38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row>
    <row r="80" spans="1:76" ht="20.25" customHeight="1" x14ac:dyDescent="0.35">
      <c r="A80" s="2579" t="s">
        <v>470</v>
      </c>
      <c r="B80" s="2581"/>
      <c r="C80" s="2581"/>
      <c r="D80" s="2581"/>
      <c r="E80" s="2581"/>
      <c r="F80" s="2581"/>
      <c r="G80" s="2581"/>
      <c r="H80" s="2581"/>
      <c r="I80" s="2581"/>
      <c r="J80" s="2581"/>
      <c r="K80" s="2581"/>
      <c r="L80" s="41"/>
      <c r="M80" s="2338" t="s">
        <v>577</v>
      </c>
      <c r="N80" s="2339"/>
      <c r="O80" s="2340"/>
      <c r="P80" s="36"/>
      <c r="Q80" s="64"/>
      <c r="R80" s="387"/>
      <c r="S80" s="38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row>
    <row r="81" spans="1:76" ht="20.25" customHeight="1" x14ac:dyDescent="0.35">
      <c r="A81" s="2579"/>
      <c r="B81" s="2581"/>
      <c r="C81" s="2581"/>
      <c r="D81" s="2581"/>
      <c r="E81" s="2581"/>
      <c r="F81" s="2581"/>
      <c r="G81" s="2581"/>
      <c r="H81" s="2581"/>
      <c r="I81" s="2581"/>
      <c r="J81" s="2581"/>
      <c r="K81" s="2581"/>
      <c r="L81" s="41"/>
      <c r="M81" s="2341"/>
      <c r="N81" s="2342"/>
      <c r="O81" s="2343"/>
      <c r="P81" s="36"/>
      <c r="Q81" s="64"/>
      <c r="R81" s="387"/>
      <c r="S81" s="38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row>
    <row r="82" spans="1:76" ht="20.25" customHeight="1" x14ac:dyDescent="0.35">
      <c r="A82" s="2579"/>
      <c r="B82" s="2581"/>
      <c r="C82" s="2581"/>
      <c r="D82" s="2581"/>
      <c r="E82" s="2581"/>
      <c r="F82" s="2581"/>
      <c r="G82" s="2581"/>
      <c r="H82" s="2581"/>
      <c r="I82" s="2581"/>
      <c r="J82" s="2581"/>
      <c r="K82" s="2581"/>
      <c r="L82" s="41"/>
      <c r="M82" s="2341"/>
      <c r="N82" s="2342"/>
      <c r="O82" s="2343"/>
      <c r="P82" s="36"/>
      <c r="Q82" s="64"/>
      <c r="R82" s="387"/>
      <c r="S82" s="38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row>
    <row r="83" spans="1:76" ht="20.25" customHeight="1" thickBot="1" x14ac:dyDescent="0.4">
      <c r="A83" s="2582"/>
      <c r="B83" s="2583"/>
      <c r="C83" s="2583"/>
      <c r="D83" s="2583"/>
      <c r="E83" s="2583"/>
      <c r="F83" s="2583"/>
      <c r="G83" s="2583"/>
      <c r="H83" s="2583"/>
      <c r="I83" s="2583"/>
      <c r="J83" s="2583"/>
      <c r="K83" s="2583"/>
      <c r="L83" s="41"/>
      <c r="M83" s="2344"/>
      <c r="N83" s="2345"/>
      <c r="O83" s="2346"/>
      <c r="P83" s="36"/>
      <c r="Q83" s="64"/>
      <c r="R83" s="387"/>
      <c r="S83" s="38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row>
    <row r="84" spans="1:76" ht="15.5" thickTop="1" thickBot="1" x14ac:dyDescent="0.4">
      <c r="A84" s="454"/>
      <c r="B84" s="64"/>
      <c r="C84" s="64"/>
      <c r="D84" s="64"/>
      <c r="E84" s="64"/>
      <c r="F84" s="64"/>
      <c r="G84" s="64"/>
      <c r="H84" s="64"/>
      <c r="I84" s="64"/>
      <c r="J84" s="64"/>
      <c r="K84" s="64"/>
      <c r="L84" s="64"/>
      <c r="M84" s="34"/>
      <c r="N84" s="34"/>
      <c r="O84" s="34"/>
      <c r="P84" s="64"/>
      <c r="Q84" s="64"/>
      <c r="R84" s="387"/>
      <c r="S84" s="38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row>
    <row r="85" spans="1:76" ht="19.5" thickTop="1" thickBot="1" x14ac:dyDescent="0.4">
      <c r="A85" s="2577" t="s">
        <v>11</v>
      </c>
      <c r="B85" s="2578"/>
      <c r="C85" s="2578"/>
      <c r="D85" s="2578"/>
      <c r="E85" s="2578"/>
      <c r="F85" s="2578"/>
      <c r="G85" s="2578"/>
      <c r="H85" s="2578"/>
      <c r="I85" s="2578"/>
      <c r="J85" s="2578"/>
      <c r="K85" s="2578"/>
      <c r="L85" s="161"/>
      <c r="M85" s="2360" t="s">
        <v>491</v>
      </c>
      <c r="N85" s="2361"/>
      <c r="O85" s="2362"/>
      <c r="P85" s="34"/>
      <c r="Q85" s="64"/>
      <c r="R85" s="387"/>
      <c r="S85" s="38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row>
    <row r="86" spans="1:76" ht="20.25" customHeight="1" x14ac:dyDescent="0.35">
      <c r="A86" s="2579" t="s">
        <v>1085</v>
      </c>
      <c r="B86" s="2580"/>
      <c r="C86" s="2580"/>
      <c r="D86" s="2580"/>
      <c r="E86" s="2580"/>
      <c r="F86" s="2580"/>
      <c r="G86" s="2580"/>
      <c r="H86" s="2580"/>
      <c r="I86" s="2580"/>
      <c r="J86" s="2580"/>
      <c r="K86" s="2581"/>
      <c r="L86" s="41"/>
      <c r="M86" s="2338" t="s">
        <v>578</v>
      </c>
      <c r="N86" s="2339"/>
      <c r="O86" s="2340"/>
      <c r="P86" s="36"/>
      <c r="Q86" s="64"/>
      <c r="R86" s="387"/>
      <c r="S86" s="38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row>
    <row r="87" spans="1:76" ht="20.25" customHeight="1" x14ac:dyDescent="0.35">
      <c r="A87" s="2579"/>
      <c r="B87" s="2580"/>
      <c r="C87" s="2580"/>
      <c r="D87" s="2580"/>
      <c r="E87" s="2580"/>
      <c r="F87" s="2580"/>
      <c r="G87" s="2580"/>
      <c r="H87" s="2580"/>
      <c r="I87" s="2580"/>
      <c r="J87" s="2580"/>
      <c r="K87" s="2581"/>
      <c r="L87" s="41"/>
      <c r="M87" s="2341"/>
      <c r="N87" s="2342"/>
      <c r="O87" s="2343"/>
      <c r="P87" s="36"/>
      <c r="Q87" s="64"/>
      <c r="R87" s="387"/>
      <c r="S87" s="38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row>
    <row r="88" spans="1:76" ht="20.25" customHeight="1" x14ac:dyDescent="0.35">
      <c r="A88" s="2579"/>
      <c r="B88" s="2580"/>
      <c r="C88" s="2580"/>
      <c r="D88" s="2580"/>
      <c r="E88" s="2580"/>
      <c r="F88" s="2580"/>
      <c r="G88" s="2580"/>
      <c r="H88" s="2580"/>
      <c r="I88" s="2580"/>
      <c r="J88" s="2580"/>
      <c r="K88" s="2581"/>
      <c r="L88" s="41"/>
      <c r="M88" s="2341"/>
      <c r="N88" s="2342"/>
      <c r="O88" s="2343"/>
      <c r="P88" s="36"/>
      <c r="Q88" s="64"/>
      <c r="R88" s="387"/>
      <c r="S88" s="38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row>
    <row r="89" spans="1:76" ht="20.25" customHeight="1" thickBot="1" x14ac:dyDescent="0.4">
      <c r="A89" s="2582"/>
      <c r="B89" s="2583"/>
      <c r="C89" s="2583"/>
      <c r="D89" s="2583"/>
      <c r="E89" s="2583"/>
      <c r="F89" s="2583"/>
      <c r="G89" s="2583"/>
      <c r="H89" s="2583"/>
      <c r="I89" s="2583"/>
      <c r="J89" s="2583"/>
      <c r="K89" s="2583"/>
      <c r="L89" s="41"/>
      <c r="M89" s="2344"/>
      <c r="N89" s="2345"/>
      <c r="O89" s="2346"/>
      <c r="P89" s="36"/>
      <c r="Q89" s="64"/>
      <c r="R89" s="387"/>
      <c r="S89" s="38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row>
    <row r="90" spans="1:76" ht="15" thickTop="1" x14ac:dyDescent="0.35">
      <c r="A90" s="454"/>
      <c r="B90" s="64"/>
      <c r="C90" s="64"/>
      <c r="D90" s="64"/>
      <c r="E90" s="64"/>
      <c r="F90" s="64"/>
      <c r="G90" s="64"/>
      <c r="H90" s="64"/>
      <c r="I90" s="64"/>
      <c r="J90" s="64"/>
      <c r="K90" s="64"/>
      <c r="L90" s="64"/>
      <c r="M90" s="64"/>
      <c r="N90" s="64"/>
      <c r="O90" s="64"/>
      <c r="P90" s="64"/>
      <c r="Q90" s="64"/>
      <c r="R90" s="387"/>
      <c r="S90" s="38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row>
  </sheetData>
  <mergeCells count="154">
    <mergeCell ref="A5:B5"/>
    <mergeCell ref="C5:Q5"/>
    <mergeCell ref="H6:I6"/>
    <mergeCell ref="J6:O6"/>
    <mergeCell ref="D1:G1"/>
    <mergeCell ref="I1:J1"/>
    <mergeCell ref="L1:M1"/>
    <mergeCell ref="D2:G2"/>
    <mergeCell ref="I2:J2"/>
    <mergeCell ref="L2:M2"/>
    <mergeCell ref="A4:Q4"/>
    <mergeCell ref="P12:S12"/>
    <mergeCell ref="B13:G13"/>
    <mergeCell ref="P13:S13"/>
    <mergeCell ref="B14:G14"/>
    <mergeCell ref="P14:S14"/>
    <mergeCell ref="B15:G15"/>
    <mergeCell ref="P15:S15"/>
    <mergeCell ref="A7:G7"/>
    <mergeCell ref="P7:S7"/>
    <mergeCell ref="A8:S8"/>
    <mergeCell ref="A9:S9"/>
    <mergeCell ref="A10:A15"/>
    <mergeCell ref="B10:G10"/>
    <mergeCell ref="P10:S10"/>
    <mergeCell ref="B11:G11"/>
    <mergeCell ref="P11:S11"/>
    <mergeCell ref="B12:G12"/>
    <mergeCell ref="P21:S21"/>
    <mergeCell ref="B22:G22"/>
    <mergeCell ref="P22:S22"/>
    <mergeCell ref="B23:G23"/>
    <mergeCell ref="P23:S23"/>
    <mergeCell ref="B24:G24"/>
    <mergeCell ref="P24:S24"/>
    <mergeCell ref="A16:S16"/>
    <mergeCell ref="A17:S17"/>
    <mergeCell ref="A18:A24"/>
    <mergeCell ref="B18:G18"/>
    <mergeCell ref="P18:S18"/>
    <mergeCell ref="B19:G19"/>
    <mergeCell ref="P19:S19"/>
    <mergeCell ref="B20:G20"/>
    <mergeCell ref="P20:S20"/>
    <mergeCell ref="B21:G21"/>
    <mergeCell ref="A25:S25"/>
    <mergeCell ref="A26:S26"/>
    <mergeCell ref="A27:A36"/>
    <mergeCell ref="B27:G27"/>
    <mergeCell ref="P27:S27"/>
    <mergeCell ref="B28:G28"/>
    <mergeCell ref="P28:S28"/>
    <mergeCell ref="B29:G29"/>
    <mergeCell ref="P29:S29"/>
    <mergeCell ref="B30:G30"/>
    <mergeCell ref="B34:G34"/>
    <mergeCell ref="P34:S34"/>
    <mergeCell ref="B35:G35"/>
    <mergeCell ref="P35:S35"/>
    <mergeCell ref="B36:G36"/>
    <mergeCell ref="P36:S36"/>
    <mergeCell ref="P30:S30"/>
    <mergeCell ref="B31:G31"/>
    <mergeCell ref="P31:S31"/>
    <mergeCell ref="B32:G32"/>
    <mergeCell ref="P32:S32"/>
    <mergeCell ref="B33:G33"/>
    <mergeCell ref="P33:S33"/>
    <mergeCell ref="A37:S37"/>
    <mergeCell ref="A38:S38"/>
    <mergeCell ref="A39:A55"/>
    <mergeCell ref="B39:G39"/>
    <mergeCell ref="P39:S39"/>
    <mergeCell ref="B40:G40"/>
    <mergeCell ref="P40:S40"/>
    <mergeCell ref="B41:G41"/>
    <mergeCell ref="P41:S41"/>
    <mergeCell ref="B42:G42"/>
    <mergeCell ref="B46:G46"/>
    <mergeCell ref="P46:S46"/>
    <mergeCell ref="B47:G47"/>
    <mergeCell ref="P47:S47"/>
    <mergeCell ref="B48:G48"/>
    <mergeCell ref="P48:S48"/>
    <mergeCell ref="P42:S42"/>
    <mergeCell ref="B43:G43"/>
    <mergeCell ref="P43:S43"/>
    <mergeCell ref="B44:G44"/>
    <mergeCell ref="P44:S44"/>
    <mergeCell ref="B45:G45"/>
    <mergeCell ref="P45:S45"/>
    <mergeCell ref="B52:G52"/>
    <mergeCell ref="P52:S52"/>
    <mergeCell ref="B53:G53"/>
    <mergeCell ref="P53:S53"/>
    <mergeCell ref="B54:G54"/>
    <mergeCell ref="P54:S54"/>
    <mergeCell ref="B49:G49"/>
    <mergeCell ref="P49:S49"/>
    <mergeCell ref="B50:G50"/>
    <mergeCell ref="P50:S50"/>
    <mergeCell ref="B51:G51"/>
    <mergeCell ref="P51:S51"/>
    <mergeCell ref="B55:G55"/>
    <mergeCell ref="P55:S55"/>
    <mergeCell ref="A56:S56"/>
    <mergeCell ref="A57:S57"/>
    <mergeCell ref="A58:A66"/>
    <mergeCell ref="B58:G58"/>
    <mergeCell ref="P58:S58"/>
    <mergeCell ref="B59:G59"/>
    <mergeCell ref="P59:S59"/>
    <mergeCell ref="B60:G60"/>
    <mergeCell ref="B64:G64"/>
    <mergeCell ref="P64:S64"/>
    <mergeCell ref="B65:G65"/>
    <mergeCell ref="P65:S65"/>
    <mergeCell ref="B66:G66"/>
    <mergeCell ref="P66:S66"/>
    <mergeCell ref="P60:S60"/>
    <mergeCell ref="B61:G61"/>
    <mergeCell ref="P61:S61"/>
    <mergeCell ref="B62:G62"/>
    <mergeCell ref="P62:S62"/>
    <mergeCell ref="B63:G63"/>
    <mergeCell ref="P63:S63"/>
    <mergeCell ref="P72:S72"/>
    <mergeCell ref="B73:G73"/>
    <mergeCell ref="P73:S73"/>
    <mergeCell ref="B74:G74"/>
    <mergeCell ref="P74:S74"/>
    <mergeCell ref="B75:G75"/>
    <mergeCell ref="P75:S75"/>
    <mergeCell ref="A67:S67"/>
    <mergeCell ref="A68:S68"/>
    <mergeCell ref="A69:A76"/>
    <mergeCell ref="B69:G69"/>
    <mergeCell ref="P69:S69"/>
    <mergeCell ref="B70:G70"/>
    <mergeCell ref="P70:S70"/>
    <mergeCell ref="B71:G71"/>
    <mergeCell ref="P71:S71"/>
    <mergeCell ref="B72:G72"/>
    <mergeCell ref="A85:K85"/>
    <mergeCell ref="M85:O85"/>
    <mergeCell ref="A86:K89"/>
    <mergeCell ref="M86:O89"/>
    <mergeCell ref="B76:G76"/>
    <mergeCell ref="P76:S76"/>
    <mergeCell ref="A77:P78"/>
    <mergeCell ref="A79:K79"/>
    <mergeCell ref="M79:O79"/>
    <mergeCell ref="A80:K83"/>
    <mergeCell ref="M80:O83"/>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J2" xr:uid="{00000000-0002-0000-1100-000000000000}">
      <formula1>Ninon</formula1>
    </dataValidation>
  </dataValidations>
  <hyperlinks>
    <hyperlink ref="O1" location="DPDV_10FS" display="PdV" xr:uid="{00000000-0004-0000-1100-000000000000}"/>
    <hyperlink ref="P1" location="DKPI_10FS" display="KPI's" xr:uid="{00000000-0004-0000-1100-000001000000}"/>
  </hyperlinks>
  <pageMargins left="0.70866141732283472" right="0.70866141732283472" top="0.74803149606299213" bottom="0.74803149606299213" header="0.31496062992125984" footer="0.31496062992125984"/>
  <pageSetup paperSize="9" scale="40" orientation="portrait" r:id="rId1"/>
  <headerFooter>
    <oddHeader>&amp;LPAD Methodology (c) 2013-2014&amp;RStrategic Management Workshop</oddHeader>
    <oddFooter>&amp;L&amp;F&amp;C&amp;A&amp;RSituation au : &amp;D - page : &amp;P/&amp;N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49">
    <tabColor theme="3" tint="0.79998168889431442"/>
    <pageSetUpPr fitToPage="1"/>
  </sheetPr>
  <dimension ref="A1:R62"/>
  <sheetViews>
    <sheetView showGridLines="0" showRowColHeaders="0" zoomScaleNormal="100" workbookViewId="0">
      <pane ySplit="5" topLeftCell="A6" activePane="bottomLeft" state="frozen"/>
      <selection activeCell="I2" sqref="I2:J2"/>
      <selection pane="bottomLeft" activeCell="A4" sqref="A4:O4"/>
    </sheetView>
  </sheetViews>
  <sheetFormatPr baseColWidth="10" defaultColWidth="11.453125" defaultRowHeight="14.5" x14ac:dyDescent="0.35"/>
  <cols>
    <col min="1" max="1" width="10.54296875" style="61" customWidth="1"/>
    <col min="2" max="2" width="11.453125" style="61"/>
    <col min="3" max="3" width="12.1796875" style="61" customWidth="1"/>
    <col min="4" max="4" width="10.54296875" style="61" customWidth="1"/>
    <col min="5" max="8" width="11.453125" style="61"/>
    <col min="9" max="9" width="10.81640625" style="61" customWidth="1"/>
    <col min="10" max="10" width="11.453125" style="61"/>
    <col min="11" max="11" width="10.26953125" style="61" customWidth="1"/>
    <col min="12" max="12" width="11.81640625" style="61" customWidth="1"/>
    <col min="13" max="13" width="10.54296875" style="61" customWidth="1"/>
    <col min="14" max="14" width="13.26953125" style="61" customWidth="1"/>
    <col min="15" max="15" width="10.54296875" style="61" customWidth="1"/>
    <col min="16" max="16384" width="11.453125" style="61"/>
  </cols>
  <sheetData>
    <row r="1" spans="1:18" s="55" customFormat="1" ht="15" customHeight="1" x14ac:dyDescent="0.35">
      <c r="A1" s="1317"/>
      <c r="B1" s="1317"/>
      <c r="C1" s="1317"/>
      <c r="D1" s="1995" t="s">
        <v>5</v>
      </c>
      <c r="E1" s="1995"/>
      <c r="F1" s="1995"/>
      <c r="G1" s="1995"/>
      <c r="H1" s="396"/>
      <c r="I1" s="1995" t="s">
        <v>6</v>
      </c>
      <c r="J1" s="1995"/>
      <c r="K1" s="1317"/>
      <c r="L1" s="1995" t="s">
        <v>9</v>
      </c>
      <c r="M1" s="1995"/>
      <c r="N1" s="1317"/>
      <c r="O1" s="397"/>
      <c r="P1" s="95"/>
      <c r="Q1" s="95"/>
      <c r="R1" s="95"/>
    </row>
    <row r="2" spans="1:18" s="59" customFormat="1" ht="18" customHeight="1" x14ac:dyDescent="0.35">
      <c r="A2" s="398"/>
      <c r="B2" s="398"/>
      <c r="C2" s="398"/>
      <c r="D2" s="1996" t="s">
        <v>1068</v>
      </c>
      <c r="E2" s="1997"/>
      <c r="F2" s="1997"/>
      <c r="G2" s="1998"/>
      <c r="H2" s="398"/>
      <c r="I2" s="2164" t="s">
        <v>283</v>
      </c>
      <c r="J2" s="2000"/>
      <c r="K2" s="398"/>
      <c r="L2" s="2001">
        <v>41863.691678240742</v>
      </c>
      <c r="M2" s="2002"/>
      <c r="N2" s="399"/>
      <c r="O2" s="400"/>
      <c r="P2" s="96"/>
      <c r="Q2" s="96"/>
      <c r="R2" s="96"/>
    </row>
    <row r="3" spans="1:18" ht="6.75" customHeight="1" thickBot="1" x14ac:dyDescent="0.4">
      <c r="A3" s="401"/>
      <c r="B3" s="401"/>
      <c r="C3" s="401"/>
      <c r="D3" s="401"/>
      <c r="E3" s="401"/>
      <c r="F3" s="401"/>
      <c r="G3" s="401"/>
      <c r="H3" s="401"/>
      <c r="I3" s="401"/>
      <c r="J3" s="401"/>
      <c r="K3" s="401"/>
      <c r="L3" s="401"/>
      <c r="M3" s="401"/>
      <c r="N3" s="401"/>
      <c r="O3" s="401"/>
      <c r="P3" s="97"/>
      <c r="Q3" s="97"/>
      <c r="R3" s="97"/>
    </row>
    <row r="4" spans="1:18" s="1" customFormat="1" ht="24.75" customHeight="1" thickBot="1" x14ac:dyDescent="0.4">
      <c r="A4" s="2015" t="s">
        <v>584</v>
      </c>
      <c r="B4" s="2015"/>
      <c r="C4" s="2015"/>
      <c r="D4" s="2015"/>
      <c r="E4" s="2015"/>
      <c r="F4" s="2015"/>
      <c r="G4" s="2015"/>
      <c r="H4" s="2015"/>
      <c r="I4" s="2015"/>
      <c r="J4" s="2015"/>
      <c r="K4" s="2015"/>
      <c r="L4" s="2015"/>
      <c r="M4" s="2015"/>
      <c r="N4" s="2015"/>
      <c r="O4" s="2015"/>
      <c r="P4" s="30"/>
      <c r="Q4" s="30"/>
      <c r="R4" s="30"/>
    </row>
    <row r="5" spans="1:18" s="65" customFormat="1" ht="21" customHeight="1" thickBot="1" x14ac:dyDescent="0.4">
      <c r="A5" s="2017" t="s">
        <v>14</v>
      </c>
      <c r="B5" s="2017"/>
      <c r="C5" s="2019" t="s">
        <v>488</v>
      </c>
      <c r="D5" s="2019"/>
      <c r="E5" s="2019"/>
      <c r="F5" s="2019"/>
      <c r="G5" s="2019"/>
      <c r="H5" s="2019"/>
      <c r="I5" s="2019"/>
      <c r="J5" s="2019"/>
      <c r="K5" s="2019"/>
      <c r="L5" s="2019"/>
      <c r="M5" s="2019"/>
      <c r="N5" s="2019"/>
      <c r="O5" s="2019"/>
      <c r="P5" s="196"/>
      <c r="Q5" s="196"/>
      <c r="R5" s="196"/>
    </row>
    <row r="6" spans="1:18" ht="52.5" customHeight="1" thickTop="1" thickBot="1" x14ac:dyDescent="0.4">
      <c r="A6" s="2649" t="s">
        <v>1024</v>
      </c>
      <c r="B6" s="2650"/>
      <c r="C6" s="2650"/>
      <c r="D6" s="2650"/>
      <c r="E6" s="2650"/>
      <c r="F6" s="2650"/>
      <c r="G6" s="2650"/>
      <c r="H6" s="2650"/>
      <c r="I6" s="2651"/>
      <c r="J6" s="2652" t="s">
        <v>126</v>
      </c>
      <c r="K6" s="2652"/>
      <c r="L6" s="2652"/>
      <c r="M6" s="2652"/>
      <c r="N6" s="1139" t="s">
        <v>1023</v>
      </c>
      <c r="O6" s="387"/>
      <c r="P6" s="97"/>
      <c r="Q6" s="97"/>
      <c r="R6" s="97"/>
    </row>
    <row r="7" spans="1:18" ht="15" thickBot="1" x14ac:dyDescent="0.4">
      <c r="A7" s="2628" t="s">
        <v>1117</v>
      </c>
      <c r="B7" s="2629"/>
      <c r="C7" s="2629"/>
      <c r="D7" s="2629"/>
      <c r="E7" s="2629"/>
      <c r="F7" s="2629"/>
      <c r="G7" s="2629"/>
      <c r="H7" s="2629"/>
      <c r="I7" s="2629"/>
      <c r="J7" s="2629"/>
      <c r="K7" s="2629"/>
      <c r="L7" s="2629"/>
      <c r="M7" s="2629"/>
      <c r="N7" s="2630"/>
      <c r="O7" s="387"/>
      <c r="P7" s="97"/>
      <c r="Q7" s="97"/>
      <c r="R7" s="97"/>
    </row>
    <row r="8" spans="1:18" x14ac:dyDescent="0.35">
      <c r="A8" s="1140"/>
      <c r="B8" s="2623" t="s">
        <v>1097</v>
      </c>
      <c r="C8" s="2624"/>
      <c r="D8" s="2624"/>
      <c r="E8" s="2624"/>
      <c r="F8" s="2624"/>
      <c r="G8" s="2624"/>
      <c r="H8" s="2624"/>
      <c r="I8" s="2624"/>
      <c r="J8" s="2653" t="s">
        <v>131</v>
      </c>
      <c r="K8" s="2653"/>
      <c r="L8" s="2653"/>
      <c r="M8" s="2653"/>
      <c r="N8" s="1144"/>
      <c r="O8" s="387"/>
      <c r="P8" s="97"/>
      <c r="Q8" s="97"/>
      <c r="R8" s="97"/>
    </row>
    <row r="9" spans="1:18" ht="16.5" customHeight="1" thickBot="1" x14ac:dyDescent="0.4">
      <c r="A9" s="1140"/>
      <c r="B9" s="2623" t="s">
        <v>1098</v>
      </c>
      <c r="C9" s="2624"/>
      <c r="D9" s="2624"/>
      <c r="E9" s="2624"/>
      <c r="F9" s="2624"/>
      <c r="G9" s="2624"/>
      <c r="H9" s="2624"/>
      <c r="I9" s="2624"/>
      <c r="J9" s="2641" t="s">
        <v>127</v>
      </c>
      <c r="K9" s="2641"/>
      <c r="L9" s="2641"/>
      <c r="M9" s="2641"/>
      <c r="N9" s="1144"/>
      <c r="O9" s="387"/>
      <c r="P9" s="97"/>
      <c r="Q9" s="97"/>
      <c r="R9" s="97"/>
    </row>
    <row r="10" spans="1:18" ht="16.5" customHeight="1" thickBot="1" x14ac:dyDescent="0.4">
      <c r="A10" s="2628" t="s">
        <v>128</v>
      </c>
      <c r="B10" s="2629"/>
      <c r="C10" s="2629"/>
      <c r="D10" s="2629"/>
      <c r="E10" s="2629"/>
      <c r="F10" s="2629"/>
      <c r="G10" s="2629"/>
      <c r="H10" s="2629"/>
      <c r="I10" s="2629"/>
      <c r="J10" s="2629"/>
      <c r="K10" s="2629"/>
      <c r="L10" s="2629"/>
      <c r="M10" s="2629"/>
      <c r="N10" s="2630"/>
      <c r="O10" s="387"/>
      <c r="P10" s="97"/>
      <c r="Q10" s="97"/>
      <c r="R10" s="97"/>
    </row>
    <row r="11" spans="1:18" ht="16.5" customHeight="1" thickBot="1" x14ac:dyDescent="0.4">
      <c r="A11" s="1312"/>
      <c r="B11" s="2623" t="s">
        <v>1118</v>
      </c>
      <c r="C11" s="2624"/>
      <c r="D11" s="2624"/>
      <c r="E11" s="2624"/>
      <c r="F11" s="2624"/>
      <c r="G11" s="2624"/>
      <c r="H11" s="2624"/>
      <c r="I11" s="2624"/>
      <c r="J11" s="2654" t="s">
        <v>1119</v>
      </c>
      <c r="K11" s="2654"/>
      <c r="L11" s="2654"/>
      <c r="M11" s="2654"/>
      <c r="N11" s="1142"/>
      <c r="O11" s="387"/>
      <c r="P11" s="97"/>
      <c r="Q11" s="97"/>
      <c r="R11" s="97"/>
    </row>
    <row r="12" spans="1:18" ht="15.75" customHeight="1" thickBot="1" x14ac:dyDescent="0.4">
      <c r="A12" s="1140"/>
      <c r="B12" s="2623" t="s">
        <v>1101</v>
      </c>
      <c r="C12" s="2624"/>
      <c r="D12" s="2624"/>
      <c r="E12" s="2624"/>
      <c r="F12" s="2624"/>
      <c r="G12" s="2624"/>
      <c r="H12" s="2624"/>
      <c r="I12" s="2624"/>
      <c r="J12" s="2642" t="s">
        <v>129</v>
      </c>
      <c r="K12" s="2642"/>
      <c r="L12" s="2642"/>
      <c r="M12" s="2642"/>
      <c r="N12" s="1142"/>
      <c r="O12" s="387"/>
      <c r="P12" s="97"/>
      <c r="Q12" s="97"/>
      <c r="R12" s="97"/>
    </row>
    <row r="13" spans="1:18" ht="20.25" customHeight="1" thickBot="1" x14ac:dyDescent="0.4">
      <c r="A13" s="1140"/>
      <c r="B13" s="2623" t="s">
        <v>1100</v>
      </c>
      <c r="C13" s="2624"/>
      <c r="D13" s="2624"/>
      <c r="E13" s="2624"/>
      <c r="F13" s="2624"/>
      <c r="G13" s="2624"/>
      <c r="H13" s="2624"/>
      <c r="I13" s="2624"/>
      <c r="J13" s="1270" t="s">
        <v>1099</v>
      </c>
      <c r="K13" s="1268"/>
      <c r="L13" s="1268"/>
      <c r="M13" s="1268"/>
      <c r="N13" s="1269"/>
      <c r="O13" s="387"/>
      <c r="P13" s="97"/>
      <c r="Q13" s="97"/>
      <c r="R13" s="97"/>
    </row>
    <row r="14" spans="1:18" ht="20.25" customHeight="1" thickBot="1" x14ac:dyDescent="0.4">
      <c r="A14" s="1140"/>
      <c r="B14" s="2623"/>
      <c r="C14" s="2624"/>
      <c r="D14" s="2624"/>
      <c r="E14" s="2624"/>
      <c r="F14" s="2624"/>
      <c r="G14" s="2624"/>
      <c r="H14" s="2624"/>
      <c r="I14" s="2624"/>
      <c r="J14" s="1270"/>
      <c r="K14" s="1268"/>
      <c r="L14" s="1268"/>
      <c r="M14" s="1268"/>
      <c r="N14" s="1269"/>
      <c r="O14" s="387"/>
      <c r="P14" s="97"/>
      <c r="Q14" s="97"/>
      <c r="R14" s="97"/>
    </row>
    <row r="15" spans="1:18" ht="15" thickBot="1" x14ac:dyDescent="0.4">
      <c r="A15" s="2628" t="s">
        <v>1116</v>
      </c>
      <c r="B15" s="2629"/>
      <c r="C15" s="2629"/>
      <c r="D15" s="2629"/>
      <c r="E15" s="2629"/>
      <c r="F15" s="2629"/>
      <c r="G15" s="2629"/>
      <c r="H15" s="2629"/>
      <c r="I15" s="2629"/>
      <c r="J15" s="2629"/>
      <c r="K15" s="2629"/>
      <c r="L15" s="2629"/>
      <c r="M15" s="2629"/>
      <c r="N15" s="2630"/>
      <c r="O15" s="387"/>
      <c r="P15" s="97"/>
      <c r="Q15" s="97"/>
      <c r="R15" s="97"/>
    </row>
    <row r="16" spans="1:18" x14ac:dyDescent="0.35">
      <c r="A16" s="1287"/>
      <c r="B16" s="2645" t="s">
        <v>130</v>
      </c>
      <c r="C16" s="2646"/>
      <c r="D16" s="2646"/>
      <c r="E16" s="2646"/>
      <c r="F16" s="2646"/>
      <c r="G16" s="2646"/>
      <c r="H16" s="2646"/>
      <c r="I16" s="2646"/>
      <c r="J16" s="1277" t="s">
        <v>131</v>
      </c>
      <c r="K16" s="1278"/>
      <c r="L16" s="1298" t="s">
        <v>135</v>
      </c>
      <c r="M16" s="1301" t="s">
        <v>1120</v>
      </c>
      <c r="N16" s="1143"/>
      <c r="O16" s="387"/>
      <c r="P16" s="97"/>
      <c r="Q16" s="97"/>
      <c r="R16" s="97"/>
    </row>
    <row r="17" spans="1:18" ht="15" customHeight="1" x14ac:dyDescent="0.35">
      <c r="A17" s="1288"/>
      <c r="B17" s="2643" t="s">
        <v>132</v>
      </c>
      <c r="C17" s="2644"/>
      <c r="D17" s="2644"/>
      <c r="E17" s="2644"/>
      <c r="F17" s="2644"/>
      <c r="G17" s="2644"/>
      <c r="H17" s="2644"/>
      <c r="I17" s="2644"/>
      <c r="J17" s="2641" t="s">
        <v>133</v>
      </c>
      <c r="K17" s="2641"/>
      <c r="L17" s="2641"/>
      <c r="M17" s="2641"/>
      <c r="N17" s="1144"/>
      <c r="O17" s="387"/>
      <c r="P17" s="97"/>
      <c r="Q17" s="97"/>
      <c r="R17" s="97"/>
    </row>
    <row r="18" spans="1:18" ht="15" customHeight="1" thickBot="1" x14ac:dyDescent="0.4">
      <c r="A18" s="1288"/>
      <c r="B18" s="2643" t="s">
        <v>1127</v>
      </c>
      <c r="C18" s="2644"/>
      <c r="D18" s="2644"/>
      <c r="E18" s="2644"/>
      <c r="F18" s="2644"/>
      <c r="G18" s="2644"/>
      <c r="H18" s="2644"/>
      <c r="I18" s="2644"/>
      <c r="J18" s="1313"/>
      <c r="K18" s="1314"/>
      <c r="L18" s="1314"/>
      <c r="M18" s="1315"/>
      <c r="N18" s="1144"/>
      <c r="O18" s="387"/>
      <c r="P18" s="97"/>
      <c r="Q18" s="97"/>
      <c r="R18" s="97"/>
    </row>
    <row r="19" spans="1:18" ht="15" thickBot="1" x14ac:dyDescent="0.4">
      <c r="A19" s="2628" t="s">
        <v>139</v>
      </c>
      <c r="B19" s="2629"/>
      <c r="C19" s="2629"/>
      <c r="D19" s="2629"/>
      <c r="E19" s="2629"/>
      <c r="F19" s="2629"/>
      <c r="G19" s="2629"/>
      <c r="H19" s="2629"/>
      <c r="I19" s="2629"/>
      <c r="J19" s="2629"/>
      <c r="K19" s="2629"/>
      <c r="L19" s="2629"/>
      <c r="M19" s="2629"/>
      <c r="N19" s="2630"/>
      <c r="O19" s="387"/>
      <c r="P19" s="97"/>
      <c r="Q19" s="97"/>
      <c r="R19" s="97"/>
    </row>
    <row r="20" spans="1:18" ht="15" customHeight="1" x14ac:dyDescent="0.35">
      <c r="A20" s="1287"/>
      <c r="B20" s="2647" t="s">
        <v>140</v>
      </c>
      <c r="C20" s="2648"/>
      <c r="D20" s="2648"/>
      <c r="E20" s="2648"/>
      <c r="F20" s="2648"/>
      <c r="G20" s="2648"/>
      <c r="H20" s="2648"/>
      <c r="I20" s="2648"/>
      <c r="J20" s="1280" t="s">
        <v>1105</v>
      </c>
      <c r="K20" s="1278"/>
      <c r="L20" s="1278"/>
      <c r="M20" s="1279"/>
      <c r="N20" s="1143"/>
      <c r="O20" s="387"/>
      <c r="P20" s="97"/>
      <c r="Q20" s="97"/>
      <c r="R20" s="97"/>
    </row>
    <row r="21" spans="1:18" ht="15" customHeight="1" x14ac:dyDescent="0.35">
      <c r="A21" s="1288"/>
      <c r="B21" s="2623" t="s">
        <v>1110</v>
      </c>
      <c r="C21" s="2624"/>
      <c r="D21" s="2624"/>
      <c r="E21" s="2624"/>
      <c r="F21" s="2624"/>
      <c r="G21" s="2624"/>
      <c r="H21" s="2624"/>
      <c r="I21" s="2624"/>
      <c r="J21" s="1283" t="s">
        <v>1111</v>
      </c>
      <c r="K21" s="1284"/>
      <c r="L21" s="1284"/>
      <c r="M21" s="1285"/>
      <c r="N21" s="1286"/>
      <c r="O21" s="387"/>
      <c r="P21" s="97"/>
      <c r="Q21" s="97"/>
      <c r="R21" s="97"/>
    </row>
    <row r="22" spans="1:18" ht="15" customHeight="1" x14ac:dyDescent="0.35">
      <c r="A22" s="1288"/>
      <c r="B22" s="2623" t="s">
        <v>1112</v>
      </c>
      <c r="C22" s="2624"/>
      <c r="D22" s="2624"/>
      <c r="E22" s="2624"/>
      <c r="F22" s="2624"/>
      <c r="G22" s="2624"/>
      <c r="H22" s="2624"/>
      <c r="I22" s="2624"/>
      <c r="J22" s="1276" t="s">
        <v>1113</v>
      </c>
      <c r="K22" s="1273"/>
      <c r="L22" s="1273"/>
      <c r="M22" s="1274"/>
      <c r="N22" s="1144"/>
      <c r="O22" s="387"/>
      <c r="P22" s="97"/>
      <c r="Q22" s="97"/>
      <c r="R22" s="97"/>
    </row>
    <row r="23" spans="1:18" ht="15" customHeight="1" x14ac:dyDescent="0.35">
      <c r="A23" s="1288"/>
      <c r="B23" s="2623" t="s">
        <v>141</v>
      </c>
      <c r="C23" s="2624"/>
      <c r="D23" s="2624"/>
      <c r="E23" s="2624"/>
      <c r="F23" s="2624"/>
      <c r="G23" s="2624"/>
      <c r="H23" s="2624"/>
      <c r="I23" s="2624"/>
      <c r="J23" s="1276" t="s">
        <v>1106</v>
      </c>
      <c r="K23" s="1273"/>
      <c r="L23" s="1273"/>
      <c r="M23" s="1274"/>
      <c r="N23" s="1144"/>
      <c r="O23" s="387"/>
      <c r="P23" s="97"/>
      <c r="Q23" s="97"/>
      <c r="R23" s="97"/>
    </row>
    <row r="24" spans="1:18" x14ac:dyDescent="0.35">
      <c r="A24" s="1288"/>
      <c r="B24" s="2623" t="s">
        <v>136</v>
      </c>
      <c r="C24" s="2624"/>
      <c r="D24" s="2624"/>
      <c r="E24" s="2624"/>
      <c r="F24" s="2624"/>
      <c r="G24" s="2624"/>
      <c r="H24" s="2624"/>
      <c r="I24" s="2624"/>
      <c r="J24" s="2641" t="s">
        <v>137</v>
      </c>
      <c r="K24" s="2641"/>
      <c r="L24" s="2641"/>
      <c r="M24" s="2641"/>
      <c r="N24" s="1144"/>
      <c r="O24" s="387"/>
      <c r="P24" s="97"/>
      <c r="Q24" s="97"/>
      <c r="R24" s="97"/>
    </row>
    <row r="25" spans="1:18" ht="15" customHeight="1" thickBot="1" x14ac:dyDescent="0.4">
      <c r="A25" s="1289"/>
      <c r="B25" s="2623" t="s">
        <v>1128</v>
      </c>
      <c r="C25" s="2624"/>
      <c r="D25" s="2624"/>
      <c r="E25" s="2624"/>
      <c r="F25" s="2624"/>
      <c r="G25" s="2624"/>
      <c r="H25" s="2624"/>
      <c r="I25" s="2624"/>
      <c r="J25" s="1276" t="s">
        <v>1107</v>
      </c>
      <c r="K25" s="1281"/>
      <c r="L25" s="1281"/>
      <c r="M25" s="1274"/>
      <c r="N25" s="1144"/>
      <c r="O25" s="387"/>
      <c r="P25" s="97"/>
      <c r="Q25" s="97"/>
      <c r="R25" s="97"/>
    </row>
    <row r="26" spans="1:18" ht="15" thickBot="1" x14ac:dyDescent="0.4">
      <c r="A26" s="2628" t="s">
        <v>45</v>
      </c>
      <c r="B26" s="2629"/>
      <c r="C26" s="2629"/>
      <c r="D26" s="2629"/>
      <c r="E26" s="2629"/>
      <c r="F26" s="2629"/>
      <c r="G26" s="2629"/>
      <c r="H26" s="2629"/>
      <c r="I26" s="2629"/>
      <c r="J26" s="2629"/>
      <c r="K26" s="2629"/>
      <c r="L26" s="2629"/>
      <c r="M26" s="2629"/>
      <c r="N26" s="2630"/>
      <c r="O26" s="387"/>
      <c r="P26" s="97"/>
      <c r="Q26" s="97"/>
      <c r="R26" s="97"/>
    </row>
    <row r="27" spans="1:18" x14ac:dyDescent="0.35">
      <c r="A27" s="1288"/>
      <c r="B27" s="2623" t="s">
        <v>134</v>
      </c>
      <c r="C27" s="2624"/>
      <c r="D27" s="2624"/>
      <c r="E27" s="2624"/>
      <c r="F27" s="2624"/>
      <c r="G27" s="2624"/>
      <c r="H27" s="2624"/>
      <c r="I27" s="2624"/>
      <c r="J27" s="1298" t="s">
        <v>135</v>
      </c>
      <c r="K27" s="1299"/>
      <c r="L27" s="1299"/>
      <c r="M27" s="1300"/>
      <c r="N27" s="1144"/>
      <c r="O27" s="387"/>
      <c r="P27" s="97"/>
      <c r="Q27" s="97"/>
      <c r="R27" s="97"/>
    </row>
    <row r="28" spans="1:18" ht="15" customHeight="1" x14ac:dyDescent="0.35">
      <c r="A28" s="1288"/>
      <c r="B28" s="2623" t="s">
        <v>138</v>
      </c>
      <c r="C28" s="2624"/>
      <c r="D28" s="2624"/>
      <c r="E28" s="2624"/>
      <c r="F28" s="2624"/>
      <c r="G28" s="2624"/>
      <c r="H28" s="2624"/>
      <c r="I28" s="2624"/>
      <c r="J28" s="1276" t="s">
        <v>1103</v>
      </c>
      <c r="K28" s="1273"/>
      <c r="L28" s="1273"/>
      <c r="M28" s="1274"/>
      <c r="N28" s="1144"/>
      <c r="O28" s="387"/>
      <c r="P28" s="97"/>
      <c r="Q28" s="97"/>
      <c r="R28" s="97"/>
    </row>
    <row r="29" spans="1:18" ht="15" thickBot="1" x14ac:dyDescent="0.4">
      <c r="A29" s="1288"/>
      <c r="B29" s="2631"/>
      <c r="C29" s="2632"/>
      <c r="D29" s="2632"/>
      <c r="E29" s="2632"/>
      <c r="F29" s="2632"/>
      <c r="G29" s="2632"/>
      <c r="H29" s="2632"/>
      <c r="I29" s="2632"/>
      <c r="J29" s="1275" t="s">
        <v>1104</v>
      </c>
      <c r="K29" s="1271"/>
      <c r="L29" s="1271"/>
      <c r="M29" s="1272"/>
      <c r="N29" s="1145"/>
      <c r="O29" s="387"/>
      <c r="P29" s="97"/>
      <c r="Q29" s="97"/>
      <c r="R29" s="97"/>
    </row>
    <row r="30" spans="1:18" ht="15" customHeight="1" thickBot="1" x14ac:dyDescent="0.4">
      <c r="A30" s="1288"/>
      <c r="B30" s="2633" t="s">
        <v>1129</v>
      </c>
      <c r="C30" s="2634"/>
      <c r="D30" s="2634"/>
      <c r="E30" s="2634"/>
      <c r="F30" s="2634"/>
      <c r="G30" s="2634"/>
      <c r="H30" s="2634"/>
      <c r="I30" s="2635"/>
      <c r="J30" s="1270" t="s">
        <v>1102</v>
      </c>
      <c r="K30" s="1273"/>
      <c r="L30" s="1273"/>
      <c r="M30" s="1274"/>
      <c r="N30" s="1144"/>
      <c r="O30" s="387"/>
      <c r="P30" s="97"/>
      <c r="Q30" s="97"/>
      <c r="R30" s="97"/>
    </row>
    <row r="31" spans="1:18" ht="15.75" customHeight="1" x14ac:dyDescent="0.35">
      <c r="A31" s="1288"/>
      <c r="B31" s="2623" t="s">
        <v>1109</v>
      </c>
      <c r="C31" s="2624"/>
      <c r="D31" s="2624"/>
      <c r="E31" s="2624"/>
      <c r="F31" s="2624"/>
      <c r="G31" s="2624"/>
      <c r="H31" s="2624"/>
      <c r="I31" s="2624"/>
      <c r="J31" s="1276" t="s">
        <v>1108</v>
      </c>
      <c r="K31" s="1273"/>
      <c r="L31" s="1273"/>
      <c r="M31" s="1282"/>
      <c r="N31" s="1144"/>
      <c r="O31" s="387"/>
      <c r="P31" s="97"/>
      <c r="Q31" s="97"/>
      <c r="R31" s="97"/>
    </row>
    <row r="32" spans="1:18" ht="15.75" customHeight="1" thickBot="1" x14ac:dyDescent="0.4">
      <c r="A32" s="1293"/>
      <c r="B32" s="2636" t="s">
        <v>1114</v>
      </c>
      <c r="C32" s="2637"/>
      <c r="D32" s="2637"/>
      <c r="E32" s="2637"/>
      <c r="F32" s="2637"/>
      <c r="G32" s="2637"/>
      <c r="H32" s="2637"/>
      <c r="I32" s="2638"/>
      <c r="J32" s="1294" t="s">
        <v>1115</v>
      </c>
      <c r="K32" s="1295"/>
      <c r="L32" s="1295"/>
      <c r="M32" s="1296"/>
      <c r="N32" s="1297"/>
      <c r="O32" s="387"/>
      <c r="P32" s="97"/>
      <c r="Q32" s="97"/>
      <c r="R32" s="97"/>
    </row>
    <row r="33" spans="1:18" ht="15" customHeight="1" thickBot="1" x14ac:dyDescent="0.4">
      <c r="A33" s="1141"/>
      <c r="B33" s="2639" t="s">
        <v>45</v>
      </c>
      <c r="C33" s="2640"/>
      <c r="D33" s="2640"/>
      <c r="E33" s="2640"/>
      <c r="F33" s="2640"/>
      <c r="G33" s="2640"/>
      <c r="H33" s="2640"/>
      <c r="I33" s="2640"/>
      <c r="J33" s="1292" t="s">
        <v>142</v>
      </c>
      <c r="K33" s="1290"/>
      <c r="L33" s="1290"/>
      <c r="M33" s="1291"/>
      <c r="N33" s="1142"/>
      <c r="O33" s="387"/>
      <c r="P33" s="97"/>
      <c r="Q33" s="97"/>
      <c r="R33" s="97"/>
    </row>
    <row r="34" spans="1:18" ht="15" thickBot="1" x14ac:dyDescent="0.4">
      <c r="A34" s="2628" t="s">
        <v>1121</v>
      </c>
      <c r="B34" s="2629"/>
      <c r="C34" s="2629"/>
      <c r="D34" s="2629"/>
      <c r="E34" s="2629"/>
      <c r="F34" s="2629"/>
      <c r="G34" s="2629"/>
      <c r="H34" s="2629"/>
      <c r="I34" s="2629"/>
      <c r="J34" s="2629"/>
      <c r="K34" s="2629"/>
      <c r="L34" s="2629"/>
      <c r="M34" s="2629"/>
      <c r="N34" s="2630"/>
      <c r="O34" s="387"/>
      <c r="P34" s="97"/>
      <c r="Q34" s="97"/>
      <c r="R34" s="97"/>
    </row>
    <row r="35" spans="1:18" ht="15" customHeight="1" thickBot="1" x14ac:dyDescent="0.4">
      <c r="A35" s="1288"/>
      <c r="B35" s="2633" t="s">
        <v>1124</v>
      </c>
      <c r="C35" s="2634"/>
      <c r="D35" s="2634"/>
      <c r="E35" s="2634"/>
      <c r="F35" s="2634"/>
      <c r="G35" s="2634"/>
      <c r="H35" s="2634"/>
      <c r="I35" s="2635"/>
      <c r="J35" s="1292" t="s">
        <v>1122</v>
      </c>
      <c r="K35" s="1302"/>
      <c r="M35" s="1303"/>
      <c r="N35" s="1144"/>
      <c r="O35" s="387"/>
      <c r="P35" s="97"/>
      <c r="Q35" s="97"/>
      <c r="R35" s="97"/>
    </row>
    <row r="36" spans="1:18" ht="15" customHeight="1" thickBot="1" x14ac:dyDescent="0.4">
      <c r="A36" s="2621"/>
      <c r="B36" s="2623" t="s">
        <v>1125</v>
      </c>
      <c r="C36" s="2624"/>
      <c r="D36" s="2624"/>
      <c r="E36" s="2624"/>
      <c r="F36" s="2624"/>
      <c r="G36" s="2624"/>
      <c r="H36" s="2624"/>
      <c r="I36" s="2624"/>
      <c r="J36" s="1304" t="s">
        <v>1123</v>
      </c>
      <c r="K36" s="1305"/>
      <c r="L36" s="1305"/>
      <c r="M36" s="1306"/>
      <c r="N36" s="1143"/>
      <c r="O36" s="387"/>
      <c r="P36" s="97"/>
      <c r="Q36" s="97"/>
      <c r="R36" s="97"/>
    </row>
    <row r="37" spans="1:18" ht="15" customHeight="1" x14ac:dyDescent="0.35">
      <c r="A37" s="2621"/>
      <c r="B37" s="2623" t="s">
        <v>143</v>
      </c>
      <c r="C37" s="2624"/>
      <c r="D37" s="2624"/>
      <c r="E37" s="2624"/>
      <c r="F37" s="2624"/>
      <c r="G37" s="2624"/>
      <c r="H37" s="2624"/>
      <c r="I37" s="2624"/>
      <c r="J37" s="1283" t="s">
        <v>1126</v>
      </c>
      <c r="K37" s="1310"/>
      <c r="L37" s="1310"/>
      <c r="M37" s="1311"/>
      <c r="N37" s="1144"/>
      <c r="O37" s="387"/>
      <c r="P37" s="97"/>
      <c r="Q37" s="97"/>
      <c r="R37" s="97"/>
    </row>
    <row r="38" spans="1:18" ht="15" customHeight="1" x14ac:dyDescent="0.35">
      <c r="A38" s="2621"/>
      <c r="B38" s="2623" t="s">
        <v>1131</v>
      </c>
      <c r="C38" s="2624"/>
      <c r="D38" s="2624"/>
      <c r="E38" s="2624"/>
      <c r="F38" s="2624"/>
      <c r="G38" s="2624"/>
      <c r="H38" s="2624"/>
      <c r="I38" s="2624"/>
      <c r="J38" s="1294"/>
      <c r="K38" s="1295"/>
      <c r="L38" s="1295"/>
      <c r="M38" s="1296"/>
      <c r="N38" s="1316"/>
      <c r="O38" s="387"/>
      <c r="P38" s="97"/>
      <c r="Q38" s="97"/>
      <c r="R38" s="97"/>
    </row>
    <row r="39" spans="1:18" ht="15" customHeight="1" thickBot="1" x14ac:dyDescent="0.4">
      <c r="A39" s="2622"/>
      <c r="B39" s="1307" t="s">
        <v>1130</v>
      </c>
      <c r="C39" s="1308"/>
      <c r="D39" s="1308"/>
      <c r="E39" s="1308"/>
      <c r="F39" s="1308"/>
      <c r="G39" s="1308"/>
      <c r="H39" s="1308"/>
      <c r="I39" s="1309"/>
      <c r="J39" s="2625"/>
      <c r="K39" s="2626"/>
      <c r="L39" s="2626"/>
      <c r="M39" s="2627"/>
      <c r="N39" s="1146"/>
      <c r="O39" s="387"/>
      <c r="P39" s="97"/>
      <c r="Q39" s="97"/>
      <c r="R39" s="97"/>
    </row>
    <row r="40" spans="1:18" ht="15" thickTop="1" x14ac:dyDescent="0.35">
      <c r="A40" s="387"/>
      <c r="B40" s="387"/>
      <c r="C40" s="387"/>
      <c r="D40" s="387"/>
      <c r="E40" s="387"/>
      <c r="F40" s="387"/>
      <c r="G40" s="387"/>
      <c r="H40" s="387"/>
      <c r="I40" s="387"/>
      <c r="J40" s="387"/>
      <c r="K40" s="387"/>
      <c r="L40" s="387"/>
      <c r="M40" s="387"/>
      <c r="N40" s="387"/>
      <c r="O40" s="387"/>
      <c r="P40" s="97"/>
      <c r="Q40" s="97"/>
      <c r="R40" s="97"/>
    </row>
    <row r="41" spans="1:18" x14ac:dyDescent="0.35">
      <c r="A41" s="97"/>
      <c r="B41" s="97"/>
      <c r="C41" s="97"/>
      <c r="D41" s="97"/>
      <c r="E41" s="97"/>
      <c r="F41" s="97"/>
      <c r="G41" s="97"/>
      <c r="H41" s="97"/>
      <c r="I41" s="97"/>
      <c r="J41" s="97"/>
      <c r="K41" s="97"/>
      <c r="L41" s="97"/>
      <c r="M41" s="97"/>
      <c r="N41" s="97"/>
      <c r="O41" s="97"/>
      <c r="P41" s="97"/>
      <c r="Q41" s="97"/>
      <c r="R41" s="97"/>
    </row>
    <row r="42" spans="1:18" x14ac:dyDescent="0.35">
      <c r="A42" s="97"/>
      <c r="B42" s="97"/>
      <c r="C42" s="97"/>
      <c r="D42" s="97"/>
      <c r="E42" s="97"/>
      <c r="F42" s="97"/>
      <c r="G42" s="97"/>
      <c r="H42" s="97"/>
      <c r="I42" s="97"/>
      <c r="J42" s="97"/>
      <c r="K42" s="97"/>
      <c r="L42" s="97"/>
      <c r="M42" s="97"/>
      <c r="N42" s="97"/>
      <c r="O42" s="97"/>
      <c r="P42" s="97"/>
      <c r="Q42" s="97"/>
      <c r="R42" s="97"/>
    </row>
    <row r="43" spans="1:18" x14ac:dyDescent="0.35">
      <c r="A43" s="97"/>
      <c r="B43" s="97"/>
      <c r="C43" s="97"/>
      <c r="D43" s="97"/>
      <c r="E43" s="97"/>
      <c r="F43" s="97"/>
      <c r="G43" s="97"/>
      <c r="H43" s="97"/>
      <c r="I43" s="97"/>
      <c r="J43" s="97"/>
      <c r="K43" s="97"/>
      <c r="L43" s="97"/>
      <c r="M43" s="97"/>
      <c r="N43" s="97"/>
      <c r="O43" s="97"/>
      <c r="P43" s="97"/>
      <c r="Q43" s="97"/>
      <c r="R43" s="97"/>
    </row>
    <row r="44" spans="1:18" x14ac:dyDescent="0.35">
      <c r="A44" s="97"/>
      <c r="B44" s="97"/>
      <c r="C44" s="97"/>
      <c r="D44" s="97"/>
      <c r="E44" s="97"/>
      <c r="F44" s="97"/>
      <c r="G44" s="97"/>
      <c r="H44" s="97"/>
      <c r="I44" s="97"/>
      <c r="J44" s="97"/>
      <c r="K44" s="97"/>
      <c r="L44" s="97"/>
      <c r="M44" s="97"/>
      <c r="N44" s="97"/>
      <c r="O44" s="97"/>
      <c r="P44" s="97"/>
      <c r="Q44" s="97"/>
      <c r="R44" s="97"/>
    </row>
    <row r="45" spans="1:18" x14ac:dyDescent="0.35">
      <c r="A45" s="97"/>
      <c r="B45" s="97"/>
      <c r="C45" s="97"/>
      <c r="D45" s="97"/>
      <c r="E45" s="97"/>
      <c r="F45" s="97"/>
      <c r="G45" s="97"/>
      <c r="H45" s="97"/>
      <c r="I45" s="97"/>
      <c r="J45" s="97"/>
      <c r="K45" s="97"/>
      <c r="L45" s="97"/>
      <c r="M45" s="97"/>
      <c r="N45" s="97"/>
      <c r="O45" s="97"/>
      <c r="P45" s="97"/>
      <c r="Q45" s="97"/>
      <c r="R45" s="97"/>
    </row>
    <row r="46" spans="1:18" x14ac:dyDescent="0.35">
      <c r="A46" s="97"/>
      <c r="B46" s="97"/>
      <c r="C46" s="97"/>
      <c r="D46" s="97"/>
      <c r="E46" s="97"/>
      <c r="F46" s="97"/>
      <c r="G46" s="97"/>
      <c r="H46" s="97"/>
      <c r="I46" s="97"/>
      <c r="J46" s="97"/>
      <c r="K46" s="97"/>
      <c r="L46" s="97"/>
      <c r="M46" s="97"/>
      <c r="N46" s="97"/>
      <c r="O46" s="97"/>
      <c r="P46" s="97"/>
      <c r="Q46" s="97"/>
      <c r="R46" s="97"/>
    </row>
    <row r="47" spans="1:18" x14ac:dyDescent="0.35">
      <c r="A47" s="97"/>
      <c r="B47" s="97"/>
      <c r="C47" s="97"/>
      <c r="D47" s="97"/>
      <c r="E47" s="97"/>
      <c r="F47" s="97"/>
      <c r="G47" s="97"/>
      <c r="H47" s="97"/>
      <c r="I47" s="97"/>
      <c r="J47" s="97"/>
      <c r="K47" s="97"/>
      <c r="L47" s="97"/>
      <c r="M47" s="97"/>
      <c r="N47" s="97"/>
      <c r="O47" s="97"/>
      <c r="P47" s="97"/>
      <c r="Q47" s="97"/>
      <c r="R47" s="97"/>
    </row>
    <row r="48" spans="1:18" x14ac:dyDescent="0.35">
      <c r="A48" s="97"/>
      <c r="B48" s="97"/>
      <c r="C48" s="97"/>
      <c r="D48" s="97"/>
      <c r="E48" s="97"/>
      <c r="F48" s="97"/>
      <c r="G48" s="97"/>
      <c r="H48" s="97"/>
      <c r="I48" s="97"/>
      <c r="J48" s="97"/>
      <c r="K48" s="97"/>
      <c r="L48" s="97"/>
      <c r="M48" s="97"/>
      <c r="N48" s="97"/>
      <c r="O48" s="97"/>
      <c r="P48" s="97"/>
      <c r="Q48" s="97"/>
      <c r="R48" s="97"/>
    </row>
    <row r="49" spans="1:18" x14ac:dyDescent="0.35">
      <c r="A49" s="97"/>
      <c r="B49" s="97"/>
      <c r="C49" s="97"/>
      <c r="D49" s="97"/>
      <c r="E49" s="97"/>
      <c r="F49" s="97"/>
      <c r="G49" s="97"/>
      <c r="H49" s="97"/>
      <c r="I49" s="97"/>
      <c r="J49" s="97"/>
      <c r="K49" s="97"/>
      <c r="L49" s="97"/>
      <c r="M49" s="97"/>
      <c r="N49" s="97"/>
      <c r="O49" s="97"/>
      <c r="P49" s="97"/>
      <c r="Q49" s="97"/>
      <c r="R49" s="97"/>
    </row>
    <row r="50" spans="1:18" x14ac:dyDescent="0.35">
      <c r="A50" s="97"/>
      <c r="B50" s="97"/>
      <c r="C50" s="97"/>
      <c r="D50" s="97"/>
      <c r="E50" s="97"/>
      <c r="F50" s="97"/>
      <c r="G50" s="97"/>
      <c r="H50" s="97"/>
      <c r="I50" s="97"/>
      <c r="J50" s="97"/>
      <c r="K50" s="97"/>
      <c r="L50" s="97"/>
      <c r="M50" s="97"/>
      <c r="N50" s="97"/>
      <c r="O50" s="97"/>
      <c r="P50" s="97"/>
      <c r="Q50" s="97"/>
      <c r="R50" s="97"/>
    </row>
    <row r="51" spans="1:18" x14ac:dyDescent="0.35">
      <c r="A51" s="97"/>
      <c r="B51" s="97"/>
      <c r="C51" s="97"/>
      <c r="D51" s="97"/>
      <c r="E51" s="97"/>
      <c r="F51" s="97"/>
      <c r="G51" s="97"/>
      <c r="H51" s="97"/>
      <c r="I51" s="97"/>
      <c r="J51" s="97"/>
      <c r="K51" s="97"/>
      <c r="L51" s="97"/>
      <c r="M51" s="97"/>
      <c r="N51" s="97"/>
      <c r="O51" s="97"/>
      <c r="P51" s="97"/>
      <c r="Q51" s="97"/>
      <c r="R51" s="97"/>
    </row>
    <row r="52" spans="1:18" x14ac:dyDescent="0.35">
      <c r="A52" s="97"/>
      <c r="B52" s="97"/>
      <c r="C52" s="97"/>
      <c r="D52" s="97"/>
      <c r="E52" s="97"/>
      <c r="F52" s="97"/>
      <c r="G52" s="97"/>
      <c r="H52" s="97"/>
      <c r="I52" s="97"/>
      <c r="J52" s="97"/>
      <c r="K52" s="97"/>
      <c r="L52" s="97"/>
      <c r="M52" s="97"/>
      <c r="N52" s="97"/>
      <c r="O52" s="97"/>
      <c r="P52" s="97"/>
      <c r="Q52" s="97"/>
      <c r="R52" s="97"/>
    </row>
    <row r="53" spans="1:18" x14ac:dyDescent="0.35">
      <c r="A53" s="97"/>
      <c r="B53" s="97"/>
      <c r="C53" s="97"/>
      <c r="D53" s="97"/>
      <c r="E53" s="97"/>
      <c r="F53" s="97"/>
      <c r="G53" s="97"/>
      <c r="H53" s="97"/>
      <c r="I53" s="97"/>
      <c r="J53" s="97"/>
      <c r="K53" s="97"/>
      <c r="L53" s="97"/>
      <c r="M53" s="97"/>
      <c r="N53" s="97"/>
      <c r="O53" s="97"/>
      <c r="P53" s="97"/>
      <c r="Q53" s="97"/>
      <c r="R53" s="97"/>
    </row>
    <row r="54" spans="1:18" x14ac:dyDescent="0.35">
      <c r="A54" s="97"/>
      <c r="B54" s="97"/>
      <c r="C54" s="97"/>
      <c r="D54" s="97"/>
      <c r="E54" s="97"/>
      <c r="F54" s="97"/>
      <c r="G54" s="97"/>
      <c r="H54" s="97"/>
      <c r="I54" s="97"/>
      <c r="J54" s="97"/>
      <c r="K54" s="97"/>
      <c r="L54" s="97"/>
      <c r="M54" s="97"/>
      <c r="N54" s="97"/>
      <c r="O54" s="97"/>
      <c r="P54" s="97"/>
      <c r="Q54" s="97"/>
      <c r="R54" s="97"/>
    </row>
    <row r="55" spans="1:18" x14ac:dyDescent="0.35">
      <c r="A55" s="97"/>
      <c r="B55" s="97"/>
      <c r="C55" s="97"/>
      <c r="D55" s="97"/>
      <c r="E55" s="97"/>
      <c r="F55" s="97"/>
      <c r="G55" s="97"/>
      <c r="H55" s="97"/>
      <c r="I55" s="97"/>
      <c r="J55" s="97"/>
      <c r="K55" s="97"/>
      <c r="L55" s="97"/>
      <c r="M55" s="97"/>
      <c r="N55" s="97"/>
      <c r="O55" s="97"/>
      <c r="P55" s="97"/>
      <c r="Q55" s="97"/>
      <c r="R55" s="97"/>
    </row>
    <row r="56" spans="1:18" x14ac:dyDescent="0.35">
      <c r="A56" s="97"/>
      <c r="B56" s="97"/>
      <c r="C56" s="97"/>
      <c r="D56" s="97"/>
      <c r="E56" s="97"/>
      <c r="F56" s="97"/>
      <c r="G56" s="97"/>
      <c r="H56" s="97"/>
      <c r="I56" s="97"/>
      <c r="J56" s="97"/>
      <c r="K56" s="97"/>
      <c r="L56" s="97"/>
      <c r="M56" s="97"/>
      <c r="N56" s="97"/>
      <c r="O56" s="97"/>
      <c r="P56" s="97"/>
      <c r="Q56" s="97"/>
      <c r="R56" s="97"/>
    </row>
    <row r="57" spans="1:18" x14ac:dyDescent="0.35">
      <c r="A57" s="97"/>
      <c r="B57" s="97"/>
      <c r="C57" s="97"/>
      <c r="D57" s="97"/>
      <c r="E57" s="97"/>
      <c r="F57" s="97"/>
      <c r="G57" s="97"/>
      <c r="H57" s="97"/>
      <c r="I57" s="97"/>
      <c r="J57" s="97"/>
      <c r="K57" s="97"/>
      <c r="L57" s="97"/>
      <c r="M57" s="97"/>
      <c r="N57" s="97"/>
      <c r="O57" s="97"/>
      <c r="P57" s="97"/>
      <c r="Q57" s="97"/>
      <c r="R57" s="97"/>
    </row>
    <row r="58" spans="1:18" x14ac:dyDescent="0.35">
      <c r="A58" s="97"/>
      <c r="B58" s="97"/>
      <c r="C58" s="97"/>
      <c r="D58" s="97"/>
      <c r="E58" s="97"/>
      <c r="F58" s="97"/>
      <c r="G58" s="97"/>
      <c r="H58" s="97"/>
      <c r="I58" s="97"/>
      <c r="J58" s="97"/>
      <c r="K58" s="97"/>
      <c r="L58" s="97"/>
      <c r="M58" s="97"/>
      <c r="N58" s="97"/>
      <c r="O58" s="97"/>
      <c r="P58" s="97"/>
      <c r="Q58" s="97"/>
      <c r="R58" s="97"/>
    </row>
    <row r="59" spans="1:18" x14ac:dyDescent="0.35">
      <c r="A59" s="97"/>
      <c r="B59" s="97"/>
      <c r="C59" s="97"/>
      <c r="D59" s="97"/>
      <c r="E59" s="97"/>
      <c r="F59" s="97"/>
      <c r="G59" s="97"/>
      <c r="H59" s="97"/>
      <c r="I59" s="97"/>
      <c r="J59" s="97"/>
      <c r="K59" s="97"/>
      <c r="L59" s="97"/>
      <c r="M59" s="97"/>
      <c r="N59" s="97"/>
      <c r="O59" s="97"/>
      <c r="P59" s="97"/>
      <c r="Q59" s="97"/>
      <c r="R59" s="97"/>
    </row>
    <row r="60" spans="1:18" x14ac:dyDescent="0.35">
      <c r="A60" s="97"/>
      <c r="B60" s="97"/>
      <c r="C60" s="97"/>
      <c r="D60" s="97"/>
      <c r="E60" s="97"/>
      <c r="F60" s="97"/>
      <c r="G60" s="97"/>
      <c r="H60" s="97"/>
      <c r="I60" s="97"/>
      <c r="J60" s="97"/>
      <c r="K60" s="97"/>
      <c r="L60" s="97"/>
      <c r="M60" s="97"/>
      <c r="N60" s="97"/>
      <c r="O60" s="97"/>
      <c r="P60" s="97"/>
      <c r="Q60" s="97"/>
      <c r="R60" s="97"/>
    </row>
    <row r="61" spans="1:18" x14ac:dyDescent="0.35">
      <c r="A61" s="97"/>
      <c r="B61" s="97"/>
      <c r="C61" s="97"/>
      <c r="D61" s="97"/>
      <c r="E61" s="97"/>
      <c r="F61" s="97"/>
      <c r="G61" s="97"/>
      <c r="H61" s="97"/>
      <c r="I61" s="97"/>
      <c r="J61" s="97"/>
      <c r="K61" s="97"/>
      <c r="L61" s="97"/>
      <c r="M61" s="97"/>
      <c r="N61" s="97"/>
      <c r="O61" s="97"/>
      <c r="P61" s="97"/>
      <c r="Q61" s="97"/>
      <c r="R61" s="97"/>
    </row>
    <row r="62" spans="1:18" x14ac:dyDescent="0.35">
      <c r="A62" s="97"/>
      <c r="B62" s="97"/>
      <c r="C62" s="97"/>
      <c r="D62" s="97"/>
      <c r="E62" s="97"/>
      <c r="F62" s="97"/>
      <c r="G62" s="97"/>
      <c r="H62" s="97"/>
      <c r="I62" s="97"/>
      <c r="J62" s="97"/>
      <c r="K62" s="97"/>
      <c r="L62" s="97"/>
      <c r="M62" s="97"/>
      <c r="N62" s="97"/>
      <c r="O62" s="97"/>
      <c r="P62" s="97"/>
      <c r="Q62" s="97"/>
      <c r="R62" s="97"/>
    </row>
  </sheetData>
  <mergeCells count="50">
    <mergeCell ref="A4:O4"/>
    <mergeCell ref="D1:G1"/>
    <mergeCell ref="I1:J1"/>
    <mergeCell ref="L1:M1"/>
    <mergeCell ref="D2:G2"/>
    <mergeCell ref="I2:J2"/>
    <mergeCell ref="L2:M2"/>
    <mergeCell ref="A5:B5"/>
    <mergeCell ref="C5:O5"/>
    <mergeCell ref="A6:I6"/>
    <mergeCell ref="J6:M6"/>
    <mergeCell ref="B14:I14"/>
    <mergeCell ref="A7:N7"/>
    <mergeCell ref="B8:I8"/>
    <mergeCell ref="J8:M8"/>
    <mergeCell ref="B9:I9"/>
    <mergeCell ref="J9:M9"/>
    <mergeCell ref="A10:N10"/>
    <mergeCell ref="B11:I11"/>
    <mergeCell ref="J11:M11"/>
    <mergeCell ref="J24:M24"/>
    <mergeCell ref="B12:I12"/>
    <mergeCell ref="J12:M12"/>
    <mergeCell ref="B13:I13"/>
    <mergeCell ref="J17:M17"/>
    <mergeCell ref="B18:I18"/>
    <mergeCell ref="A15:N15"/>
    <mergeCell ref="B16:I16"/>
    <mergeCell ref="B17:I17"/>
    <mergeCell ref="A19:N19"/>
    <mergeCell ref="B20:I20"/>
    <mergeCell ref="B21:I21"/>
    <mergeCell ref="B22:I22"/>
    <mergeCell ref="B23:I23"/>
    <mergeCell ref="B24:I24"/>
    <mergeCell ref="B32:I32"/>
    <mergeCell ref="B33:I33"/>
    <mergeCell ref="A34:N34"/>
    <mergeCell ref="B35:I35"/>
    <mergeCell ref="B31:I31"/>
    <mergeCell ref="B25:I25"/>
    <mergeCell ref="A26:N26"/>
    <mergeCell ref="B27:I27"/>
    <mergeCell ref="B28:I29"/>
    <mergeCell ref="B30:I30"/>
    <mergeCell ref="A36:A39"/>
    <mergeCell ref="B36:I36"/>
    <mergeCell ref="B37:I37"/>
    <mergeCell ref="B38:I38"/>
    <mergeCell ref="J39:M39"/>
  </mergeCells>
  <conditionalFormatting sqref="O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200-000000000000}">
      <formula1>AvancementTheme</formula1>
    </dataValidation>
  </dataValidations>
  <hyperlinks>
    <hyperlink ref="J9:M9" location="'04-MRKTCARACT'!A1" display="N° 7 . Market environment" xr:uid="{00000000-0004-0000-1200-000000000000}"/>
    <hyperlink ref="J12:M12" location="'02-VISION'!A1" display="N°3 . Vision" xr:uid="{00000000-0004-0000-1200-000001000000}"/>
    <hyperlink ref="J17:M17" location="'03-CONCURENC-OFR1'!A1" display="N°12.  Concurrence" xr:uid="{00000000-0004-0000-1200-000002000000}"/>
    <hyperlink ref="J27:M27" location="'03-BUSSINCARD-OFR1'!A1" display="N°4 . BIC" xr:uid="{00000000-0004-0000-1200-000003000000}"/>
    <hyperlink ref="J24:M24" location="'03-CHANELREADY-OFR1'!A1" display="N°10 Channel ready" xr:uid="{00000000-0004-0000-1200-000004000000}"/>
    <hyperlink ref="J8:M8" location="'03-CRITICIT-OFR1'!A1" display="N° 11. Criticité" xr:uid="{00000000-0004-0000-1200-000005000000}"/>
    <hyperlink ref="J13" location="'02-SALESPLAN-OFR1'!Zone_d_impression" display="N°21. Modelvente" xr:uid="{00000000-0004-0000-1200-000006000000}"/>
    <hyperlink ref="J25" location="'02-SALESPLAN-OFR1'!Zone_d_impression" display="N°21. Modèle de vente" xr:uid="{00000000-0004-0000-1200-000007000000}"/>
    <hyperlink ref="J30" location="'02-BUSINESS4PARTNER-OFR1'!Zone_d_impression" display="N°22. OpportuniteBP" xr:uid="{00000000-0004-0000-1200-000008000000}"/>
    <hyperlink ref="J31" location="'08-VALUEAD4PARTNER-OFR1'!Zone_d_impression" display="'08-VALUEAD4PARTNER-OFR1'!Zone_d_impression" xr:uid="{00000000-0004-0000-1200-000009000000}"/>
    <hyperlink ref="J33" location="'09-PROFITPARTNER-OFR1'!Zone_d_impression" display="N°18 Profitabilité partenaires" xr:uid="{00000000-0004-0000-1200-00000A000000}"/>
    <hyperlink ref="J22" location="'06-RESPONSABPARTNER-OFR1'!Zone_d_impression" display="N°18  Rôle des partenaires" xr:uid="{00000000-0004-0000-1200-00000B000000}"/>
    <hyperlink ref="J32" location="'10-PROGRAMPARTNER'!Zone_d_impression" display="N°31 Programme partenaire" xr:uid="{00000000-0004-0000-1200-00000C000000}"/>
    <hyperlink ref="L16" location="'03-BUSSINCARD-OFR1'!A1" display="N°4 . BIC" xr:uid="{00000000-0004-0000-1200-00000D000000}"/>
    <hyperlink ref="M16" location="'03-POSITIONING-OFR1'!Zone_d_impression" display="N°7 Positionnement" xr:uid="{00000000-0004-0000-1200-00000E000000}"/>
    <hyperlink ref="J35" location="'06-PROFILPARTNER-OFR1'!Zone_d_impression" display="N°19 Profil idéal" xr:uid="{00000000-0004-0000-1200-00000F000000}"/>
    <hyperlink ref="J36" location="'07-RECRUITMENTPLAN-OFR1'!Zone_d_impression" display="N°20 Nbre de BPs" xr:uid="{00000000-0004-0000-1200-000010000000}"/>
    <hyperlink ref="J37" location="'10-FASTSTART'!Zone_d_impression" display="N° 32. Fast Start Program" xr:uid="{00000000-0004-0000-1200-000011000000}"/>
    <hyperlink ref="J29" location="'03-INTERLOCUTORS'!Zone_d_impression" display="N° 8. Interlocuteurs à cibler" xr:uid="{00000000-0004-0000-1200-000012000000}"/>
    <hyperlink ref="J28" location="'04-SECTORMARKET-OFR1'!Zone_d_impression" display="N° 13. Marchés cibles" xr:uid="{00000000-0004-0000-1200-000013000000}"/>
    <hyperlink ref="J20:M20" location="'02-ATTENTE'!A1" display="N°1 Attentes" xr:uid="{00000000-0004-0000-1200-000014000000}"/>
    <hyperlink ref="J20" location="'02-EXPECTATIONS'!Zone_d_impression" display="N°4  Attentes" xr:uid="{00000000-0004-0000-1200-000015000000}"/>
    <hyperlink ref="J23" location="'06-TYPOPARTNER-OFR1'!Zone_d_impression" display="N°17. Type de distribution" xr:uid="{00000000-0004-0000-1200-000016000000}"/>
    <hyperlink ref="J21" location="'02-CHANNELSTRATEGY'!Zone_d_impression" display="N°16 Stratégie" xr:uid="{00000000-0004-0000-1200-000017000000}"/>
  </hyperlinks>
  <pageMargins left="0.70866141732283472" right="0.70866141732283472" top="0.74803149606299213" bottom="0.74803149606299213" header="0.31496062992125984" footer="0.31496062992125984"/>
  <pageSetup paperSize="9" scale="51"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1000000}">
          <x14:formula1>
            <xm:f>'https://d.docs.live.net/Users/Rene/OneDrive/Documents/PAD - Partners &amp; Alliance Development/PAD Produits NewLook/[PAD SMW RC 16 oct.xlsm]Parametre'!#REF!</xm:f>
          </x14:formula1>
          <xm:sqref>N9 N11:N14 N35:N39 N16:N18 N27:N33 N20:N25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3">
    <pageSetUpPr fitToPage="1"/>
  </sheetPr>
  <dimension ref="A1:O26"/>
  <sheetViews>
    <sheetView showGridLines="0" showRowColHeaders="0" zoomScaleNormal="100" workbookViewId="0"/>
  </sheetViews>
  <sheetFormatPr baseColWidth="10" defaultRowHeight="14.5" x14ac:dyDescent="0.35"/>
  <cols>
    <col min="1" max="1" width="15.453125" customWidth="1"/>
    <col min="2" max="2" width="5.54296875" customWidth="1"/>
    <col min="3" max="3" width="22.54296875" customWidth="1"/>
    <col min="5" max="5" width="18.26953125" customWidth="1"/>
    <col min="7" max="7" width="19.7265625" customWidth="1"/>
    <col min="9" max="9" width="20.54296875" customWidth="1"/>
    <col min="11" max="11" width="19.81640625" customWidth="1"/>
    <col min="12" max="12" width="5.1796875" customWidth="1"/>
  </cols>
  <sheetData>
    <row r="1" spans="1:15" s="55" customFormat="1" ht="15" customHeight="1" x14ac:dyDescent="0.35">
      <c r="A1" s="1015"/>
      <c r="B1" s="366"/>
      <c r="C1" s="366"/>
      <c r="D1" s="1922" t="s">
        <v>5</v>
      </c>
      <c r="E1" s="1922"/>
      <c r="F1" s="1922"/>
      <c r="G1" s="1922"/>
      <c r="H1" s="1922"/>
      <c r="I1" s="1922"/>
      <c r="J1" s="1922"/>
      <c r="K1" s="1922"/>
      <c r="L1" s="1922"/>
    </row>
    <row r="2" spans="1:15" s="59" customFormat="1" ht="17.25" customHeight="1" x14ac:dyDescent="0.35">
      <c r="A2" s="56"/>
      <c r="B2" s="56"/>
      <c r="C2" s="56"/>
      <c r="D2" s="1923" t="str">
        <f>NomClient</f>
        <v>BestEditor</v>
      </c>
      <c r="E2" s="1924"/>
      <c r="F2" s="1924"/>
      <c r="G2" s="1925"/>
      <c r="H2" s="1922"/>
      <c r="I2" s="1922"/>
      <c r="J2" s="1922"/>
      <c r="K2" s="1922"/>
      <c r="L2" s="1922"/>
    </row>
    <row r="3" spans="1:15" s="61" customFormat="1" ht="12" customHeight="1" x14ac:dyDescent="0.35">
      <c r="A3" s="60"/>
      <c r="B3" s="60"/>
      <c r="C3" s="60"/>
      <c r="D3" s="60"/>
      <c r="E3" s="60"/>
      <c r="F3" s="60"/>
      <c r="G3" s="60"/>
      <c r="H3" s="1922"/>
      <c r="I3" s="1922"/>
      <c r="J3" s="1922"/>
      <c r="K3" s="1922"/>
      <c r="L3" s="1922"/>
    </row>
    <row r="4" spans="1:15" s="298" customFormat="1" ht="11.25" customHeight="1" x14ac:dyDescent="0.35">
      <c r="A4" s="384" t="s">
        <v>701</v>
      </c>
      <c r="C4" s="299"/>
      <c r="E4" s="300"/>
      <c r="F4" s="300"/>
      <c r="G4" s="300"/>
      <c r="H4" s="300"/>
      <c r="I4" s="300"/>
      <c r="J4" s="300"/>
      <c r="K4" s="300"/>
    </row>
    <row r="5" spans="1:15" x14ac:dyDescent="0.35">
      <c r="F5" s="341"/>
      <c r="G5" s="341"/>
      <c r="H5" s="341"/>
    </row>
    <row r="6" spans="1:15" ht="15" customHeight="1" x14ac:dyDescent="0.35">
      <c r="C6" s="1937" t="s">
        <v>1724</v>
      </c>
      <c r="D6" s="1937"/>
      <c r="E6" s="1937"/>
      <c r="F6" s="1937"/>
      <c r="G6" s="1937"/>
      <c r="H6" s="1937"/>
      <c r="I6" s="1937"/>
    </row>
    <row r="7" spans="1:15" ht="27" customHeight="1" x14ac:dyDescent="0.35">
      <c r="C7" s="1937"/>
      <c r="D7" s="1937"/>
      <c r="E7" s="1937"/>
      <c r="F7" s="1937"/>
      <c r="G7" s="1937"/>
      <c r="H7" s="1937"/>
      <c r="I7" s="1937"/>
      <c r="M7" s="1017"/>
      <c r="O7" s="1016"/>
    </row>
    <row r="8" spans="1:15" ht="15" customHeight="1" x14ac:dyDescent="0.35"/>
    <row r="10" spans="1:15" ht="21.75" customHeight="1" thickBot="1" x14ac:dyDescent="0.4"/>
    <row r="11" spans="1:15" s="1478" customFormat="1" ht="36.75" customHeight="1" thickTop="1" x14ac:dyDescent="0.35">
      <c r="B11" s="1934" t="s">
        <v>1353</v>
      </c>
      <c r="C11" s="1935"/>
      <c r="D11" s="1935"/>
      <c r="E11" s="1935"/>
      <c r="F11" s="1935"/>
      <c r="G11" s="1935"/>
      <c r="H11" s="1935"/>
      <c r="I11" s="1935"/>
      <c r="J11" s="1936"/>
    </row>
    <row r="12" spans="1:15" ht="12.75" customHeight="1" x14ac:dyDescent="0.35">
      <c r="B12" s="1466"/>
      <c r="C12" s="1467"/>
      <c r="D12" s="1467"/>
      <c r="E12" s="1467"/>
      <c r="F12" s="1467"/>
      <c r="G12" s="1467"/>
      <c r="H12" s="1467"/>
      <c r="I12" s="1467"/>
      <c r="J12" s="1468"/>
    </row>
    <row r="13" spans="1:15" s="1469" customFormat="1" ht="39.75" customHeight="1" x14ac:dyDescent="0.35">
      <c r="A13" s="1469" t="s">
        <v>1351</v>
      </c>
      <c r="B13" s="1470"/>
      <c r="C13" s="1813" t="s">
        <v>1678</v>
      </c>
      <c r="D13" s="1471"/>
      <c r="E13" s="1813" t="s">
        <v>1256</v>
      </c>
      <c r="F13" s="1471"/>
      <c r="G13" s="1813" t="s">
        <v>1226</v>
      </c>
      <c r="H13" s="1471"/>
      <c r="I13" s="1813" t="s">
        <v>1257</v>
      </c>
      <c r="J13" s="1472"/>
    </row>
    <row r="14" spans="1:15" ht="12.75" customHeight="1" x14ac:dyDescent="0.35">
      <c r="B14" s="1466"/>
      <c r="C14" s="1467"/>
      <c r="D14" s="1467"/>
      <c r="E14" s="1467"/>
      <c r="F14" s="1467"/>
      <c r="G14" s="1467"/>
      <c r="H14" s="1467"/>
      <c r="I14" s="1467"/>
      <c r="J14" s="1468"/>
    </row>
    <row r="15" spans="1:15" x14ac:dyDescent="0.35">
      <c r="B15" s="1466"/>
      <c r="C15" s="1473"/>
      <c r="D15" s="1473"/>
      <c r="E15" s="1473"/>
      <c r="F15" s="1473"/>
      <c r="G15" s="1473"/>
      <c r="H15" s="1473"/>
      <c r="I15" s="1473"/>
      <c r="J15" s="1468"/>
    </row>
    <row r="16" spans="1:15" s="1469" customFormat="1" ht="39.75" customHeight="1" x14ac:dyDescent="0.35">
      <c r="A16" s="1933" t="s">
        <v>1352</v>
      </c>
      <c r="B16" s="1470"/>
      <c r="C16" s="1673" t="s">
        <v>1379</v>
      </c>
      <c r="D16" s="1471"/>
      <c r="E16" s="1673" t="s">
        <v>1258</v>
      </c>
      <c r="F16" s="1471"/>
      <c r="G16" s="1673" t="s">
        <v>1585</v>
      </c>
      <c r="H16" s="1471"/>
      <c r="I16" s="1673" t="s">
        <v>1259</v>
      </c>
      <c r="J16" s="1472"/>
    </row>
    <row r="17" spans="1:10" s="1469" customFormat="1" ht="13" x14ac:dyDescent="0.35">
      <c r="A17" s="1933"/>
      <c r="B17" s="1470"/>
      <c r="C17" s="1471"/>
      <c r="D17" s="1471"/>
      <c r="E17" s="1471"/>
      <c r="F17" s="1471"/>
      <c r="G17" s="1471"/>
      <c r="H17" s="1471"/>
      <c r="I17" s="1471"/>
      <c r="J17" s="1472"/>
    </row>
    <row r="18" spans="1:10" s="1469" customFormat="1" ht="38.25" customHeight="1" x14ac:dyDescent="0.35">
      <c r="A18" s="1933"/>
      <c r="B18" s="1470"/>
      <c r="C18" s="1673" t="s">
        <v>1441</v>
      </c>
      <c r="D18" s="1471"/>
      <c r="E18" s="1673" t="s">
        <v>1261</v>
      </c>
      <c r="F18" s="1471"/>
      <c r="G18" s="1471"/>
      <c r="H18" s="1471"/>
      <c r="I18" s="1471"/>
      <c r="J18" s="1472"/>
    </row>
    <row r="19" spans="1:10" s="1469" customFormat="1" ht="21.75" customHeight="1" x14ac:dyDescent="0.35">
      <c r="B19" s="1470"/>
      <c r="C19" s="1471"/>
      <c r="D19" s="1471"/>
      <c r="E19" s="1471"/>
      <c r="F19" s="1471"/>
      <c r="G19" s="1471"/>
      <c r="H19" s="1471"/>
      <c r="I19" s="1471"/>
      <c r="J19" s="1472"/>
    </row>
    <row r="20" spans="1:10" s="1474" customFormat="1" ht="39" customHeight="1" x14ac:dyDescent="0.3">
      <c r="A20" s="1933" t="s">
        <v>1262</v>
      </c>
      <c r="B20" s="1470"/>
      <c r="C20" s="1812" t="s">
        <v>1265</v>
      </c>
      <c r="D20" s="1471"/>
      <c r="E20" s="1812" t="s">
        <v>1260</v>
      </c>
      <c r="F20" s="1471"/>
      <c r="G20" s="1812" t="s">
        <v>1264</v>
      </c>
      <c r="H20" s="1471"/>
      <c r="I20" s="1812" t="s">
        <v>1263</v>
      </c>
      <c r="J20" s="1472"/>
    </row>
    <row r="21" spans="1:10" s="1474" customFormat="1" ht="13" x14ac:dyDescent="0.3">
      <c r="A21" s="1933"/>
      <c r="B21" s="1470"/>
      <c r="C21" s="1471"/>
      <c r="D21" s="1471"/>
      <c r="E21" s="1471"/>
      <c r="F21" s="1471"/>
      <c r="G21" s="1471"/>
      <c r="H21" s="1471"/>
      <c r="I21" s="1471"/>
      <c r="J21" s="1472"/>
    </row>
    <row r="22" spans="1:10" s="1474" customFormat="1" ht="6" customHeight="1" x14ac:dyDescent="0.3">
      <c r="A22" s="1933"/>
      <c r="B22" s="1470"/>
      <c r="C22" s="1471"/>
      <c r="D22" s="1471"/>
      <c r="E22" s="1471"/>
      <c r="F22" s="1471"/>
      <c r="G22" s="1471"/>
      <c r="H22" s="1471"/>
      <c r="I22" s="1471"/>
      <c r="J22" s="1472"/>
    </row>
    <row r="23" spans="1:10" s="1474" customFormat="1" ht="39.75" customHeight="1" x14ac:dyDescent="0.3">
      <c r="A23" s="1933"/>
      <c r="B23" s="1470"/>
      <c r="C23" s="1812" t="s">
        <v>1672</v>
      </c>
      <c r="D23" s="1471"/>
      <c r="E23" s="1471"/>
      <c r="F23" s="1471"/>
      <c r="G23" s="1471"/>
      <c r="H23" s="1471"/>
      <c r="I23" s="1471"/>
      <c r="J23" s="1472"/>
    </row>
    <row r="24" spans="1:10" ht="13.5" customHeight="1" thickBot="1" x14ac:dyDescent="0.4">
      <c r="B24" s="1475"/>
      <c r="C24" s="1476"/>
      <c r="D24" s="1476"/>
      <c r="E24" s="1476"/>
      <c r="F24" s="1476"/>
      <c r="G24" s="1476"/>
      <c r="H24" s="1476"/>
      <c r="I24" s="1476"/>
      <c r="J24" s="1477"/>
    </row>
    <row r="25" spans="1:10" ht="15" thickTop="1" x14ac:dyDescent="0.35">
      <c r="B25" s="1474"/>
      <c r="C25" s="1474"/>
      <c r="D25" s="1474"/>
      <c r="E25" s="1474"/>
      <c r="F25" s="1474"/>
      <c r="G25" s="1474"/>
      <c r="H25" s="1474"/>
      <c r="I25" s="1474"/>
      <c r="J25" s="1474"/>
    </row>
    <row r="26" spans="1:10" x14ac:dyDescent="0.35">
      <c r="B26" s="1474"/>
      <c r="C26" s="1474"/>
      <c r="D26" s="1474"/>
      <c r="E26" s="1474"/>
      <c r="F26" s="1474"/>
      <c r="G26" s="1474"/>
      <c r="H26" s="1474"/>
      <c r="I26" s="1474"/>
      <c r="J26" s="1474"/>
    </row>
  </sheetData>
  <mergeCells count="7">
    <mergeCell ref="A20:A23"/>
    <mergeCell ref="B11:J11"/>
    <mergeCell ref="A16:A18"/>
    <mergeCell ref="D1:G1"/>
    <mergeCell ref="D2:G2"/>
    <mergeCell ref="H1:L3"/>
    <mergeCell ref="C6:I7"/>
  </mergeCells>
  <hyperlinks>
    <hyperlink ref="A4" location="Parametre!A1" display=" " xr:uid="{00000000-0004-0000-0100-000000000000}"/>
    <hyperlink ref="E18" location="DEMARRAGE!A1" display="PLAN DE DEMARRAGE" xr:uid="{00000000-0004-0000-0100-000001000000}"/>
    <hyperlink ref="C18" location="PROCESS!A1" display="ETAPES ET PROCESS RECRUTEMENT" xr:uid="{00000000-0004-0000-0100-000002000000}"/>
    <hyperlink ref="I16" location="PROFILPARTNER!A1" display="CRITERES DE RECRUTEMENT" xr:uid="{00000000-0004-0000-0100-000003000000}"/>
    <hyperlink ref="G16" location="TYPOPARTNER!A1" display="TYPES &amp; NOMBRE DE PARTENAIRES " xr:uid="{00000000-0004-0000-0100-000004000000}"/>
    <hyperlink ref="E16" location="SECTORMARKET!A1" display="MARCHES PRIORITAIRES" xr:uid="{00000000-0004-0000-0100-000005000000}"/>
    <hyperlink ref="C16" location="'BILAN RECRUTEMENT'!A1" display="BILAN / DIAGNOSTIC" xr:uid="{00000000-0004-0000-0100-000006000000}"/>
    <hyperlink ref="I13" location="'BUDGET RECRUTEMENT'!A1" display="COÛT &amp; BUDGET" xr:uid="{00000000-0004-0000-0100-000007000000}"/>
    <hyperlink ref="G13" location="'PLAN RECRUTEMENT'!A1" display="PLAN DE RECRUTEMENT" xr:uid="{00000000-0004-0000-0100-000008000000}"/>
    <hyperlink ref="E13" location="'KPIs PLAN RECRUTEMENT'!A1" display="KPIs DU RECRUTEMENT" xr:uid="{00000000-0004-0000-0100-000009000000}"/>
    <hyperlink ref="C13" location="'PROGRAMME DE RECRUTEMENT'!A1" display="PROGRAMME DE RECRUTEMENT" xr:uid="{00000000-0004-0000-0100-00000A000000}"/>
    <hyperlink ref="C20" location="'PROPOSITION VALEUR'!A1" display="PROPOSITION DE VALEUR" xr:uid="{00000000-0004-0000-0100-00000B000000}"/>
    <hyperlink ref="G20" location="'SUIVI DU RECRUTEMENT'!A1" display="SUIVI DU RECRUTEMENT" xr:uid="{00000000-0004-0000-0100-00000C000000}"/>
    <hyperlink ref="I20" location="'KIT DU RECRUTEUR'!A1" display="KIT DU RECRUTEUR" xr:uid="{00000000-0004-0000-0100-00000D000000}"/>
    <hyperlink ref="E20" location="'DOSSIER CANDIDATURE'!A1" display="DOSSIER DE CANDIDATURE" xr:uid="{00000000-0004-0000-0100-00000E000000}"/>
    <hyperlink ref="C23" location="'PROPOSITION VALEUR'!A1" display="PROPOSITION DE VALEUR" xr:uid="{00000000-0004-0000-0100-00000F000000}"/>
  </hyperlinks>
  <pageMargins left="0.70866141732283472" right="0.70866141732283472" top="0.74803149606299213" bottom="0.74803149606299213" header="0.31496062992125984" footer="0.31496062992125984"/>
  <pageSetup paperSize="9" scale="50" orientation="portrait" r:id="rId1"/>
  <headerFooter>
    <oddHeader>&amp;LPAD Methodology (c) 2013-2014&amp;RStrategic Management Workshop</oddHeader>
    <oddFooter>&amp;L&amp;F&amp;C&amp;A&amp;RSituation au : &amp;D - page : &amp;P/&amp;N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7">
    <tabColor theme="3" tint="0.79998168889431442"/>
    <pageSetUpPr fitToPage="1"/>
  </sheetPr>
  <dimension ref="A1:Q59"/>
  <sheetViews>
    <sheetView showGridLines="0" showRowColHeaders="0" showZeros="0" zoomScaleNormal="100" workbookViewId="0">
      <pane ySplit="5" topLeftCell="A27" activePane="bottomLeft" state="frozen"/>
      <selection activeCell="I2" sqref="I2:J2"/>
      <selection pane="bottomLeft" activeCell="B21" sqref="B21"/>
    </sheetView>
  </sheetViews>
  <sheetFormatPr baseColWidth="10" defaultColWidth="11.453125" defaultRowHeight="14.5" x14ac:dyDescent="0.35"/>
  <cols>
    <col min="1" max="4" width="11.453125" style="61"/>
    <col min="5" max="5" width="14.453125" style="61" customWidth="1"/>
    <col min="6" max="8" width="11.453125" style="61"/>
    <col min="9" max="9" width="12.54296875" style="61" customWidth="1"/>
    <col min="10" max="10" width="13.1796875" style="61" customWidth="1"/>
    <col min="11" max="11" width="13.453125" style="61" customWidth="1"/>
    <col min="12" max="12" width="12.81640625" style="61" customWidth="1"/>
    <col min="13" max="13" width="11.453125" style="61"/>
    <col min="14" max="14" width="34.1796875" style="61" customWidth="1"/>
    <col min="15" max="15" width="11.453125" style="61" customWidth="1"/>
    <col min="16" max="17" width="11.453125" style="61"/>
    <col min="18" max="18" width="38" style="61" customWidth="1"/>
    <col min="19" max="16384" width="11.453125" style="61"/>
  </cols>
  <sheetData>
    <row r="1" spans="1:17" s="55" customFormat="1" ht="15" customHeight="1" x14ac:dyDescent="0.35">
      <c r="A1" s="394"/>
      <c r="B1" s="394"/>
      <c r="C1" s="394"/>
      <c r="D1" s="1995" t="s">
        <v>5</v>
      </c>
      <c r="E1" s="1995"/>
      <c r="F1" s="1995"/>
      <c r="G1" s="1995"/>
      <c r="H1" s="396"/>
      <c r="I1" s="1995" t="s">
        <v>6</v>
      </c>
      <c r="J1" s="1995"/>
      <c r="K1" s="394"/>
      <c r="L1" s="1995" t="s">
        <v>9</v>
      </c>
      <c r="M1" s="1995"/>
      <c r="N1" s="394"/>
      <c r="O1" s="447" t="s">
        <v>2</v>
      </c>
      <c r="P1" s="447" t="s">
        <v>3</v>
      </c>
      <c r="Q1" s="450"/>
    </row>
    <row r="2" spans="1:17" s="59" customFormat="1" ht="18" customHeight="1" x14ac:dyDescent="0.35">
      <c r="A2" s="398"/>
      <c r="B2" s="398"/>
      <c r="C2" s="398"/>
      <c r="D2" s="1996" t="str">
        <f>NomClient</f>
        <v>BestEditor</v>
      </c>
      <c r="E2" s="1997"/>
      <c r="F2" s="1997"/>
      <c r="G2" s="1998"/>
      <c r="H2" s="398"/>
      <c r="I2" s="2164" t="s">
        <v>282</v>
      </c>
      <c r="J2" s="2000"/>
      <c r="K2" s="398"/>
      <c r="L2" s="2001">
        <v>41911.403703703705</v>
      </c>
      <c r="M2" s="2002"/>
      <c r="N2" s="399"/>
      <c r="O2" s="448" t="e">
        <f>IF(LEN(DPDV_02VI)&gt;0,LEN(DPDV_02VI),0-PDV_NBmini)</f>
        <v>#REF!</v>
      </c>
      <c r="P2" s="448" t="e">
        <f>IF(LEN(DKPI_02VI)&gt;0,LEN(DKPI_02VI),0-KPI_NBmini)</f>
        <v>#REF!</v>
      </c>
      <c r="Q2" s="451"/>
    </row>
    <row r="3" spans="1:17" ht="6.75" customHeight="1" thickBot="1" x14ac:dyDescent="0.4">
      <c r="A3" s="401"/>
      <c r="B3" s="401"/>
      <c r="C3" s="401"/>
      <c r="D3" s="401"/>
      <c r="E3" s="401"/>
      <c r="F3" s="401"/>
      <c r="G3" s="401"/>
      <c r="H3" s="401"/>
      <c r="I3" s="401"/>
      <c r="J3" s="401"/>
      <c r="K3" s="401"/>
      <c r="L3" s="401"/>
      <c r="M3" s="401"/>
      <c r="N3" s="401"/>
      <c r="O3" s="401"/>
      <c r="P3" s="401"/>
      <c r="Q3" s="64"/>
    </row>
    <row r="4" spans="1:17" s="1" customFormat="1" ht="24.75" customHeight="1" thickBot="1" x14ac:dyDescent="0.4">
      <c r="A4" s="2015" t="s">
        <v>1263</v>
      </c>
      <c r="B4" s="2015"/>
      <c r="C4" s="2015"/>
      <c r="D4" s="2015"/>
      <c r="E4" s="2015"/>
      <c r="F4" s="2015"/>
      <c r="G4" s="2015"/>
      <c r="H4" s="2015"/>
      <c r="I4" s="2015"/>
      <c r="J4" s="2015"/>
      <c r="K4" s="2015"/>
      <c r="L4" s="2015"/>
      <c r="M4" s="2015"/>
      <c r="N4" s="2015"/>
      <c r="O4" s="2015"/>
      <c r="P4" s="2016"/>
      <c r="Q4" s="435"/>
    </row>
    <row r="5" spans="1:17" s="193" customFormat="1" ht="24.75" customHeight="1" x14ac:dyDescent="0.35">
      <c r="A5" s="2017" t="s">
        <v>14</v>
      </c>
      <c r="B5" s="2017"/>
      <c r="C5" s="2019" t="s">
        <v>1559</v>
      </c>
      <c r="D5" s="2019"/>
      <c r="E5" s="2019"/>
      <c r="F5" s="2019"/>
      <c r="G5" s="2019"/>
      <c r="H5" s="2019"/>
      <c r="I5" s="2019"/>
      <c r="J5" s="2019"/>
      <c r="K5" s="2019"/>
      <c r="L5" s="2019"/>
      <c r="M5" s="2019"/>
      <c r="N5" s="2019"/>
      <c r="O5" s="2019"/>
      <c r="P5" s="2019"/>
      <c r="Q5" s="452"/>
    </row>
    <row r="6" spans="1:17" x14ac:dyDescent="0.35">
      <c r="A6" s="64"/>
      <c r="B6" s="64"/>
      <c r="C6" s="64"/>
      <c r="D6" s="64"/>
      <c r="E6" s="64"/>
      <c r="F6" s="64"/>
      <c r="G6" s="64"/>
      <c r="H6" s="64"/>
      <c r="I6" s="64"/>
      <c r="J6" s="64"/>
      <c r="K6" s="64"/>
      <c r="L6" s="64"/>
      <c r="M6" s="64"/>
      <c r="N6" s="64"/>
      <c r="O6" s="64"/>
      <c r="P6" s="64"/>
      <c r="Q6" s="64"/>
    </row>
    <row r="7" spans="1:17" s="1326" customFormat="1" ht="12" customHeight="1" x14ac:dyDescent="0.25"/>
    <row r="8" spans="1:17" s="42" customFormat="1" ht="12.5" x14ac:dyDescent="0.25">
      <c r="N8" s="1326"/>
    </row>
    <row r="9" spans="1:17" s="42" customFormat="1" ht="13.5" thickBot="1" x14ac:dyDescent="0.35">
      <c r="B9" s="47"/>
      <c r="C9" s="47"/>
      <c r="N9" s="1326"/>
    </row>
    <row r="10" spans="1:17" s="1479" customFormat="1" thickTop="1" x14ac:dyDescent="0.3">
      <c r="B10" s="2655" t="s">
        <v>1455</v>
      </c>
      <c r="C10" s="2656"/>
      <c r="D10" s="2656"/>
      <c r="E10" s="2656"/>
      <c r="F10" s="2656"/>
      <c r="G10" s="2656"/>
      <c r="H10" s="2657"/>
      <c r="I10" s="1793" t="s">
        <v>1456</v>
      </c>
      <c r="J10" s="1793" t="s">
        <v>729</v>
      </c>
      <c r="K10" s="1793" t="s">
        <v>119</v>
      </c>
    </row>
    <row r="11" spans="1:17" s="1479" customFormat="1" ht="15.75" customHeight="1" thickBot="1" x14ac:dyDescent="0.35">
      <c r="B11" s="2658"/>
      <c r="C11" s="2659"/>
      <c r="D11" s="2659"/>
      <c r="E11" s="2659"/>
      <c r="F11" s="2659"/>
      <c r="G11" s="2659"/>
      <c r="H11" s="2660"/>
      <c r="I11" s="1794"/>
      <c r="J11" s="1794"/>
      <c r="K11" s="1794"/>
    </row>
    <row r="12" spans="1:17" s="1479" customFormat="1" ht="13" thickTop="1" x14ac:dyDescent="0.25">
      <c r="B12" s="1674"/>
      <c r="C12" s="1675"/>
      <c r="D12" s="1675"/>
      <c r="E12" s="1675"/>
      <c r="F12" s="1675"/>
      <c r="G12" s="1675"/>
      <c r="H12" s="1675"/>
      <c r="I12" s="1676"/>
      <c r="J12" s="1676"/>
      <c r="K12" s="1676"/>
    </row>
    <row r="13" spans="1:17" s="1479" customFormat="1" ht="12.5" x14ac:dyDescent="0.25">
      <c r="B13" s="1677"/>
      <c r="C13" s="1545"/>
      <c r="D13" s="1545"/>
      <c r="E13" s="1545"/>
      <c r="F13" s="1545"/>
      <c r="G13" s="1545"/>
      <c r="H13" s="1545"/>
      <c r="I13" s="1678"/>
      <c r="J13" s="1678"/>
      <c r="K13" s="1678"/>
    </row>
    <row r="14" spans="1:17" s="1479" customFormat="1" ht="13" x14ac:dyDescent="0.3">
      <c r="B14" s="1679" t="s">
        <v>1457</v>
      </c>
      <c r="C14" s="1680"/>
      <c r="D14" s="1680"/>
      <c r="E14" s="1680"/>
      <c r="F14" s="1680"/>
      <c r="G14" s="1680"/>
      <c r="H14" s="1680"/>
      <c r="I14" s="1681"/>
      <c r="J14" s="1681"/>
      <c r="K14" s="1681"/>
    </row>
    <row r="15" spans="1:17" s="1479" customFormat="1" ht="13" x14ac:dyDescent="0.3">
      <c r="B15" s="1682" t="s">
        <v>1458</v>
      </c>
      <c r="C15" s="1683"/>
      <c r="D15" s="1545"/>
      <c r="E15" s="1545"/>
      <c r="F15" s="1545"/>
      <c r="G15" s="1545"/>
      <c r="H15" s="1545"/>
      <c r="I15" s="1684"/>
      <c r="J15" s="1684"/>
      <c r="K15" s="1684"/>
    </row>
    <row r="16" spans="1:17" s="1479" customFormat="1" ht="13" x14ac:dyDescent="0.3">
      <c r="B16" s="1682" t="s">
        <v>1459</v>
      </c>
      <c r="C16" s="1683"/>
      <c r="D16" s="1545"/>
      <c r="E16" s="1545"/>
      <c r="F16" s="1545"/>
      <c r="G16" s="1545"/>
      <c r="H16" s="1545"/>
      <c r="I16" s="1684"/>
      <c r="J16" s="1684"/>
      <c r="K16" s="1684"/>
    </row>
    <row r="17" spans="2:11" s="1479" customFormat="1" ht="13" x14ac:dyDescent="0.3">
      <c r="B17" s="1682" t="s">
        <v>1460</v>
      </c>
      <c r="C17" s="1683"/>
      <c r="D17" s="1545"/>
      <c r="E17" s="1545"/>
      <c r="F17" s="1545"/>
      <c r="G17" s="1545"/>
      <c r="H17" s="1545"/>
      <c r="I17" s="1684"/>
      <c r="J17" s="1684"/>
      <c r="K17" s="1684"/>
    </row>
    <row r="18" spans="2:11" s="1479" customFormat="1" ht="13" x14ac:dyDescent="0.3">
      <c r="B18" s="1682" t="s">
        <v>1461</v>
      </c>
      <c r="C18" s="1683"/>
      <c r="D18" s="1545"/>
      <c r="E18" s="1545"/>
      <c r="F18" s="1545"/>
      <c r="G18" s="1545"/>
      <c r="H18" s="1545"/>
      <c r="I18" s="1684"/>
      <c r="J18" s="1684"/>
      <c r="K18" s="1684"/>
    </row>
    <row r="19" spans="2:11" s="1479" customFormat="1" ht="13" x14ac:dyDescent="0.3">
      <c r="B19" s="1682" t="s">
        <v>1462</v>
      </c>
      <c r="C19" s="1683"/>
      <c r="D19" s="1545"/>
      <c r="E19" s="1545"/>
      <c r="F19" s="1545"/>
      <c r="G19" s="1545"/>
      <c r="H19" s="1545"/>
      <c r="I19" s="1684"/>
      <c r="J19" s="1684"/>
      <c r="K19" s="1684"/>
    </row>
    <row r="20" spans="2:11" s="1479" customFormat="1" ht="13" x14ac:dyDescent="0.3">
      <c r="B20" s="1544"/>
      <c r="C20" s="1683"/>
      <c r="D20" s="1545"/>
      <c r="E20" s="1545"/>
      <c r="F20" s="1545"/>
      <c r="G20" s="1545"/>
      <c r="H20" s="1545"/>
      <c r="I20" s="1684"/>
      <c r="J20" s="1684"/>
      <c r="K20" s="1684"/>
    </row>
    <row r="21" spans="2:11" s="1479" customFormat="1" ht="13" x14ac:dyDescent="0.3">
      <c r="B21" s="1679" t="s">
        <v>1463</v>
      </c>
      <c r="C21" s="1685"/>
      <c r="D21" s="1680"/>
      <c r="E21" s="1680"/>
      <c r="F21" s="1680"/>
      <c r="G21" s="1680"/>
      <c r="H21" s="1680"/>
      <c r="I21" s="1686"/>
      <c r="J21" s="1686"/>
      <c r="K21" s="1686"/>
    </row>
    <row r="22" spans="2:11" s="1479" customFormat="1" ht="13" x14ac:dyDescent="0.3">
      <c r="B22" s="1541" t="s">
        <v>1464</v>
      </c>
      <c r="C22" s="1687"/>
      <c r="D22" s="1482"/>
      <c r="E22" s="1482"/>
      <c r="F22" s="1482"/>
      <c r="G22" s="1482"/>
      <c r="H22" s="1482"/>
      <c r="I22" s="1688"/>
      <c r="J22" s="1688"/>
      <c r="K22" s="1688"/>
    </row>
    <row r="23" spans="2:11" s="1479" customFormat="1" ht="13" x14ac:dyDescent="0.3">
      <c r="B23" s="1541" t="s">
        <v>1465</v>
      </c>
      <c r="C23" s="1687"/>
      <c r="D23" s="1482"/>
      <c r="E23" s="1482"/>
      <c r="F23" s="1482"/>
      <c r="G23" s="1482"/>
      <c r="H23" s="1482"/>
      <c r="I23" s="1688"/>
      <c r="J23" s="1688"/>
      <c r="K23" s="1688"/>
    </row>
    <row r="24" spans="2:11" s="1479" customFormat="1" ht="13" x14ac:dyDescent="0.3">
      <c r="B24" s="1541" t="s">
        <v>1466</v>
      </c>
      <c r="C24" s="1687"/>
      <c r="D24" s="1482"/>
      <c r="E24" s="1482"/>
      <c r="F24" s="1482"/>
      <c r="G24" s="1482"/>
      <c r="H24" s="1482"/>
      <c r="I24" s="1688"/>
      <c r="J24" s="1688"/>
      <c r="K24" s="1688"/>
    </row>
    <row r="25" spans="2:11" s="1479" customFormat="1" ht="13" x14ac:dyDescent="0.3">
      <c r="B25" s="1541" t="s">
        <v>1467</v>
      </c>
      <c r="C25" s="1687"/>
      <c r="D25" s="1482"/>
      <c r="E25" s="1482"/>
      <c r="F25" s="1482"/>
      <c r="G25" s="1482"/>
      <c r="H25" s="1482"/>
      <c r="I25" s="1688"/>
      <c r="J25" s="1688"/>
      <c r="K25" s="1688"/>
    </row>
    <row r="26" spans="2:11" s="1479" customFormat="1" ht="13" x14ac:dyDescent="0.3">
      <c r="B26" s="1541" t="s">
        <v>1468</v>
      </c>
      <c r="C26" s="1687"/>
      <c r="D26" s="1482"/>
      <c r="E26" s="1482"/>
      <c r="F26" s="1482"/>
      <c r="G26" s="1482"/>
      <c r="H26" s="1482"/>
      <c r="I26" s="1688"/>
      <c r="J26" s="1688"/>
      <c r="K26" s="1688"/>
    </row>
    <row r="27" spans="2:11" s="1479" customFormat="1" ht="13" x14ac:dyDescent="0.3">
      <c r="B27" s="1541" t="s">
        <v>1469</v>
      </c>
      <c r="C27" s="1687"/>
      <c r="D27" s="1482"/>
      <c r="E27" s="1482"/>
      <c r="F27" s="1482"/>
      <c r="G27" s="1482"/>
      <c r="H27" s="1482"/>
      <c r="I27" s="1688"/>
      <c r="J27" s="1688"/>
      <c r="K27" s="1688"/>
    </row>
    <row r="28" spans="2:11" s="1479" customFormat="1" ht="13" x14ac:dyDescent="0.3">
      <c r="B28" s="1542"/>
      <c r="C28" s="1687"/>
      <c r="D28" s="1482"/>
      <c r="E28" s="1482"/>
      <c r="F28" s="1482"/>
      <c r="G28" s="1482"/>
      <c r="H28" s="1482"/>
      <c r="I28" s="1688"/>
      <c r="J28" s="1688"/>
      <c r="K28" s="1688"/>
    </row>
    <row r="29" spans="2:11" s="1479" customFormat="1" ht="13" x14ac:dyDescent="0.3">
      <c r="B29" s="1679" t="s">
        <v>1470</v>
      </c>
      <c r="C29" s="1685"/>
      <c r="D29" s="1680"/>
      <c r="E29" s="1680"/>
      <c r="F29" s="1680"/>
      <c r="G29" s="1680"/>
      <c r="H29" s="1680"/>
      <c r="I29" s="1686"/>
      <c r="J29" s="1686"/>
      <c r="K29" s="1686"/>
    </row>
    <row r="30" spans="2:11" s="1479" customFormat="1" ht="13" x14ac:dyDescent="0.3">
      <c r="B30" s="1541" t="s">
        <v>1471</v>
      </c>
      <c r="C30" s="1683"/>
      <c r="D30" s="1545"/>
      <c r="E30" s="1545"/>
      <c r="F30" s="1545"/>
      <c r="G30" s="1545"/>
      <c r="H30" s="1545"/>
      <c r="I30" s="1684"/>
      <c r="J30" s="1684"/>
      <c r="K30" s="1684"/>
    </row>
    <row r="31" spans="2:11" s="1479" customFormat="1" ht="13" x14ac:dyDescent="0.3">
      <c r="B31" s="1541" t="s">
        <v>1472</v>
      </c>
      <c r="C31" s="1683"/>
      <c r="D31" s="1545"/>
      <c r="E31" s="1545"/>
      <c r="F31" s="1545"/>
      <c r="G31" s="1545"/>
      <c r="H31" s="1545"/>
      <c r="I31" s="1684"/>
      <c r="J31" s="1684"/>
      <c r="K31" s="1684"/>
    </row>
    <row r="32" spans="2:11" s="1479" customFormat="1" ht="13" x14ac:dyDescent="0.3">
      <c r="B32" s="1541" t="s">
        <v>1473</v>
      </c>
      <c r="C32" s="1683"/>
      <c r="D32" s="1545"/>
      <c r="E32" s="1545"/>
      <c r="F32" s="1545"/>
      <c r="G32" s="1545"/>
      <c r="H32" s="1545"/>
      <c r="I32" s="1684"/>
      <c r="J32" s="1684"/>
      <c r="K32" s="1684"/>
    </row>
    <row r="33" spans="2:11" s="1479" customFormat="1" ht="12.5" x14ac:dyDescent="0.25">
      <c r="B33" s="1541" t="s">
        <v>1474</v>
      </c>
      <c r="C33" s="1545"/>
      <c r="D33" s="1545"/>
      <c r="E33" s="1545"/>
      <c r="F33" s="1545"/>
      <c r="G33" s="1545"/>
      <c r="H33" s="1545"/>
      <c r="I33" s="1689"/>
      <c r="J33" s="1689"/>
      <c r="K33" s="1689"/>
    </row>
    <row r="34" spans="2:11" s="1479" customFormat="1" ht="12.5" x14ac:dyDescent="0.25">
      <c r="B34" s="1541" t="s">
        <v>1475</v>
      </c>
      <c r="C34" s="1545"/>
      <c r="D34" s="1545"/>
      <c r="E34" s="1545"/>
      <c r="F34" s="1545"/>
      <c r="G34" s="1545"/>
      <c r="H34" s="1545"/>
      <c r="I34" s="1690"/>
      <c r="J34" s="1690"/>
      <c r="K34" s="1690"/>
    </row>
    <row r="35" spans="2:11" s="1479" customFormat="1" ht="13" x14ac:dyDescent="0.3">
      <c r="B35" s="1542"/>
      <c r="C35" s="1687"/>
      <c r="D35" s="1482"/>
      <c r="E35" s="1482"/>
      <c r="F35" s="1482"/>
      <c r="G35" s="1482"/>
      <c r="H35" s="1482"/>
      <c r="I35" s="1688"/>
      <c r="J35" s="1688"/>
      <c r="K35" s="1688"/>
    </row>
    <row r="36" spans="2:11" s="1479" customFormat="1" ht="13" x14ac:dyDescent="0.3">
      <c r="B36" s="1679" t="s">
        <v>1476</v>
      </c>
      <c r="C36" s="1685"/>
      <c r="D36" s="1680"/>
      <c r="E36" s="1680"/>
      <c r="F36" s="1680"/>
      <c r="G36" s="1680"/>
      <c r="H36" s="1680"/>
      <c r="I36" s="1686"/>
      <c r="J36" s="1686"/>
      <c r="K36" s="1686"/>
    </row>
    <row r="37" spans="2:11" s="1479" customFormat="1" ht="13" x14ac:dyDescent="0.3">
      <c r="B37" s="1541" t="s">
        <v>1477</v>
      </c>
      <c r="C37" s="1687"/>
      <c r="D37" s="1482"/>
      <c r="E37" s="1482"/>
      <c r="F37" s="1482"/>
      <c r="G37" s="1482"/>
      <c r="H37" s="1482"/>
      <c r="I37" s="1688"/>
      <c r="J37" s="1688"/>
      <c r="K37" s="1688"/>
    </row>
    <row r="38" spans="2:11" s="1479" customFormat="1" ht="13" x14ac:dyDescent="0.3">
      <c r="B38" s="1541" t="s">
        <v>1478</v>
      </c>
      <c r="C38" s="1687"/>
      <c r="D38" s="1482"/>
      <c r="E38" s="1482"/>
      <c r="F38" s="1482"/>
      <c r="G38" s="1482"/>
      <c r="H38" s="1482"/>
      <c r="I38" s="1688"/>
      <c r="J38" s="1688"/>
      <c r="K38" s="1688"/>
    </row>
    <row r="39" spans="2:11" s="1479" customFormat="1" ht="13" x14ac:dyDescent="0.3">
      <c r="B39" s="1541" t="s">
        <v>1479</v>
      </c>
      <c r="C39" s="1687"/>
      <c r="D39" s="1482"/>
      <c r="E39" s="1482"/>
      <c r="F39" s="1482"/>
      <c r="G39" s="1482"/>
      <c r="H39" s="1482"/>
      <c r="I39" s="1688"/>
      <c r="J39" s="1688"/>
      <c r="K39" s="1688"/>
    </row>
    <row r="40" spans="2:11" s="1479" customFormat="1" ht="13" x14ac:dyDescent="0.3">
      <c r="B40" s="1541" t="s">
        <v>1480</v>
      </c>
      <c r="C40" s="1687"/>
      <c r="D40" s="1482"/>
      <c r="E40" s="1482"/>
      <c r="F40" s="1482"/>
      <c r="G40" s="1482"/>
      <c r="H40" s="1482"/>
      <c r="I40" s="1688"/>
      <c r="J40" s="1688"/>
      <c r="K40" s="1688"/>
    </row>
    <row r="41" spans="2:11" s="1479" customFormat="1" ht="13" x14ac:dyDescent="0.3">
      <c r="B41" s="1541" t="s">
        <v>1481</v>
      </c>
      <c r="C41" s="1687"/>
      <c r="D41" s="1482"/>
      <c r="E41" s="1482"/>
      <c r="F41" s="1482"/>
      <c r="G41" s="1482"/>
      <c r="H41" s="1482"/>
      <c r="I41" s="1688"/>
      <c r="J41" s="1688"/>
      <c r="K41" s="1688"/>
    </row>
    <row r="42" spans="2:11" s="1479" customFormat="1" ht="13" x14ac:dyDescent="0.3">
      <c r="B42" s="1541" t="s">
        <v>1482</v>
      </c>
      <c r="C42" s="1687"/>
      <c r="D42" s="1482"/>
      <c r="E42" s="1482"/>
      <c r="F42" s="1482"/>
      <c r="G42" s="1482"/>
      <c r="H42" s="1482"/>
      <c r="I42" s="1688"/>
      <c r="J42" s="1688"/>
      <c r="K42" s="1688"/>
    </row>
    <row r="43" spans="2:11" s="1479" customFormat="1" ht="13" x14ac:dyDescent="0.3">
      <c r="B43" s="1544"/>
      <c r="C43" s="1683"/>
      <c r="D43" s="1545"/>
      <c r="E43" s="1545"/>
      <c r="F43" s="1545"/>
      <c r="G43" s="1545"/>
      <c r="H43" s="1545"/>
      <c r="I43" s="1684"/>
      <c r="J43" s="1684"/>
      <c r="K43" s="1684"/>
    </row>
    <row r="44" spans="2:11" s="1479" customFormat="1" ht="13" x14ac:dyDescent="0.3">
      <c r="B44" s="1691" t="s">
        <v>1483</v>
      </c>
      <c r="C44" s="1685"/>
      <c r="D44" s="1680"/>
      <c r="E44" s="1680"/>
      <c r="F44" s="1680"/>
      <c r="G44" s="1680"/>
      <c r="H44" s="1680"/>
      <c r="I44" s="1686"/>
      <c r="J44" s="1686"/>
      <c r="K44" s="1686"/>
    </row>
    <row r="45" spans="2:11" s="1479" customFormat="1" ht="13" x14ac:dyDescent="0.3">
      <c r="B45" s="1682" t="s">
        <v>1484</v>
      </c>
      <c r="C45" s="1683"/>
      <c r="D45" s="1545"/>
      <c r="E45" s="1545"/>
      <c r="F45" s="1545"/>
      <c r="G45" s="1545"/>
      <c r="H45" s="1545"/>
      <c r="I45" s="1684"/>
      <c r="J45" s="1684"/>
      <c r="K45" s="1684"/>
    </row>
    <row r="46" spans="2:11" s="1479" customFormat="1" ht="13" x14ac:dyDescent="0.3">
      <c r="B46" s="1682" t="s">
        <v>1485</v>
      </c>
      <c r="C46" s="1683"/>
      <c r="D46" s="1545"/>
      <c r="E46" s="1545"/>
      <c r="F46" s="1545"/>
      <c r="G46" s="1545"/>
      <c r="H46" s="1545"/>
      <c r="I46" s="1684"/>
      <c r="J46" s="1684"/>
      <c r="K46" s="1684"/>
    </row>
    <row r="47" spans="2:11" s="1479" customFormat="1" ht="13" x14ac:dyDescent="0.3">
      <c r="B47" s="1682" t="s">
        <v>1486</v>
      </c>
      <c r="C47" s="1683"/>
      <c r="D47" s="1545"/>
      <c r="E47" s="1545"/>
      <c r="F47" s="1545"/>
      <c r="G47" s="1545"/>
      <c r="H47" s="1545"/>
      <c r="I47" s="1684"/>
      <c r="J47" s="1684"/>
      <c r="K47" s="1684"/>
    </row>
    <row r="48" spans="2:11" s="1479" customFormat="1" ht="13" x14ac:dyDescent="0.3">
      <c r="B48" s="1682" t="s">
        <v>1480</v>
      </c>
      <c r="C48" s="1683"/>
      <c r="D48" s="1545"/>
      <c r="E48" s="1545"/>
      <c r="F48" s="1545"/>
      <c r="G48" s="1545"/>
      <c r="H48" s="1545"/>
      <c r="I48" s="1684"/>
      <c r="J48" s="1684"/>
      <c r="K48" s="1684"/>
    </row>
    <row r="49" spans="2:11" s="1479" customFormat="1" ht="12.5" x14ac:dyDescent="0.25">
      <c r="B49" s="1682" t="s">
        <v>1487</v>
      </c>
      <c r="C49" s="1545"/>
      <c r="D49" s="1545"/>
      <c r="E49" s="1545"/>
      <c r="F49" s="1545"/>
      <c r="G49" s="1545"/>
      <c r="H49" s="1545"/>
      <c r="I49" s="1689"/>
      <c r="J49" s="1689"/>
      <c r="K49" s="1689"/>
    </row>
    <row r="50" spans="2:11" s="1479" customFormat="1" ht="13" x14ac:dyDescent="0.3">
      <c r="B50" s="1682" t="s">
        <v>1488</v>
      </c>
      <c r="C50" s="1683"/>
      <c r="D50" s="1545"/>
      <c r="E50" s="1545"/>
      <c r="F50" s="1545"/>
      <c r="G50" s="1545"/>
      <c r="H50" s="1545"/>
      <c r="I50" s="1684"/>
      <c r="J50" s="1684"/>
      <c r="K50" s="1684"/>
    </row>
    <row r="51" spans="2:11" s="1479" customFormat="1" ht="13" x14ac:dyDescent="0.3">
      <c r="B51" s="1682" t="s">
        <v>1489</v>
      </c>
      <c r="C51" s="1683"/>
      <c r="D51" s="1545"/>
      <c r="E51" s="1545"/>
      <c r="F51" s="1545"/>
      <c r="G51" s="1545"/>
      <c r="H51" s="1545"/>
      <c r="I51" s="1684"/>
      <c r="J51" s="1684"/>
      <c r="K51" s="1684"/>
    </row>
    <row r="52" spans="2:11" s="1479" customFormat="1" ht="13" x14ac:dyDescent="0.3">
      <c r="B52" s="1682" t="s">
        <v>1490</v>
      </c>
      <c r="C52" s="1683"/>
      <c r="D52" s="1545"/>
      <c r="E52" s="1545"/>
      <c r="F52" s="1545"/>
      <c r="G52" s="1545"/>
      <c r="H52" s="1545"/>
      <c r="I52" s="1684"/>
      <c r="J52" s="1684"/>
      <c r="K52" s="1684"/>
    </row>
    <row r="53" spans="2:11" s="1479" customFormat="1" ht="13" x14ac:dyDescent="0.3">
      <c r="B53" s="1541" t="s">
        <v>1491</v>
      </c>
      <c r="C53" s="1687"/>
      <c r="D53" s="1482"/>
      <c r="E53" s="1482"/>
      <c r="F53" s="1482"/>
      <c r="G53" s="1482"/>
      <c r="H53" s="1482"/>
      <c r="I53" s="1688"/>
      <c r="J53" s="1688"/>
      <c r="K53" s="1688"/>
    </row>
    <row r="54" spans="2:11" s="1479" customFormat="1" ht="13" x14ac:dyDescent="0.3">
      <c r="B54" s="1542"/>
      <c r="C54" s="1687"/>
      <c r="D54" s="1482"/>
      <c r="E54" s="1482"/>
      <c r="F54" s="1482"/>
      <c r="G54" s="1482"/>
      <c r="H54" s="1482"/>
      <c r="I54" s="1688"/>
      <c r="J54" s="1688"/>
      <c r="K54" s="1688"/>
    </row>
    <row r="55" spans="2:11" s="1479" customFormat="1" ht="13" x14ac:dyDescent="0.3">
      <c r="B55" s="1542"/>
      <c r="C55" s="1687"/>
      <c r="D55" s="1482"/>
      <c r="E55" s="1482"/>
      <c r="F55" s="1482"/>
      <c r="G55" s="1482"/>
      <c r="H55" s="1482"/>
      <c r="I55" s="1688"/>
      <c r="J55" s="1688"/>
      <c r="K55" s="1688"/>
    </row>
    <row r="56" spans="2:11" s="1479" customFormat="1" ht="12.5" x14ac:dyDescent="0.25">
      <c r="B56" s="1541"/>
      <c r="C56" s="1692"/>
      <c r="D56" s="1482"/>
      <c r="E56" s="1482"/>
      <c r="F56" s="1482"/>
      <c r="G56" s="1482"/>
      <c r="H56" s="1482"/>
      <c r="I56" s="1693"/>
      <c r="J56" s="1693"/>
      <c r="K56" s="1693"/>
    </row>
    <row r="57" spans="2:11" s="1479" customFormat="1" ht="12.5" x14ac:dyDescent="0.25">
      <c r="B57" s="1540"/>
      <c r="C57" s="1482"/>
      <c r="D57" s="1482"/>
      <c r="E57" s="1482"/>
      <c r="F57" s="1482"/>
      <c r="G57" s="1482"/>
      <c r="H57" s="1482"/>
      <c r="I57" s="1693"/>
      <c r="J57" s="1693"/>
      <c r="K57" s="1693"/>
    </row>
    <row r="58" spans="2:11" s="1479" customFormat="1" ht="13" thickBot="1" x14ac:dyDescent="0.3">
      <c r="B58" s="1485"/>
      <c r="C58" s="1486"/>
      <c r="D58" s="1486"/>
      <c r="E58" s="1486"/>
      <c r="F58" s="1486"/>
      <c r="G58" s="1486"/>
      <c r="H58" s="1486"/>
      <c r="I58" s="1487"/>
      <c r="J58" s="1487"/>
      <c r="K58" s="1487"/>
    </row>
    <row r="59" spans="2:11" s="1479" customFormat="1" ht="13" thickTop="1" x14ac:dyDescent="0.25">
      <c r="I59" s="1501"/>
      <c r="J59" s="1501"/>
      <c r="K59" s="1501"/>
    </row>
  </sheetData>
  <mergeCells count="10">
    <mergeCell ref="B10:H11"/>
    <mergeCell ref="A5:B5"/>
    <mergeCell ref="C5:P5"/>
    <mergeCell ref="D1:G1"/>
    <mergeCell ref="I1:J1"/>
    <mergeCell ref="L1:M1"/>
    <mergeCell ref="D2:G2"/>
    <mergeCell ref="I2:J2"/>
    <mergeCell ref="L2:M2"/>
    <mergeCell ref="A4:P4"/>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300-000000000000}">
      <formula1>AvancementTheme</formula1>
    </dataValidation>
  </dataValidations>
  <hyperlinks>
    <hyperlink ref="O1" location="DPDV_02VI" display="PdV" xr:uid="{00000000-0004-0000-1300-000000000000}"/>
    <hyperlink ref="P1" location="DKPI_02VI" display="KPI's" xr:uid="{00000000-0004-0000-1300-000001000000}"/>
  </hyperlinks>
  <pageMargins left="0.70866141732283472" right="0.70866141732283472" top="0.74803149606299213" bottom="0.74803149606299213" header="0.31496062992125984" footer="0.31496062992125984"/>
  <pageSetup paperSize="9" scale="42" orientation="portrait" r:id="rId1"/>
  <headerFooter>
    <oddHeader>&amp;LPAD Methodology (c) 2013-2014&amp;RStrategic Management Workshop</oddHeader>
    <oddFooter>&amp;L&amp;F&amp;C&amp;A&amp;RSituation au : &amp;D - page : &amp;P/&amp;N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36">
    <tabColor theme="3" tint="0.79998168889431442"/>
    <pageSetUpPr fitToPage="1"/>
  </sheetPr>
  <dimension ref="A1:AE68"/>
  <sheetViews>
    <sheetView showGridLines="0" showRowColHeaders="0" topLeftCell="K1" zoomScale="80" zoomScaleNormal="80" workbookViewId="0">
      <pane ySplit="5" topLeftCell="A14" activePane="bottomLeft" state="frozen"/>
      <selection activeCell="I2" sqref="I2:J2"/>
      <selection pane="bottomLeft" activeCell="A15" sqref="A15:AB22"/>
    </sheetView>
  </sheetViews>
  <sheetFormatPr baseColWidth="10" defaultColWidth="11.453125" defaultRowHeight="14.5" x14ac:dyDescent="0.35"/>
  <cols>
    <col min="1" max="1" width="12" style="63" customWidth="1"/>
    <col min="2" max="2" width="14.1796875" style="61" customWidth="1"/>
    <col min="3" max="3" width="11.453125" style="61"/>
    <col min="4" max="4" width="17.7265625" style="61" customWidth="1"/>
    <col min="5" max="11" width="11.453125" style="61"/>
    <col min="12" max="12" width="12.81640625" style="61" customWidth="1"/>
    <col min="13" max="14" width="11.453125" style="61"/>
    <col min="15" max="15" width="11.453125" style="61" customWidth="1"/>
    <col min="16" max="16" width="11.453125" style="61"/>
    <col min="17" max="17" width="9.7265625" style="61" customWidth="1"/>
    <col min="18" max="20" width="11.453125" style="61"/>
    <col min="21" max="21" width="14" style="61" customWidth="1"/>
    <col min="22" max="16384" width="11.453125" style="61"/>
  </cols>
  <sheetData>
    <row r="1" spans="1:31" s="55" customFormat="1" ht="15" customHeight="1" x14ac:dyDescent="0.35">
      <c r="A1" s="396"/>
      <c r="B1" s="394"/>
      <c r="C1" s="394"/>
      <c r="D1" s="1995" t="s">
        <v>5</v>
      </c>
      <c r="E1" s="1995"/>
      <c r="F1" s="1995"/>
      <c r="G1" s="1995"/>
      <c r="H1" s="396"/>
      <c r="I1" s="1995" t="s">
        <v>6</v>
      </c>
      <c r="J1" s="1995"/>
      <c r="K1" s="394"/>
      <c r="L1" s="1995" t="s">
        <v>9</v>
      </c>
      <c r="M1" s="1995"/>
      <c r="N1" s="394"/>
      <c r="O1" s="459" t="s">
        <v>2</v>
      </c>
      <c r="P1" s="459" t="s">
        <v>3</v>
      </c>
      <c r="Q1" s="850"/>
      <c r="R1" s="450"/>
    </row>
    <row r="2" spans="1:31" s="59" customFormat="1" ht="18" customHeight="1" x14ac:dyDescent="0.35">
      <c r="A2" s="398"/>
      <c r="B2" s="398"/>
      <c r="C2" s="398"/>
      <c r="D2" s="1996" t="str">
        <f>NomClient</f>
        <v>BestEditor</v>
      </c>
      <c r="E2" s="1997"/>
      <c r="F2" s="1997"/>
      <c r="G2" s="1998"/>
      <c r="H2" s="398"/>
      <c r="I2" s="2164" t="s">
        <v>284</v>
      </c>
      <c r="J2" s="2000"/>
      <c r="K2" s="398"/>
      <c r="L2" s="2001">
        <v>41862.687708333331</v>
      </c>
      <c r="M2" s="2002"/>
      <c r="N2" s="399"/>
      <c r="O2" s="448" t="e">
        <f>IF(LEN(DPDV_10SK)&gt;0,LEN(DPDV_10SK),0-PDV_NBmini)</f>
        <v>#REF!</v>
      </c>
      <c r="P2" s="448" t="e">
        <f>IF(LEN(DKPI_10SK)&gt;0,LEN(DKPI_10SK),0-KPI_NBmini)</f>
        <v>#REF!</v>
      </c>
      <c r="Q2" s="851"/>
      <c r="R2" s="451"/>
    </row>
    <row r="3" spans="1:31" ht="6.75" customHeight="1" thickBot="1" x14ac:dyDescent="0.4">
      <c r="A3" s="946"/>
      <c r="B3" s="401"/>
      <c r="C3" s="401"/>
      <c r="D3" s="401"/>
      <c r="E3" s="401"/>
      <c r="F3" s="401"/>
      <c r="G3" s="401"/>
      <c r="H3" s="401"/>
      <c r="I3" s="401"/>
      <c r="J3" s="401"/>
      <c r="K3" s="401"/>
      <c r="L3" s="401"/>
      <c r="M3" s="401"/>
      <c r="N3" s="401"/>
      <c r="O3" s="401"/>
      <c r="P3" s="401"/>
      <c r="Q3" s="852"/>
      <c r="R3" s="64"/>
    </row>
    <row r="4" spans="1:31" s="1" customFormat="1" ht="24.75" customHeight="1" thickBot="1" x14ac:dyDescent="0.4">
      <c r="A4" s="2664" t="s">
        <v>1580</v>
      </c>
      <c r="B4" s="2664"/>
      <c r="C4" s="2664"/>
      <c r="D4" s="2664"/>
      <c r="E4" s="2664"/>
      <c r="F4" s="2664"/>
      <c r="G4" s="2664"/>
      <c r="H4" s="2664"/>
      <c r="I4" s="2664"/>
      <c r="J4" s="2664"/>
      <c r="K4" s="2664"/>
      <c r="L4" s="2664"/>
      <c r="M4" s="2664"/>
      <c r="N4" s="2664"/>
      <c r="O4" s="2664"/>
      <c r="P4" s="2664"/>
      <c r="Q4" s="2665"/>
      <c r="R4" s="435"/>
    </row>
    <row r="5" spans="1:31" s="193" customFormat="1" ht="36.75" customHeight="1" x14ac:dyDescent="0.35">
      <c r="A5" s="2017" t="s">
        <v>14</v>
      </c>
      <c r="B5" s="2017"/>
      <c r="C5" s="2018" t="s">
        <v>1581</v>
      </c>
      <c r="D5" s="2018"/>
      <c r="E5" s="2018"/>
      <c r="F5" s="2018"/>
      <c r="G5" s="2018"/>
      <c r="H5" s="2018"/>
      <c r="I5" s="2018"/>
      <c r="J5" s="2018"/>
      <c r="K5" s="2018"/>
      <c r="L5" s="2018"/>
      <c r="M5" s="2018"/>
      <c r="N5" s="2018"/>
      <c r="O5" s="2018"/>
      <c r="P5" s="2018"/>
      <c r="Q5" s="2018"/>
      <c r="R5" s="452"/>
    </row>
    <row r="6" spans="1:31" s="193" customFormat="1" ht="14.25" customHeight="1" x14ac:dyDescent="0.35">
      <c r="A6" s="1462"/>
      <c r="B6" s="1462"/>
      <c r="C6" s="1463"/>
      <c r="D6" s="1463"/>
      <c r="E6" s="1463"/>
      <c r="F6" s="1463"/>
      <c r="G6" s="1463"/>
      <c r="H6" s="1463"/>
      <c r="I6" s="1463"/>
      <c r="J6" s="1463"/>
      <c r="K6" s="1463"/>
      <c r="L6" s="1463"/>
      <c r="M6" s="1463"/>
      <c r="N6" s="1463"/>
      <c r="O6" s="1463"/>
      <c r="P6" s="1463"/>
      <c r="Q6" s="1463"/>
      <c r="R6" s="452"/>
    </row>
    <row r="7" spans="1:31" s="193" customFormat="1" ht="24" customHeight="1" x14ac:dyDescent="0.35">
      <c r="A7" s="2666" t="s">
        <v>1584</v>
      </c>
      <c r="B7" s="2666"/>
      <c r="C7" s="2666"/>
      <c r="D7" s="2666"/>
      <c r="E7" s="2666"/>
      <c r="F7" s="2666"/>
      <c r="G7" s="1463"/>
      <c r="H7" s="1463"/>
      <c r="I7" s="1463"/>
      <c r="J7" s="1463"/>
      <c r="K7" s="1463"/>
      <c r="L7" s="1463"/>
      <c r="M7" s="1463"/>
      <c r="N7" s="1463"/>
      <c r="O7" s="1463"/>
      <c r="P7" s="1463"/>
      <c r="Q7" s="1463"/>
      <c r="R7" s="452"/>
    </row>
    <row r="8" spans="1:31" x14ac:dyDescent="0.35">
      <c r="B8" s="61" t="s">
        <v>1582</v>
      </c>
    </row>
    <row r="9" spans="1:31" x14ac:dyDescent="0.35">
      <c r="B9" s="61" t="s">
        <v>1561</v>
      </c>
    </row>
    <row r="10" spans="1:31" x14ac:dyDescent="0.35">
      <c r="B10" s="61" t="s">
        <v>1562</v>
      </c>
    </row>
    <row r="11" spans="1:31" x14ac:dyDescent="0.35">
      <c r="B11" s="61" t="s">
        <v>1583</v>
      </c>
    </row>
    <row r="12" spans="1:31" x14ac:dyDescent="0.35">
      <c r="B12" s="61" t="s">
        <v>1131</v>
      </c>
    </row>
    <row r="13" spans="1:31" s="1718" customFormat="1" ht="18" x14ac:dyDescent="0.4">
      <c r="G13" s="1719"/>
      <c r="Q13" s="1720"/>
      <c r="R13" s="1720"/>
      <c r="Y13" s="1722"/>
      <c r="Z13" s="1721"/>
      <c r="AA13" s="1723"/>
      <c r="AB13" s="1723"/>
      <c r="AC13" s="1724"/>
      <c r="AD13" s="1724"/>
    </row>
    <row r="14" spans="1:31" s="1718" customFormat="1" ht="18.5" thickBot="1" x14ac:dyDescent="0.45">
      <c r="G14" s="1719"/>
      <c r="Q14" s="1720"/>
      <c r="R14" s="1720"/>
      <c r="Y14" s="1722"/>
      <c r="Z14" s="1721"/>
      <c r="AA14" s="1723"/>
      <c r="AB14" s="1723"/>
      <c r="AC14" s="1724"/>
      <c r="AD14" s="1724"/>
    </row>
    <row r="15" spans="1:31" s="1726" customFormat="1" ht="18" customHeight="1" thickBot="1" x14ac:dyDescent="0.45">
      <c r="A15" s="2661" t="s">
        <v>1564</v>
      </c>
      <c r="B15" s="2663"/>
      <c r="C15" s="2661" t="s">
        <v>1560</v>
      </c>
      <c r="D15" s="2662"/>
      <c r="E15" s="2662"/>
      <c r="F15" s="2662"/>
      <c r="G15" s="2662"/>
      <c r="H15" s="2662"/>
      <c r="I15" s="2662"/>
      <c r="J15" s="2662"/>
      <c r="K15" s="2663"/>
      <c r="L15" s="2661" t="s">
        <v>1561</v>
      </c>
      <c r="M15" s="2662"/>
      <c r="N15" s="2662"/>
      <c r="O15" s="2662"/>
      <c r="P15" s="2663"/>
      <c r="Q15" s="2661" t="s">
        <v>1562</v>
      </c>
      <c r="R15" s="2662"/>
      <c r="S15" s="2662"/>
      <c r="T15" s="2663"/>
      <c r="U15" s="2661" t="s">
        <v>1563</v>
      </c>
      <c r="V15" s="2662"/>
      <c r="W15" s="2662"/>
      <c r="X15" s="2663"/>
      <c r="Y15" s="2661" t="s">
        <v>1131</v>
      </c>
      <c r="Z15" s="2662"/>
      <c r="AA15" s="2662"/>
      <c r="AB15" s="2663"/>
      <c r="AC15" s="1725"/>
      <c r="AD15" s="1725"/>
      <c r="AE15" s="1725"/>
    </row>
    <row r="16" spans="1:31" s="1734" customFormat="1" ht="52.5" thickBot="1" x14ac:dyDescent="0.4">
      <c r="A16" s="1810" t="s">
        <v>1510</v>
      </c>
      <c r="B16" s="1811" t="s">
        <v>680</v>
      </c>
      <c r="C16" s="1727" t="s">
        <v>1511</v>
      </c>
      <c r="D16" s="1727" t="s">
        <v>1577</v>
      </c>
      <c r="E16" s="1727" t="s">
        <v>1578</v>
      </c>
      <c r="F16" s="1727" t="s">
        <v>1512</v>
      </c>
      <c r="G16" s="1727" t="s">
        <v>1513</v>
      </c>
      <c r="H16" s="1727" t="s">
        <v>1514</v>
      </c>
      <c r="I16" s="1727" t="s">
        <v>1515</v>
      </c>
      <c r="J16" s="1727" t="s">
        <v>1516</v>
      </c>
      <c r="K16" s="1727" t="s">
        <v>1517</v>
      </c>
      <c r="L16" s="1728" t="s">
        <v>1518</v>
      </c>
      <c r="M16" s="1728" t="s">
        <v>1519</v>
      </c>
      <c r="N16" s="1728" t="s">
        <v>1520</v>
      </c>
      <c r="O16" s="1728" t="s">
        <v>1521</v>
      </c>
      <c r="P16" s="1728" t="s">
        <v>1522</v>
      </c>
      <c r="Q16" s="1729" t="s">
        <v>1525</v>
      </c>
      <c r="R16" s="1729" t="s">
        <v>1526</v>
      </c>
      <c r="S16" s="1729" t="s">
        <v>1527</v>
      </c>
      <c r="T16" s="1729" t="s">
        <v>1528</v>
      </c>
      <c r="U16" s="1795" t="s">
        <v>1523</v>
      </c>
      <c r="V16" s="1795" t="s">
        <v>1524</v>
      </c>
      <c r="W16" s="1795" t="s">
        <v>1529</v>
      </c>
      <c r="X16" s="1796" t="s">
        <v>1530</v>
      </c>
      <c r="Y16" s="1730" t="s">
        <v>1531</v>
      </c>
      <c r="Z16" s="1730" t="s">
        <v>1532</v>
      </c>
      <c r="AA16" s="1730" t="s">
        <v>1533</v>
      </c>
      <c r="AB16" s="1731" t="s">
        <v>1534</v>
      </c>
      <c r="AC16" s="1732"/>
      <c r="AD16" s="1733"/>
      <c r="AE16" s="1733"/>
    </row>
    <row r="17" spans="1:31" s="1603" customFormat="1" ht="100.5" customHeight="1" thickBot="1" x14ac:dyDescent="0.3">
      <c r="A17" s="1735" t="s">
        <v>993</v>
      </c>
      <c r="B17" s="1736" t="s">
        <v>1535</v>
      </c>
      <c r="C17" s="1806"/>
      <c r="D17" s="1807"/>
      <c r="E17" s="1806" t="s">
        <v>1536</v>
      </c>
      <c r="F17" s="1737"/>
      <c r="G17" s="1737"/>
      <c r="H17" s="1737"/>
      <c r="I17" s="1737"/>
      <c r="J17" s="1737"/>
      <c r="K17" s="1737"/>
      <c r="L17" s="1738" t="s">
        <v>1537</v>
      </c>
      <c r="M17" s="1738" t="s">
        <v>1538</v>
      </c>
      <c r="N17" s="1739" t="s">
        <v>1539</v>
      </c>
      <c r="O17" s="1738" t="s">
        <v>1538</v>
      </c>
      <c r="P17" s="1739" t="s">
        <v>1539</v>
      </c>
      <c r="Q17" s="1729"/>
      <c r="R17" s="1729"/>
      <c r="S17" s="1740"/>
      <c r="T17" s="1729" t="s">
        <v>1541</v>
      </c>
      <c r="U17" s="1797" t="s">
        <v>1540</v>
      </c>
      <c r="V17" s="1795"/>
      <c r="W17" s="1795"/>
      <c r="X17" s="1798"/>
      <c r="Y17" s="1805"/>
      <c r="Z17" s="1741"/>
      <c r="AA17" s="1742"/>
      <c r="AB17" s="1743"/>
      <c r="AC17" s="1732"/>
      <c r="AD17" s="1613"/>
      <c r="AE17" s="1613"/>
    </row>
    <row r="18" spans="1:31" s="1604" customFormat="1" ht="25" x14ac:dyDescent="0.25">
      <c r="A18" s="1744" t="s">
        <v>582</v>
      </c>
      <c r="B18" s="1745" t="s">
        <v>1542</v>
      </c>
      <c r="C18" s="1808">
        <v>39203</v>
      </c>
      <c r="D18" s="1808" t="s">
        <v>1576</v>
      </c>
      <c r="E18" s="1809" t="s">
        <v>1565</v>
      </c>
      <c r="F18" s="1747">
        <v>0.3</v>
      </c>
      <c r="G18" s="1747">
        <v>1</v>
      </c>
      <c r="H18" s="1747">
        <v>45</v>
      </c>
      <c r="I18" s="1747" t="s">
        <v>1544</v>
      </c>
      <c r="J18" s="1747" t="s">
        <v>1545</v>
      </c>
      <c r="K18" s="1747" t="s">
        <v>88</v>
      </c>
      <c r="L18" s="1748" t="s">
        <v>1579</v>
      </c>
      <c r="M18" s="1749" t="s">
        <v>1547</v>
      </c>
      <c r="N18" s="1748" t="s">
        <v>1546</v>
      </c>
      <c r="O18" s="1748" t="s">
        <v>1547</v>
      </c>
      <c r="P18" s="1748" t="s">
        <v>1547</v>
      </c>
      <c r="Q18" s="1750">
        <v>1</v>
      </c>
      <c r="R18" s="1750"/>
      <c r="S18" s="1750"/>
      <c r="T18" s="1751">
        <f>SUM(O18:S18)</f>
        <v>1</v>
      </c>
      <c r="U18" s="1799">
        <v>0.8</v>
      </c>
      <c r="V18" s="1800">
        <v>40178</v>
      </c>
      <c r="W18" s="1801"/>
      <c r="X18" s="1802"/>
      <c r="Y18" s="1752"/>
      <c r="Z18" s="1752"/>
      <c r="AA18" s="1753"/>
      <c r="AB18" s="1754"/>
      <c r="AC18" s="1755"/>
      <c r="AD18" s="1756"/>
      <c r="AE18" s="1756"/>
    </row>
    <row r="19" spans="1:31" s="1604" customFormat="1" ht="21" customHeight="1" x14ac:dyDescent="0.25">
      <c r="A19" s="1757"/>
      <c r="B19" s="1758"/>
      <c r="C19" s="1759"/>
      <c r="D19" s="1746"/>
      <c r="E19" s="1747"/>
      <c r="F19" s="1759"/>
      <c r="G19" s="1759"/>
      <c r="H19" s="1759"/>
      <c r="I19" s="1759"/>
      <c r="J19" s="1759"/>
      <c r="K19" s="1759"/>
      <c r="L19" s="1760"/>
      <c r="M19" s="1761"/>
      <c r="N19" s="1760"/>
      <c r="O19" s="1760"/>
      <c r="P19" s="1760"/>
      <c r="Q19" s="1762"/>
      <c r="R19" s="1762"/>
      <c r="S19" s="1762"/>
      <c r="T19" s="1763">
        <f>SUM(O19:S19)</f>
        <v>0</v>
      </c>
      <c r="U19" s="1803"/>
      <c r="V19" s="1803"/>
      <c r="W19" s="1804"/>
      <c r="X19" s="1803"/>
      <c r="Y19" s="1764"/>
      <c r="Z19" s="1765"/>
      <c r="AA19" s="1766"/>
      <c r="AB19" s="1767"/>
      <c r="AC19" s="1755"/>
      <c r="AD19" s="1768"/>
      <c r="AE19" s="1756"/>
    </row>
    <row r="20" spans="1:31" s="1604" customFormat="1" ht="25.5" customHeight="1" x14ac:dyDescent="0.25">
      <c r="A20" s="1757" t="s">
        <v>1548</v>
      </c>
      <c r="B20" s="1758" t="s">
        <v>582</v>
      </c>
      <c r="C20" s="1769">
        <v>39569</v>
      </c>
      <c r="D20" s="1746" t="s">
        <v>1573</v>
      </c>
      <c r="E20" s="1747" t="s">
        <v>1543</v>
      </c>
      <c r="F20" s="1759"/>
      <c r="G20" s="1759">
        <v>2</v>
      </c>
      <c r="H20" s="1759">
        <v>25</v>
      </c>
      <c r="I20" s="1759"/>
      <c r="J20" s="1759" t="s">
        <v>258</v>
      </c>
      <c r="K20" s="1759" t="s">
        <v>1549</v>
      </c>
      <c r="L20" s="1760"/>
      <c r="M20" s="1761"/>
      <c r="N20" s="1760"/>
      <c r="O20" s="1760"/>
      <c r="P20" s="1760"/>
      <c r="Q20" s="1762"/>
      <c r="R20" s="1762"/>
      <c r="S20" s="1762"/>
      <c r="T20" s="1763"/>
      <c r="U20" s="1803"/>
      <c r="V20" s="1803"/>
      <c r="W20" s="1804"/>
      <c r="X20" s="1803"/>
      <c r="Y20" s="1765"/>
      <c r="Z20" s="1765"/>
      <c r="AA20" s="1766"/>
      <c r="AB20" s="1767"/>
      <c r="AC20" s="1755"/>
      <c r="AD20" s="1756"/>
      <c r="AE20" s="1756"/>
    </row>
    <row r="21" spans="1:31" s="1604" customFormat="1" ht="13" x14ac:dyDescent="0.25">
      <c r="A21" s="1757"/>
      <c r="B21" s="1758"/>
      <c r="C21" s="1759"/>
      <c r="D21" s="1746"/>
      <c r="E21" s="1747"/>
      <c r="F21" s="1759"/>
      <c r="G21" s="1759"/>
      <c r="H21" s="1759"/>
      <c r="I21" s="1759"/>
      <c r="J21" s="1759"/>
      <c r="K21" s="1759"/>
      <c r="L21" s="1760"/>
      <c r="M21" s="1761"/>
      <c r="N21" s="1760"/>
      <c r="O21" s="1760"/>
      <c r="P21" s="1760"/>
      <c r="Q21" s="1762"/>
      <c r="R21" s="1762"/>
      <c r="S21" s="1762"/>
      <c r="T21" s="1763"/>
      <c r="U21" s="1803"/>
      <c r="V21" s="1803"/>
      <c r="W21" s="1804"/>
      <c r="X21" s="1803"/>
      <c r="Y21" s="1765"/>
      <c r="Z21" s="1765"/>
      <c r="AA21" s="1766"/>
      <c r="AB21" s="1767"/>
      <c r="AC21" s="1755"/>
      <c r="AD21" s="1768"/>
      <c r="AE21" s="1756"/>
    </row>
    <row r="22" spans="1:31" s="1604" customFormat="1" ht="13" x14ac:dyDescent="0.25">
      <c r="A22" s="1757"/>
      <c r="B22" s="1758"/>
      <c r="C22" s="1759"/>
      <c r="D22" s="1746"/>
      <c r="E22" s="1747"/>
      <c r="F22" s="1759"/>
      <c r="G22" s="1759"/>
      <c r="H22" s="1759"/>
      <c r="I22" s="1759"/>
      <c r="J22" s="1759"/>
      <c r="K22" s="1759"/>
      <c r="L22" s="1760"/>
      <c r="M22" s="1761"/>
      <c r="N22" s="1760"/>
      <c r="O22" s="1760"/>
      <c r="P22" s="1760"/>
      <c r="Q22" s="1762"/>
      <c r="R22" s="1762"/>
      <c r="S22" s="1762"/>
      <c r="T22" s="1763"/>
      <c r="U22" s="1803"/>
      <c r="V22" s="1803"/>
      <c r="W22" s="1804"/>
      <c r="X22" s="1803"/>
      <c r="Y22" s="1765"/>
      <c r="Z22" s="1765"/>
      <c r="AA22" s="1766"/>
      <c r="AB22" s="1767"/>
      <c r="AC22" s="1755"/>
      <c r="AD22" s="1756"/>
      <c r="AE22" s="1756"/>
    </row>
    <row r="23" spans="1:31" s="1604" customFormat="1" ht="13" x14ac:dyDescent="0.25">
      <c r="A23" s="1757"/>
      <c r="B23" s="1758"/>
      <c r="C23" s="1759"/>
      <c r="D23" s="1746"/>
      <c r="E23" s="1747"/>
      <c r="F23" s="1759"/>
      <c r="G23" s="1759"/>
      <c r="H23" s="1759"/>
      <c r="I23" s="1759"/>
      <c r="J23" s="1759"/>
      <c r="K23" s="1759"/>
      <c r="L23" s="1760"/>
      <c r="M23" s="1761"/>
      <c r="N23" s="1760"/>
      <c r="O23" s="1760"/>
      <c r="P23" s="1760"/>
      <c r="Q23" s="1762"/>
      <c r="R23" s="1762"/>
      <c r="S23" s="1762"/>
      <c r="T23" s="1763"/>
      <c r="U23" s="1803"/>
      <c r="V23" s="1803"/>
      <c r="W23" s="1804"/>
      <c r="X23" s="1803"/>
      <c r="Y23" s="1765"/>
      <c r="Z23" s="1765"/>
      <c r="AA23" s="1766"/>
      <c r="AB23" s="1767"/>
      <c r="AC23" s="1755"/>
      <c r="AD23" s="1756"/>
      <c r="AE23" s="1756"/>
    </row>
    <row r="24" spans="1:31" s="1604" customFormat="1" ht="13" x14ac:dyDescent="0.25">
      <c r="A24" s="1757"/>
      <c r="B24" s="1758"/>
      <c r="C24" s="1759"/>
      <c r="D24" s="1746"/>
      <c r="E24" s="1747"/>
      <c r="F24" s="1759"/>
      <c r="G24" s="1759"/>
      <c r="H24" s="1759"/>
      <c r="I24" s="1759"/>
      <c r="J24" s="1759"/>
      <c r="K24" s="1759"/>
      <c r="L24" s="1760"/>
      <c r="M24" s="1761"/>
      <c r="N24" s="1760"/>
      <c r="O24" s="1760"/>
      <c r="P24" s="1760"/>
      <c r="Q24" s="1762"/>
      <c r="R24" s="1762"/>
      <c r="S24" s="1762"/>
      <c r="T24" s="1763"/>
      <c r="U24" s="1803"/>
      <c r="V24" s="1803"/>
      <c r="W24" s="1804"/>
      <c r="X24" s="1803"/>
      <c r="Y24" s="1765"/>
      <c r="Z24" s="1765"/>
      <c r="AA24" s="1766"/>
      <c r="AB24" s="1767"/>
      <c r="AC24" s="1755"/>
      <c r="AD24" s="1756"/>
      <c r="AE24" s="1756"/>
    </row>
    <row r="25" spans="1:31" s="1604" customFormat="1" ht="13" x14ac:dyDescent="0.25">
      <c r="A25" s="1757"/>
      <c r="B25" s="1758"/>
      <c r="C25" s="1759"/>
      <c r="D25" s="1746"/>
      <c r="E25" s="1747"/>
      <c r="F25" s="1759"/>
      <c r="G25" s="1759"/>
      <c r="H25" s="1759"/>
      <c r="I25" s="1759"/>
      <c r="J25" s="1759"/>
      <c r="K25" s="1759"/>
      <c r="L25" s="1760"/>
      <c r="M25" s="1761"/>
      <c r="N25" s="1760"/>
      <c r="O25" s="1760"/>
      <c r="P25" s="1760"/>
      <c r="Q25" s="1762"/>
      <c r="R25" s="1762"/>
      <c r="S25" s="1762"/>
      <c r="T25" s="1763"/>
      <c r="U25" s="1803"/>
      <c r="V25" s="1803"/>
      <c r="W25" s="1804"/>
      <c r="X25" s="1803"/>
      <c r="Y25" s="1765"/>
      <c r="Z25" s="1765"/>
      <c r="AA25" s="1766"/>
      <c r="AB25" s="1767"/>
      <c r="AC25" s="1755"/>
      <c r="AD25" s="1756"/>
      <c r="AE25" s="1756"/>
    </row>
    <row r="26" spans="1:31" s="1604" customFormat="1" ht="13" x14ac:dyDescent="0.25">
      <c r="A26" s="1757"/>
      <c r="B26" s="1758"/>
      <c r="C26" s="1759"/>
      <c r="D26" s="1746"/>
      <c r="E26" s="1747"/>
      <c r="F26" s="1759"/>
      <c r="G26" s="1759"/>
      <c r="H26" s="1759"/>
      <c r="I26" s="1759"/>
      <c r="J26" s="1759"/>
      <c r="K26" s="1759"/>
      <c r="L26" s="1760"/>
      <c r="M26" s="1761"/>
      <c r="N26" s="1760"/>
      <c r="O26" s="1760"/>
      <c r="P26" s="1760"/>
      <c r="Q26" s="1762"/>
      <c r="R26" s="1762"/>
      <c r="S26" s="1762"/>
      <c r="T26" s="1763"/>
      <c r="U26" s="1803"/>
      <c r="V26" s="1803"/>
      <c r="W26" s="1804"/>
      <c r="X26" s="1803"/>
      <c r="Y26" s="1765"/>
      <c r="Z26" s="1765"/>
      <c r="AA26" s="1766"/>
      <c r="AB26" s="1767"/>
      <c r="AC26" s="1755"/>
      <c r="AD26" s="1756"/>
      <c r="AE26" s="1756"/>
    </row>
    <row r="27" spans="1:31" s="1604" customFormat="1" ht="13" x14ac:dyDescent="0.25">
      <c r="A27" s="1757"/>
      <c r="B27" s="1758"/>
      <c r="C27" s="1759"/>
      <c r="D27" s="1746"/>
      <c r="E27" s="1747"/>
      <c r="F27" s="1759"/>
      <c r="G27" s="1759"/>
      <c r="H27" s="1759"/>
      <c r="I27" s="1759"/>
      <c r="J27" s="1759"/>
      <c r="K27" s="1759"/>
      <c r="L27" s="1760"/>
      <c r="M27" s="1761"/>
      <c r="N27" s="1760"/>
      <c r="O27" s="1760"/>
      <c r="P27" s="1760"/>
      <c r="Q27" s="1762"/>
      <c r="R27" s="1762"/>
      <c r="S27" s="1762"/>
      <c r="T27" s="1763"/>
      <c r="U27" s="1803"/>
      <c r="V27" s="1803"/>
      <c r="W27" s="1804"/>
      <c r="X27" s="1803"/>
      <c r="Y27" s="1765"/>
      <c r="Z27" s="1765"/>
      <c r="AA27" s="1766"/>
      <c r="AB27" s="1767"/>
      <c r="AC27" s="1755"/>
      <c r="AD27" s="1756"/>
      <c r="AE27" s="1756"/>
    </row>
    <row r="28" spans="1:31" s="1604" customFormat="1" ht="13" x14ac:dyDescent="0.25">
      <c r="A28" s="1757"/>
      <c r="B28" s="1758"/>
      <c r="C28" s="1759"/>
      <c r="D28" s="1746"/>
      <c r="E28" s="1747"/>
      <c r="F28" s="1759"/>
      <c r="G28" s="1759"/>
      <c r="H28" s="1759"/>
      <c r="I28" s="1759"/>
      <c r="J28" s="1759"/>
      <c r="K28" s="1759"/>
      <c r="L28" s="1760"/>
      <c r="M28" s="1761"/>
      <c r="N28" s="1760"/>
      <c r="O28" s="1760"/>
      <c r="P28" s="1760"/>
      <c r="Q28" s="1762"/>
      <c r="R28" s="1762"/>
      <c r="S28" s="1762"/>
      <c r="T28" s="1763"/>
      <c r="U28" s="1803"/>
      <c r="V28" s="1803"/>
      <c r="W28" s="1804"/>
      <c r="X28" s="1803"/>
      <c r="Y28" s="1765"/>
      <c r="Z28" s="1765"/>
      <c r="AA28" s="1766"/>
      <c r="AB28" s="1767"/>
      <c r="AC28" s="1755"/>
      <c r="AD28" s="1756"/>
      <c r="AE28" s="1756"/>
    </row>
    <row r="29" spans="1:31" s="1604" customFormat="1" ht="13" x14ac:dyDescent="0.25">
      <c r="A29" s="1757"/>
      <c r="B29" s="1758"/>
      <c r="C29" s="1759"/>
      <c r="D29" s="1746"/>
      <c r="E29" s="1747"/>
      <c r="F29" s="1759"/>
      <c r="G29" s="1759"/>
      <c r="H29" s="1759"/>
      <c r="I29" s="1759"/>
      <c r="J29" s="1759"/>
      <c r="K29" s="1759"/>
      <c r="L29" s="1760"/>
      <c r="M29" s="1761"/>
      <c r="N29" s="1760"/>
      <c r="O29" s="1760"/>
      <c r="P29" s="1760"/>
      <c r="Q29" s="1762"/>
      <c r="R29" s="1762"/>
      <c r="S29" s="1762"/>
      <c r="T29" s="1763"/>
      <c r="U29" s="1803"/>
      <c r="V29" s="1803"/>
      <c r="W29" s="1804"/>
      <c r="X29" s="1803"/>
      <c r="Y29" s="1765"/>
      <c r="Z29" s="1765"/>
      <c r="AA29" s="1766"/>
      <c r="AB29" s="1767"/>
      <c r="AC29" s="1755"/>
      <c r="AD29" s="1756"/>
      <c r="AE29" s="1756"/>
    </row>
    <row r="30" spans="1:31" s="1604" customFormat="1" ht="13" x14ac:dyDescent="0.25">
      <c r="A30" s="1757"/>
      <c r="B30" s="1758"/>
      <c r="C30" s="1759"/>
      <c r="D30" s="1746"/>
      <c r="E30" s="1747"/>
      <c r="F30" s="1759"/>
      <c r="G30" s="1759"/>
      <c r="H30" s="1759"/>
      <c r="I30" s="1759"/>
      <c r="J30" s="1759"/>
      <c r="K30" s="1759"/>
      <c r="L30" s="1760"/>
      <c r="M30" s="1761"/>
      <c r="N30" s="1760"/>
      <c r="O30" s="1760"/>
      <c r="P30" s="1760"/>
      <c r="Q30" s="1762"/>
      <c r="R30" s="1762"/>
      <c r="S30" s="1762"/>
      <c r="T30" s="1763"/>
      <c r="U30" s="1803"/>
      <c r="V30" s="1803"/>
      <c r="W30" s="1804"/>
      <c r="X30" s="1803"/>
      <c r="Y30" s="1765"/>
      <c r="Z30" s="1765"/>
      <c r="AA30" s="1766"/>
      <c r="AB30" s="1767"/>
      <c r="AC30" s="1755"/>
      <c r="AD30" s="1756"/>
      <c r="AE30" s="1756"/>
    </row>
    <row r="31" spans="1:31" s="1604" customFormat="1" ht="13" x14ac:dyDescent="0.25">
      <c r="A31" s="1757"/>
      <c r="B31" s="1758"/>
      <c r="C31" s="1759"/>
      <c r="D31" s="1746"/>
      <c r="E31" s="1747"/>
      <c r="F31" s="1759"/>
      <c r="G31" s="1759"/>
      <c r="H31" s="1759"/>
      <c r="I31" s="1759"/>
      <c r="J31" s="1759"/>
      <c r="K31" s="1759"/>
      <c r="L31" s="1760"/>
      <c r="M31" s="1761"/>
      <c r="N31" s="1760"/>
      <c r="O31" s="1760"/>
      <c r="P31" s="1760"/>
      <c r="Q31" s="1762"/>
      <c r="R31" s="1762"/>
      <c r="S31" s="1762"/>
      <c r="T31" s="1763"/>
      <c r="U31" s="1803"/>
      <c r="V31" s="1803"/>
      <c r="W31" s="1804"/>
      <c r="X31" s="1803"/>
      <c r="Y31" s="1765"/>
      <c r="Z31" s="1765"/>
      <c r="AA31" s="1766"/>
      <c r="AB31" s="1767"/>
      <c r="AC31" s="1755"/>
      <c r="AD31" s="1756"/>
      <c r="AE31" s="1756"/>
    </row>
    <row r="32" spans="1:31" s="1604" customFormat="1" ht="13" x14ac:dyDescent="0.25">
      <c r="A32" s="1757"/>
      <c r="B32" s="1758"/>
      <c r="C32" s="1759"/>
      <c r="D32" s="1746"/>
      <c r="E32" s="1747"/>
      <c r="F32" s="1759"/>
      <c r="G32" s="1759"/>
      <c r="H32" s="1759"/>
      <c r="I32" s="1759"/>
      <c r="J32" s="1759"/>
      <c r="K32" s="1759"/>
      <c r="L32" s="1760"/>
      <c r="M32" s="1761"/>
      <c r="N32" s="1760"/>
      <c r="O32" s="1760"/>
      <c r="P32" s="1760"/>
      <c r="Q32" s="1762"/>
      <c r="R32" s="1762"/>
      <c r="S32" s="1762"/>
      <c r="T32" s="1763"/>
      <c r="U32" s="1803"/>
      <c r="V32" s="1803"/>
      <c r="W32" s="1804"/>
      <c r="X32" s="1803"/>
      <c r="Y32" s="1765"/>
      <c r="Z32" s="1765"/>
      <c r="AA32" s="1766"/>
      <c r="AB32" s="1767"/>
      <c r="AC32" s="1755"/>
      <c r="AD32" s="1756"/>
      <c r="AE32" s="1756"/>
    </row>
    <row r="33" spans="1:31" s="1604" customFormat="1" ht="13" x14ac:dyDescent="0.25">
      <c r="A33" s="1757"/>
      <c r="B33" s="1758"/>
      <c r="C33" s="1759"/>
      <c r="D33" s="1746"/>
      <c r="E33" s="1747"/>
      <c r="F33" s="1759"/>
      <c r="G33" s="1759"/>
      <c r="H33" s="1759"/>
      <c r="I33" s="1759"/>
      <c r="J33" s="1759"/>
      <c r="K33" s="1759"/>
      <c r="L33" s="1760"/>
      <c r="M33" s="1761"/>
      <c r="N33" s="1760"/>
      <c r="O33" s="1760"/>
      <c r="P33" s="1760"/>
      <c r="Q33" s="1762"/>
      <c r="R33" s="1762"/>
      <c r="S33" s="1762"/>
      <c r="T33" s="1763"/>
      <c r="U33" s="1803"/>
      <c r="V33" s="1803"/>
      <c r="W33" s="1804"/>
      <c r="X33" s="1803"/>
      <c r="Y33" s="1765"/>
      <c r="Z33" s="1765"/>
      <c r="AA33" s="1766"/>
      <c r="AB33" s="1767"/>
      <c r="AC33" s="1755"/>
      <c r="AD33" s="1756"/>
      <c r="AE33" s="1756"/>
    </row>
    <row r="34" spans="1:31" s="1604" customFormat="1" ht="13" x14ac:dyDescent="0.25">
      <c r="A34" s="1757"/>
      <c r="B34" s="1758"/>
      <c r="C34" s="1759"/>
      <c r="D34" s="1746"/>
      <c r="E34" s="1747"/>
      <c r="F34" s="1759"/>
      <c r="G34" s="1759"/>
      <c r="H34" s="1759"/>
      <c r="I34" s="1759"/>
      <c r="J34" s="1759"/>
      <c r="K34" s="1759"/>
      <c r="L34" s="1760"/>
      <c r="M34" s="1761"/>
      <c r="N34" s="1760"/>
      <c r="O34" s="1760"/>
      <c r="P34" s="1760"/>
      <c r="Q34" s="1762"/>
      <c r="R34" s="1762"/>
      <c r="S34" s="1762"/>
      <c r="T34" s="1763"/>
      <c r="U34" s="1803"/>
      <c r="V34" s="1803"/>
      <c r="W34" s="1804"/>
      <c r="X34" s="1803"/>
      <c r="Y34" s="1765"/>
      <c r="Z34" s="1765"/>
      <c r="AA34" s="1766"/>
      <c r="AB34" s="1767"/>
      <c r="AC34" s="1755"/>
      <c r="AD34" s="1756"/>
      <c r="AE34" s="1756"/>
    </row>
    <row r="35" spans="1:31" s="1604" customFormat="1" ht="13" x14ac:dyDescent="0.25">
      <c r="A35" s="1757"/>
      <c r="B35" s="1758"/>
      <c r="C35" s="1759"/>
      <c r="D35" s="1746"/>
      <c r="E35" s="1747"/>
      <c r="F35" s="1759"/>
      <c r="G35" s="1759"/>
      <c r="H35" s="1759"/>
      <c r="I35" s="1759"/>
      <c r="J35" s="1759"/>
      <c r="K35" s="1759"/>
      <c r="L35" s="1760"/>
      <c r="M35" s="1761"/>
      <c r="N35" s="1760"/>
      <c r="O35" s="1760"/>
      <c r="P35" s="1760"/>
      <c r="Q35" s="1762"/>
      <c r="R35" s="1762"/>
      <c r="S35" s="1762"/>
      <c r="T35" s="1763"/>
      <c r="U35" s="1803"/>
      <c r="V35" s="1803"/>
      <c r="W35" s="1804"/>
      <c r="X35" s="1803"/>
      <c r="Y35" s="1765"/>
      <c r="Z35" s="1765"/>
      <c r="AA35" s="1766"/>
      <c r="AB35" s="1767"/>
      <c r="AC35" s="1755"/>
      <c r="AD35" s="1756"/>
      <c r="AE35" s="1756"/>
    </row>
    <row r="36" spans="1:31" s="1604" customFormat="1" ht="13" x14ac:dyDescent="0.25">
      <c r="A36" s="1757"/>
      <c r="B36" s="1758"/>
      <c r="C36" s="1759"/>
      <c r="D36" s="1746"/>
      <c r="E36" s="1747"/>
      <c r="F36" s="1759"/>
      <c r="G36" s="1759"/>
      <c r="H36" s="1759"/>
      <c r="I36" s="1759"/>
      <c r="J36" s="1759"/>
      <c r="K36" s="1759"/>
      <c r="L36" s="1760"/>
      <c r="M36" s="1761"/>
      <c r="N36" s="1760"/>
      <c r="O36" s="1760"/>
      <c r="P36" s="1760"/>
      <c r="Q36" s="1762"/>
      <c r="R36" s="1762"/>
      <c r="S36" s="1762"/>
      <c r="T36" s="1763"/>
      <c r="U36" s="1803"/>
      <c r="V36" s="1803"/>
      <c r="W36" s="1804"/>
      <c r="X36" s="1803"/>
      <c r="Y36" s="1765"/>
      <c r="Z36" s="1765"/>
      <c r="AA36" s="1766"/>
      <c r="AB36" s="1767"/>
      <c r="AC36" s="1755"/>
      <c r="AD36" s="1756"/>
      <c r="AE36" s="1756"/>
    </row>
    <row r="37" spans="1:31" s="1604" customFormat="1" ht="13" x14ac:dyDescent="0.25">
      <c r="A37" s="1757"/>
      <c r="B37" s="1758"/>
      <c r="C37" s="1759"/>
      <c r="D37" s="1746"/>
      <c r="E37" s="1747"/>
      <c r="F37" s="1759"/>
      <c r="G37" s="1759"/>
      <c r="H37" s="1759"/>
      <c r="I37" s="1759"/>
      <c r="J37" s="1759"/>
      <c r="K37" s="1759"/>
      <c r="L37" s="1760"/>
      <c r="M37" s="1761"/>
      <c r="N37" s="1760"/>
      <c r="O37" s="1760"/>
      <c r="P37" s="1760"/>
      <c r="Q37" s="1762"/>
      <c r="R37" s="1762"/>
      <c r="S37" s="1762"/>
      <c r="T37" s="1763"/>
      <c r="U37" s="1803"/>
      <c r="V37" s="1803"/>
      <c r="W37" s="1804"/>
      <c r="X37" s="1803"/>
      <c r="Y37" s="1765"/>
      <c r="Z37" s="1765"/>
      <c r="AA37" s="1766"/>
      <c r="AB37" s="1767"/>
      <c r="AC37" s="1755"/>
      <c r="AD37" s="1756"/>
      <c r="AE37" s="1756"/>
    </row>
    <row r="38" spans="1:31" s="1604" customFormat="1" ht="13" x14ac:dyDescent="0.25">
      <c r="A38" s="1757"/>
      <c r="B38" s="1758"/>
      <c r="C38" s="1759"/>
      <c r="D38" s="1746"/>
      <c r="E38" s="1747"/>
      <c r="F38" s="1759"/>
      <c r="G38" s="1759"/>
      <c r="H38" s="1759"/>
      <c r="I38" s="1759"/>
      <c r="J38" s="1759"/>
      <c r="K38" s="1759"/>
      <c r="L38" s="1760"/>
      <c r="M38" s="1761"/>
      <c r="N38" s="1760"/>
      <c r="O38" s="1760"/>
      <c r="P38" s="1760"/>
      <c r="Q38" s="1762"/>
      <c r="R38" s="1762"/>
      <c r="S38" s="1762"/>
      <c r="T38" s="1763"/>
      <c r="U38" s="1803"/>
      <c r="V38" s="1803"/>
      <c r="W38" s="1804"/>
      <c r="X38" s="1803"/>
      <c r="Y38" s="1765"/>
      <c r="Z38" s="1765"/>
      <c r="AA38" s="1766"/>
      <c r="AB38" s="1767"/>
      <c r="AC38" s="1755"/>
      <c r="AD38" s="1756"/>
      <c r="AE38" s="1756"/>
    </row>
    <row r="39" spans="1:31" s="1604" customFormat="1" ht="13" x14ac:dyDescent="0.25">
      <c r="A39" s="1757"/>
      <c r="B39" s="1758"/>
      <c r="C39" s="1759"/>
      <c r="D39" s="1746"/>
      <c r="E39" s="1747"/>
      <c r="F39" s="1759"/>
      <c r="G39" s="1759"/>
      <c r="H39" s="1759"/>
      <c r="I39" s="1759"/>
      <c r="J39" s="1759"/>
      <c r="K39" s="1759"/>
      <c r="L39" s="1760"/>
      <c r="M39" s="1761"/>
      <c r="N39" s="1760"/>
      <c r="O39" s="1760"/>
      <c r="P39" s="1760"/>
      <c r="Q39" s="1762"/>
      <c r="R39" s="1762"/>
      <c r="S39" s="1762"/>
      <c r="T39" s="1763"/>
      <c r="U39" s="1803"/>
      <c r="V39" s="1803"/>
      <c r="W39" s="1804"/>
      <c r="X39" s="1803"/>
      <c r="Y39" s="1765"/>
      <c r="Z39" s="1765"/>
      <c r="AA39" s="1766"/>
      <c r="AB39" s="1767"/>
      <c r="AC39" s="1755"/>
      <c r="AD39" s="1756"/>
      <c r="AE39" s="1756"/>
    </row>
    <row r="40" spans="1:31" s="1604" customFormat="1" ht="21.75" customHeight="1" x14ac:dyDescent="0.25">
      <c r="A40" s="1757"/>
      <c r="B40" s="1758"/>
      <c r="C40" s="1759"/>
      <c r="D40" s="1746"/>
      <c r="E40" s="1747"/>
      <c r="F40" s="1759"/>
      <c r="G40" s="1759"/>
      <c r="H40" s="1759"/>
      <c r="I40" s="1759"/>
      <c r="J40" s="1759"/>
      <c r="K40" s="1759"/>
      <c r="L40" s="1760"/>
      <c r="M40" s="1761"/>
      <c r="N40" s="1760"/>
      <c r="O40" s="1760"/>
      <c r="P40" s="1760"/>
      <c r="Q40" s="1762"/>
      <c r="R40" s="1762"/>
      <c r="S40" s="1762"/>
      <c r="T40" s="1763"/>
      <c r="U40" s="1803"/>
      <c r="V40" s="1803"/>
      <c r="W40" s="1804"/>
      <c r="X40" s="1803"/>
      <c r="Y40" s="1765"/>
      <c r="Z40" s="1765"/>
      <c r="AA40" s="1766"/>
      <c r="AB40" s="1767"/>
      <c r="AC40" s="1755"/>
      <c r="AD40" s="1756"/>
      <c r="AE40" s="1756"/>
    </row>
    <row r="41" spans="1:31" s="1604" customFormat="1" ht="13" x14ac:dyDescent="0.25">
      <c r="A41" s="1757"/>
      <c r="B41" s="1758"/>
      <c r="C41" s="1759"/>
      <c r="D41" s="1746"/>
      <c r="E41" s="1747"/>
      <c r="F41" s="1759"/>
      <c r="G41" s="1759"/>
      <c r="H41" s="1759"/>
      <c r="I41" s="1759"/>
      <c r="J41" s="1759"/>
      <c r="K41" s="1759"/>
      <c r="L41" s="1760"/>
      <c r="M41" s="1761"/>
      <c r="N41" s="1760"/>
      <c r="O41" s="1760"/>
      <c r="P41" s="1760"/>
      <c r="Q41" s="1762"/>
      <c r="R41" s="1762"/>
      <c r="S41" s="1762"/>
      <c r="T41" s="1763"/>
      <c r="U41" s="1803"/>
      <c r="V41" s="1803"/>
      <c r="W41" s="1804"/>
      <c r="X41" s="1803"/>
      <c r="Y41" s="1765"/>
      <c r="Z41" s="1765"/>
      <c r="AA41" s="1766"/>
      <c r="AB41" s="1767"/>
      <c r="AC41" s="1755"/>
      <c r="AD41" s="1756"/>
      <c r="AE41" s="1756"/>
    </row>
    <row r="42" spans="1:31" s="1604" customFormat="1" ht="13" x14ac:dyDescent="0.25">
      <c r="A42" s="1757"/>
      <c r="B42" s="1758"/>
      <c r="C42" s="1759"/>
      <c r="D42" s="1746"/>
      <c r="E42" s="1747"/>
      <c r="F42" s="1759"/>
      <c r="G42" s="1759"/>
      <c r="H42" s="1759"/>
      <c r="I42" s="1759"/>
      <c r="J42" s="1759"/>
      <c r="K42" s="1759"/>
      <c r="L42" s="1760"/>
      <c r="M42" s="1761"/>
      <c r="N42" s="1760"/>
      <c r="O42" s="1760"/>
      <c r="P42" s="1760"/>
      <c r="Q42" s="1762"/>
      <c r="R42" s="1762"/>
      <c r="S42" s="1762"/>
      <c r="T42" s="1763"/>
      <c r="U42" s="1803"/>
      <c r="V42" s="1803"/>
      <c r="W42" s="1804"/>
      <c r="X42" s="1803"/>
      <c r="Y42" s="1765"/>
      <c r="Z42" s="1765"/>
      <c r="AA42" s="1766"/>
      <c r="AB42" s="1767"/>
      <c r="AC42" s="1755"/>
      <c r="AD42" s="1756"/>
      <c r="AE42" s="1756"/>
    </row>
    <row r="43" spans="1:31" s="1604" customFormat="1" ht="13" x14ac:dyDescent="0.25">
      <c r="A43" s="1757"/>
      <c r="B43" s="1758"/>
      <c r="C43" s="1759"/>
      <c r="D43" s="1746"/>
      <c r="E43" s="1747"/>
      <c r="F43" s="1759"/>
      <c r="G43" s="1759"/>
      <c r="H43" s="1759"/>
      <c r="I43" s="1759"/>
      <c r="J43" s="1759"/>
      <c r="K43" s="1759"/>
      <c r="L43" s="1760"/>
      <c r="M43" s="1761"/>
      <c r="N43" s="1760"/>
      <c r="O43" s="1760"/>
      <c r="P43" s="1760"/>
      <c r="Q43" s="1762"/>
      <c r="R43" s="1762"/>
      <c r="S43" s="1762"/>
      <c r="T43" s="1763"/>
      <c r="U43" s="1803"/>
      <c r="V43" s="1803"/>
      <c r="W43" s="1804"/>
      <c r="X43" s="1803"/>
      <c r="Y43" s="1765"/>
      <c r="Z43" s="1765"/>
      <c r="AA43" s="1766"/>
      <c r="AB43" s="1767"/>
      <c r="AC43" s="1755"/>
      <c r="AD43" s="1756"/>
      <c r="AE43" s="1756"/>
    </row>
    <row r="44" spans="1:31" s="1604" customFormat="1" ht="13" x14ac:dyDescent="0.25">
      <c r="A44" s="1757"/>
      <c r="B44" s="1758"/>
      <c r="C44" s="1759"/>
      <c r="D44" s="1746"/>
      <c r="E44" s="1747"/>
      <c r="F44" s="1759"/>
      <c r="G44" s="1759"/>
      <c r="H44" s="1759"/>
      <c r="I44" s="1759"/>
      <c r="J44" s="1759"/>
      <c r="K44" s="1759"/>
      <c r="L44" s="1760"/>
      <c r="M44" s="1761"/>
      <c r="N44" s="1760"/>
      <c r="O44" s="1760"/>
      <c r="P44" s="1760"/>
      <c r="Q44" s="1762"/>
      <c r="R44" s="1762"/>
      <c r="S44" s="1762"/>
      <c r="T44" s="1763"/>
      <c r="U44" s="1803"/>
      <c r="V44" s="1803"/>
      <c r="W44" s="1804"/>
      <c r="X44" s="1803"/>
      <c r="Y44" s="1765"/>
      <c r="Z44" s="1765"/>
      <c r="AA44" s="1766"/>
      <c r="AB44" s="1767"/>
      <c r="AC44" s="1755"/>
      <c r="AD44" s="1756"/>
      <c r="AE44" s="1756"/>
    </row>
    <row r="45" spans="1:31" s="1604" customFormat="1" ht="13" x14ac:dyDescent="0.25">
      <c r="A45" s="1757"/>
      <c r="B45" s="1758"/>
      <c r="C45" s="1759"/>
      <c r="D45" s="1746"/>
      <c r="E45" s="1747"/>
      <c r="F45" s="1759"/>
      <c r="G45" s="1759"/>
      <c r="H45" s="1759"/>
      <c r="I45" s="1759"/>
      <c r="J45" s="1759"/>
      <c r="K45" s="1759"/>
      <c r="L45" s="1760"/>
      <c r="M45" s="1761"/>
      <c r="N45" s="1760"/>
      <c r="O45" s="1760"/>
      <c r="P45" s="1760"/>
      <c r="Q45" s="1762"/>
      <c r="R45" s="1762"/>
      <c r="S45" s="1762"/>
      <c r="T45" s="1763"/>
      <c r="U45" s="1803"/>
      <c r="V45" s="1803"/>
      <c r="W45" s="1804"/>
      <c r="X45" s="1803"/>
      <c r="Y45" s="1765"/>
      <c r="Z45" s="1765"/>
      <c r="AA45" s="1766"/>
      <c r="AB45" s="1767"/>
      <c r="AC45" s="1755"/>
      <c r="AD45" s="1756"/>
      <c r="AE45" s="1756"/>
    </row>
    <row r="46" spans="1:31" s="1604" customFormat="1" ht="13" x14ac:dyDescent="0.25">
      <c r="A46" s="1757"/>
      <c r="B46" s="1758"/>
      <c r="C46" s="1759"/>
      <c r="D46" s="1746"/>
      <c r="E46" s="1747"/>
      <c r="F46" s="1759"/>
      <c r="G46" s="1759"/>
      <c r="H46" s="1759"/>
      <c r="I46" s="1759"/>
      <c r="J46" s="1759"/>
      <c r="K46" s="1759"/>
      <c r="L46" s="1760"/>
      <c r="M46" s="1761"/>
      <c r="N46" s="1760"/>
      <c r="O46" s="1760"/>
      <c r="P46" s="1760"/>
      <c r="Q46" s="1762"/>
      <c r="R46" s="1762"/>
      <c r="S46" s="1762"/>
      <c r="T46" s="1763"/>
      <c r="U46" s="1803"/>
      <c r="V46" s="1803"/>
      <c r="W46" s="1804"/>
      <c r="X46" s="1803"/>
      <c r="Y46" s="1765"/>
      <c r="Z46" s="1765"/>
      <c r="AA46" s="1766"/>
      <c r="AB46" s="1767"/>
      <c r="AC46" s="1755"/>
      <c r="AD46" s="1756"/>
      <c r="AE46" s="1756"/>
    </row>
    <row r="47" spans="1:31" s="1604" customFormat="1" ht="13" x14ac:dyDescent="0.25">
      <c r="A47" s="1757"/>
      <c r="B47" s="1758"/>
      <c r="C47" s="1759"/>
      <c r="D47" s="1746"/>
      <c r="E47" s="1747"/>
      <c r="F47" s="1759"/>
      <c r="G47" s="1759"/>
      <c r="H47" s="1759"/>
      <c r="I47" s="1759"/>
      <c r="J47" s="1759"/>
      <c r="K47" s="1759"/>
      <c r="L47" s="1760"/>
      <c r="M47" s="1761"/>
      <c r="N47" s="1760"/>
      <c r="O47" s="1760"/>
      <c r="P47" s="1760"/>
      <c r="Q47" s="1762"/>
      <c r="R47" s="1762"/>
      <c r="S47" s="1762"/>
      <c r="T47" s="1763"/>
      <c r="U47" s="1803"/>
      <c r="V47" s="1803"/>
      <c r="W47" s="1804"/>
      <c r="X47" s="1803"/>
      <c r="Y47" s="1765"/>
      <c r="Z47" s="1765"/>
      <c r="AA47" s="1766"/>
      <c r="AB47" s="1767"/>
      <c r="AC47" s="1755"/>
      <c r="AD47" s="1756"/>
      <c r="AE47" s="1756"/>
    </row>
    <row r="48" spans="1:31" s="1604" customFormat="1" ht="13" x14ac:dyDescent="0.25">
      <c r="A48" s="1757"/>
      <c r="B48" s="1758"/>
      <c r="C48" s="1759"/>
      <c r="D48" s="1746"/>
      <c r="E48" s="1747"/>
      <c r="F48" s="1759"/>
      <c r="G48" s="1759"/>
      <c r="H48" s="1759"/>
      <c r="I48" s="1759"/>
      <c r="J48" s="1759"/>
      <c r="K48" s="1759"/>
      <c r="L48" s="1760"/>
      <c r="M48" s="1761"/>
      <c r="N48" s="1760"/>
      <c r="O48" s="1760"/>
      <c r="P48" s="1760"/>
      <c r="Q48" s="1762"/>
      <c r="R48" s="1762"/>
      <c r="S48" s="1762"/>
      <c r="T48" s="1763"/>
      <c r="U48" s="1803"/>
      <c r="V48" s="1803"/>
      <c r="W48" s="1804"/>
      <c r="X48" s="1803"/>
      <c r="Y48" s="1765"/>
      <c r="Z48" s="1765"/>
      <c r="AA48" s="1766"/>
      <c r="AB48" s="1767"/>
      <c r="AC48" s="1755"/>
      <c r="AD48" s="1756"/>
      <c r="AE48" s="1756"/>
    </row>
    <row r="49" spans="1:31" s="1604" customFormat="1" ht="13" x14ac:dyDescent="0.25">
      <c r="A49" s="1757"/>
      <c r="B49" s="1758"/>
      <c r="C49" s="1759"/>
      <c r="D49" s="1746"/>
      <c r="E49" s="1747"/>
      <c r="F49" s="1759"/>
      <c r="G49" s="1759"/>
      <c r="H49" s="1759"/>
      <c r="I49" s="1759"/>
      <c r="J49" s="1759"/>
      <c r="K49" s="1759"/>
      <c r="L49" s="1760"/>
      <c r="M49" s="1761"/>
      <c r="N49" s="1760"/>
      <c r="O49" s="1760"/>
      <c r="P49" s="1760"/>
      <c r="Q49" s="1762"/>
      <c r="R49" s="1762"/>
      <c r="S49" s="1762"/>
      <c r="T49" s="1763"/>
      <c r="U49" s="1803"/>
      <c r="V49" s="1803"/>
      <c r="W49" s="1804"/>
      <c r="X49" s="1803"/>
      <c r="Y49" s="1765"/>
      <c r="Z49" s="1765"/>
      <c r="AA49" s="1766"/>
      <c r="AB49" s="1767"/>
      <c r="AC49" s="1755"/>
      <c r="AD49" s="1756"/>
      <c r="AE49" s="1756"/>
    </row>
    <row r="50" spans="1:31" s="1604" customFormat="1" ht="13" x14ac:dyDescent="0.25">
      <c r="A50" s="1757"/>
      <c r="B50" s="1758"/>
      <c r="C50" s="1759"/>
      <c r="D50" s="1746"/>
      <c r="E50" s="1759"/>
      <c r="F50" s="1759"/>
      <c r="G50" s="1759"/>
      <c r="H50" s="1759"/>
      <c r="I50" s="1759"/>
      <c r="J50" s="1759"/>
      <c r="K50" s="1759"/>
      <c r="L50" s="1760"/>
      <c r="M50" s="1761"/>
      <c r="N50" s="1760"/>
      <c r="O50" s="1760"/>
      <c r="P50" s="1760"/>
      <c r="Q50" s="1762"/>
      <c r="R50" s="1762"/>
      <c r="S50" s="1762"/>
      <c r="T50" s="1762"/>
      <c r="U50" s="1803"/>
      <c r="V50" s="1803"/>
      <c r="W50" s="1803"/>
      <c r="X50" s="1803"/>
      <c r="Y50" s="1765"/>
      <c r="Z50" s="1765"/>
      <c r="AA50" s="1770"/>
      <c r="AB50" s="1767"/>
      <c r="AC50" s="1756"/>
      <c r="AD50" s="1756"/>
      <c r="AE50" s="1756"/>
    </row>
    <row r="51" spans="1:31" s="1603" customFormat="1" ht="13.5" thickBot="1" x14ac:dyDescent="0.35">
      <c r="A51" s="1771" t="s">
        <v>311</v>
      </c>
      <c r="B51" s="1771"/>
      <c r="C51" s="1772"/>
      <c r="D51" s="1772"/>
      <c r="E51" s="1772"/>
      <c r="F51" s="1772"/>
      <c r="G51" s="1772"/>
      <c r="H51" s="1772"/>
      <c r="I51" s="1772"/>
      <c r="J51" s="1772"/>
      <c r="K51" s="1772"/>
      <c r="L51" s="1773"/>
      <c r="M51" s="1773"/>
      <c r="N51" s="1773"/>
      <c r="O51" s="1773"/>
      <c r="P51" s="1773"/>
      <c r="Q51" s="1774">
        <f>SUM(Q18:Q50)</f>
        <v>1</v>
      </c>
      <c r="R51" s="1774"/>
      <c r="S51" s="1774">
        <f>SUM(S18:S50)</f>
        <v>0</v>
      </c>
      <c r="T51" s="1775">
        <f>SUM(O51:S51)</f>
        <v>1</v>
      </c>
      <c r="U51" s="1774">
        <f>SUM(U18:U50)</f>
        <v>0.8</v>
      </c>
      <c r="V51" s="1774"/>
      <c r="W51" s="1775"/>
      <c r="X51" s="1776">
        <f>SUM(X17:X50)</f>
        <v>0</v>
      </c>
      <c r="Y51" s="1777"/>
      <c r="Z51" s="1777"/>
      <c r="AA51" s="1778"/>
      <c r="AB51" s="1779"/>
      <c r="AC51" s="1613"/>
      <c r="AD51" s="1613"/>
      <c r="AE51" s="1613"/>
    </row>
    <row r="52" spans="1:31" s="1603" customFormat="1" ht="12.5" x14ac:dyDescent="0.25">
      <c r="A52" s="1780"/>
      <c r="B52" s="1780"/>
      <c r="C52" s="1780"/>
      <c r="D52" s="1780"/>
      <c r="E52" s="1780"/>
      <c r="F52" s="1780"/>
      <c r="G52" s="1780"/>
      <c r="H52" s="1780"/>
      <c r="I52" s="1780"/>
      <c r="J52" s="1780"/>
      <c r="K52" s="1780"/>
      <c r="L52" s="1780"/>
      <c r="M52" s="1780"/>
      <c r="N52" s="1780"/>
      <c r="O52" s="1780"/>
      <c r="P52" s="1780"/>
      <c r="Q52" s="1780"/>
      <c r="R52" s="1780"/>
      <c r="S52" s="1780"/>
      <c r="T52" s="1780"/>
      <c r="U52" s="1780"/>
      <c r="V52" s="1780"/>
      <c r="W52" s="1780"/>
      <c r="X52" s="1780"/>
      <c r="Y52" s="1781"/>
      <c r="Z52" s="1781"/>
      <c r="AA52" s="1782"/>
      <c r="AB52" s="1768"/>
      <c r="AC52" s="1613"/>
      <c r="AD52" s="1613"/>
      <c r="AE52" s="1613"/>
    </row>
    <row r="53" spans="1:31" s="1603" customFormat="1" ht="12.5" x14ac:dyDescent="0.25">
      <c r="A53" s="1780"/>
      <c r="B53" s="1780"/>
      <c r="C53" s="1780"/>
      <c r="D53" s="1780"/>
      <c r="E53" s="1780"/>
      <c r="F53" s="1780"/>
      <c r="G53" s="1780"/>
      <c r="H53" s="1780"/>
      <c r="I53" s="1780"/>
      <c r="J53" s="1780"/>
      <c r="K53" s="1780"/>
      <c r="L53" s="1780"/>
      <c r="M53" s="1780"/>
      <c r="N53" s="1780"/>
      <c r="O53" s="1780"/>
      <c r="P53" s="1780"/>
      <c r="Q53" s="1780"/>
      <c r="R53" s="1780"/>
      <c r="S53" s="1780"/>
      <c r="T53" s="1780"/>
      <c r="U53" s="1780"/>
      <c r="V53" s="1780"/>
      <c r="W53" s="1780"/>
      <c r="X53" s="1780"/>
      <c r="Y53" s="1781"/>
      <c r="Z53" s="1781"/>
      <c r="AA53" s="1782"/>
      <c r="AB53" s="1768"/>
      <c r="AC53" s="1613"/>
      <c r="AD53" s="1613"/>
    </row>
    <row r="54" spans="1:31" s="1603" customFormat="1" ht="12.5" x14ac:dyDescent="0.25">
      <c r="A54" s="1780"/>
      <c r="B54" s="1780"/>
      <c r="C54" s="1780"/>
      <c r="D54" s="1780"/>
      <c r="E54" s="1780"/>
      <c r="F54" s="1780"/>
      <c r="G54" s="1780"/>
      <c r="H54" s="1780"/>
      <c r="I54" s="1780"/>
      <c r="J54" s="1780"/>
      <c r="K54" s="1780"/>
      <c r="L54" s="1780"/>
      <c r="M54" s="1780"/>
      <c r="N54" s="1780"/>
      <c r="O54" s="1780"/>
      <c r="P54" s="1780"/>
      <c r="Q54" s="1780"/>
      <c r="R54" s="1780"/>
      <c r="S54" s="1780"/>
      <c r="T54" s="1780"/>
      <c r="U54" s="1780"/>
      <c r="V54" s="1780"/>
      <c r="W54" s="1780"/>
      <c r="X54" s="1780"/>
      <c r="Y54" s="1781"/>
      <c r="Z54" s="1781"/>
      <c r="AA54" s="1782"/>
      <c r="AB54" s="1768"/>
      <c r="AC54" s="1613"/>
      <c r="AD54" s="1613"/>
    </row>
    <row r="55" spans="1:31" s="1603" customFormat="1" ht="12.5" x14ac:dyDescent="0.25">
      <c r="A55" s="1780"/>
      <c r="B55" s="1780"/>
      <c r="C55" s="1780"/>
      <c r="D55" s="1780"/>
      <c r="E55" s="1780"/>
      <c r="F55" s="1780"/>
      <c r="G55" s="1780"/>
      <c r="H55" s="1780"/>
      <c r="I55" s="1780"/>
      <c r="J55" s="1780"/>
      <c r="K55" s="1780"/>
      <c r="L55" s="1780"/>
      <c r="M55" s="1780"/>
      <c r="N55" s="1780"/>
      <c r="O55" s="1780"/>
      <c r="P55" s="1780"/>
      <c r="Q55" s="1780"/>
      <c r="R55" s="1780"/>
      <c r="S55" s="1780"/>
      <c r="T55" s="1780"/>
      <c r="U55" s="1780"/>
      <c r="V55" s="1780"/>
      <c r="W55" s="1780"/>
      <c r="X55" s="1780"/>
      <c r="Y55" s="1781"/>
      <c r="Z55" s="1781"/>
      <c r="AA55" s="1782"/>
      <c r="AB55" s="1768"/>
      <c r="AC55" s="1613"/>
      <c r="AD55" s="1613"/>
    </row>
    <row r="56" spans="1:31" s="1603" customFormat="1" ht="18" x14ac:dyDescent="0.4">
      <c r="A56" s="1783"/>
      <c r="B56" s="1783"/>
      <c r="C56" s="1784"/>
      <c r="D56" s="1784"/>
      <c r="E56" s="1784"/>
      <c r="F56" s="1784"/>
      <c r="G56" s="1784"/>
      <c r="H56" s="1784"/>
      <c r="I56" s="1785"/>
      <c r="J56" s="1784"/>
      <c r="K56" s="1784"/>
      <c r="L56" s="1784"/>
      <c r="M56" s="1784"/>
      <c r="N56" s="1784"/>
      <c r="O56" s="1784"/>
      <c r="P56" s="1784"/>
      <c r="Q56" s="1784"/>
      <c r="R56" s="1784"/>
      <c r="S56" s="1784"/>
      <c r="T56" s="1784"/>
      <c r="U56" s="1784"/>
      <c r="V56" s="1784"/>
      <c r="W56" s="1784"/>
      <c r="X56" s="1784"/>
      <c r="Y56" s="1781"/>
      <c r="Z56" s="1781"/>
      <c r="AA56" s="1782"/>
      <c r="AB56" s="1768"/>
      <c r="AC56" s="1613"/>
      <c r="AD56" s="1613"/>
    </row>
    <row r="57" spans="1:31" s="1603" customFormat="1" ht="13" x14ac:dyDescent="0.3">
      <c r="A57" s="1784"/>
      <c r="B57" s="1784"/>
      <c r="C57" s="1784"/>
      <c r="D57" s="1784"/>
      <c r="E57" s="1784"/>
      <c r="F57" s="1784"/>
      <c r="G57" s="1784"/>
      <c r="H57" s="1784"/>
      <c r="I57" s="1784"/>
      <c r="J57" s="1784"/>
      <c r="K57" s="1784"/>
      <c r="L57" s="1784"/>
      <c r="M57" s="1784"/>
      <c r="N57" s="1784"/>
      <c r="O57" s="1784"/>
      <c r="P57" s="1784"/>
      <c r="Q57" s="1784"/>
      <c r="R57" s="1784"/>
      <c r="S57" s="1784"/>
      <c r="T57" s="1784"/>
      <c r="U57" s="1784"/>
      <c r="V57" s="1784"/>
      <c r="W57" s="1784"/>
      <c r="X57" s="1784"/>
      <c r="Y57" s="1781"/>
      <c r="Z57" s="1781"/>
      <c r="AA57" s="1782"/>
      <c r="AB57" s="1768"/>
      <c r="AC57" s="1613"/>
      <c r="AD57" s="1613"/>
    </row>
    <row r="58" spans="1:31" s="1603" customFormat="1" ht="13" x14ac:dyDescent="0.3">
      <c r="A58" s="1786" t="s">
        <v>1550</v>
      </c>
      <c r="B58" s="1786"/>
      <c r="C58" s="1784"/>
      <c r="D58" s="1784"/>
      <c r="E58" s="1784"/>
      <c r="F58" s="1784"/>
      <c r="G58" s="1784"/>
      <c r="H58" s="1784"/>
      <c r="I58" s="1784"/>
      <c r="J58" s="1784"/>
      <c r="K58" s="1784"/>
      <c r="L58" s="1784"/>
      <c r="M58" s="1784"/>
      <c r="N58" s="1784"/>
      <c r="O58" s="1784"/>
      <c r="P58" s="1784"/>
      <c r="Q58" s="1784"/>
      <c r="R58" s="1784"/>
      <c r="S58" s="1784"/>
      <c r="T58" s="1784"/>
      <c r="U58" s="1784"/>
      <c r="V58" s="1784"/>
      <c r="W58" s="1784"/>
      <c r="X58" s="1784"/>
      <c r="Y58" s="1781"/>
      <c r="Z58" s="1781"/>
      <c r="AA58" s="1782"/>
      <c r="AB58" s="1768"/>
      <c r="AC58" s="1613"/>
      <c r="AD58" s="1613"/>
    </row>
    <row r="59" spans="1:31" s="1603" customFormat="1" ht="13" x14ac:dyDescent="0.3">
      <c r="A59" s="1784" t="s">
        <v>1551</v>
      </c>
      <c r="B59" s="1784"/>
      <c r="C59" s="1787" t="s">
        <v>1552</v>
      </c>
      <c r="D59" s="1787"/>
      <c r="E59" s="1787"/>
      <c r="F59" s="1784"/>
      <c r="G59" s="1784"/>
      <c r="H59" s="1784"/>
      <c r="I59" s="1784"/>
      <c r="J59" s="1784"/>
      <c r="K59" s="1784"/>
      <c r="L59" s="1784"/>
      <c r="M59" s="1784"/>
      <c r="N59" s="1784"/>
      <c r="O59" s="1784"/>
      <c r="P59" s="1784"/>
      <c r="Q59" s="1784"/>
      <c r="R59" s="1784"/>
      <c r="S59" s="1784"/>
      <c r="T59" s="1784"/>
      <c r="U59" s="1784"/>
      <c r="V59" s="1784"/>
      <c r="W59" s="1784"/>
      <c r="X59" s="1784"/>
      <c r="Y59" s="1781"/>
      <c r="Z59" s="1781"/>
      <c r="AA59" s="1782"/>
      <c r="AB59" s="1768"/>
      <c r="AC59" s="1613"/>
      <c r="AD59" s="1613"/>
    </row>
    <row r="60" spans="1:31" s="1603" customFormat="1" ht="13" x14ac:dyDescent="0.3">
      <c r="A60" s="1784"/>
      <c r="B60" s="1784"/>
      <c r="C60" s="1780" t="s">
        <v>1553</v>
      </c>
      <c r="D60" s="1780"/>
      <c r="E60" s="1780"/>
      <c r="F60" s="1784"/>
      <c r="G60" s="1784"/>
      <c r="H60" s="1784"/>
      <c r="I60" s="1784"/>
      <c r="J60" s="1784"/>
      <c r="K60" s="1784"/>
      <c r="L60" s="1784"/>
      <c r="M60" s="1784"/>
      <c r="N60" s="1784"/>
      <c r="O60" s="1784"/>
      <c r="P60" s="1784"/>
      <c r="Q60" s="1784"/>
      <c r="R60" s="1784"/>
      <c r="S60" s="1784"/>
      <c r="T60" s="1784"/>
      <c r="U60" s="1784"/>
      <c r="V60" s="1784"/>
      <c r="W60" s="1784"/>
      <c r="X60" s="1784"/>
      <c r="Y60" s="1781"/>
      <c r="Z60" s="1781"/>
      <c r="AA60" s="1782"/>
      <c r="AB60" s="1768"/>
      <c r="AC60" s="1613"/>
      <c r="AD60" s="1613"/>
    </row>
    <row r="61" spans="1:31" s="1603" customFormat="1" ht="13" x14ac:dyDescent="0.3">
      <c r="A61" s="1784"/>
      <c r="B61" s="1784"/>
      <c r="C61" s="1780" t="s">
        <v>1554</v>
      </c>
      <c r="D61" s="1780"/>
      <c r="E61" s="1780"/>
      <c r="F61" s="1784"/>
      <c r="G61" s="1784"/>
      <c r="H61" s="1784"/>
      <c r="I61" s="1784"/>
      <c r="J61" s="1784"/>
      <c r="K61" s="1784"/>
      <c r="L61" s="1784"/>
      <c r="M61" s="1784"/>
      <c r="N61" s="1784"/>
      <c r="O61" s="1784"/>
      <c r="P61" s="1784"/>
      <c r="Q61" s="1784"/>
      <c r="R61" s="1784"/>
      <c r="S61" s="1784"/>
      <c r="T61" s="1784"/>
      <c r="U61" s="1784"/>
      <c r="V61" s="1784"/>
      <c r="W61" s="1784"/>
      <c r="X61" s="1784"/>
      <c r="Y61" s="1781"/>
      <c r="Z61" s="1781"/>
      <c r="AA61" s="1782"/>
      <c r="AB61" s="1768"/>
      <c r="AC61" s="1613"/>
      <c r="AD61" s="1613"/>
    </row>
    <row r="62" spans="1:31" s="1613" customFormat="1" ht="13" x14ac:dyDescent="0.3">
      <c r="A62" s="1784"/>
      <c r="B62" s="1784"/>
      <c r="C62" s="1780" t="s">
        <v>1555</v>
      </c>
      <c r="D62" s="1784"/>
      <c r="E62" s="1784"/>
      <c r="F62" s="1784"/>
      <c r="G62" s="1784"/>
      <c r="H62" s="1784"/>
      <c r="I62" s="1784"/>
      <c r="J62" s="1784"/>
      <c r="K62" s="1784"/>
      <c r="L62" s="1784"/>
      <c r="M62" s="1784"/>
      <c r="N62" s="1784"/>
      <c r="O62" s="1784"/>
      <c r="P62" s="1784"/>
      <c r="Q62" s="1784"/>
      <c r="R62" s="1784"/>
      <c r="S62" s="1784"/>
      <c r="T62" s="1784"/>
      <c r="U62" s="1784"/>
      <c r="V62" s="1784"/>
      <c r="W62" s="1784"/>
      <c r="X62" s="1784"/>
      <c r="Y62" s="1781"/>
      <c r="Z62" s="1781"/>
      <c r="AA62" s="1782"/>
      <c r="AB62" s="1768"/>
      <c r="AE62" s="1603"/>
    </row>
    <row r="63" spans="1:31" s="1613" customFormat="1" ht="13" x14ac:dyDescent="0.3">
      <c r="A63" s="1784"/>
      <c r="B63" s="1784"/>
      <c r="C63" s="1780" t="s">
        <v>1556</v>
      </c>
      <c r="D63" s="1784"/>
      <c r="E63" s="1784"/>
      <c r="F63" s="1784"/>
      <c r="G63" s="1784"/>
      <c r="H63" s="1784"/>
      <c r="I63" s="1784"/>
      <c r="J63" s="1784"/>
      <c r="K63" s="1784"/>
      <c r="L63" s="1784"/>
      <c r="M63" s="1784"/>
      <c r="N63" s="1784"/>
      <c r="O63" s="1784"/>
      <c r="P63" s="1784"/>
      <c r="Q63" s="1784"/>
      <c r="R63" s="1784"/>
      <c r="S63" s="1784"/>
      <c r="T63" s="1784"/>
      <c r="U63" s="1784"/>
      <c r="V63" s="1784"/>
      <c r="W63" s="1784"/>
      <c r="X63" s="1784"/>
      <c r="Y63" s="1781"/>
      <c r="Z63" s="1781"/>
      <c r="AA63" s="1782"/>
      <c r="AB63" s="1768"/>
      <c r="AE63" s="1603"/>
    </row>
    <row r="64" spans="1:31" s="1613" customFormat="1" ht="13" x14ac:dyDescent="0.3">
      <c r="A64" s="1784"/>
      <c r="B64" s="1784"/>
      <c r="C64" s="1780" t="s">
        <v>1557</v>
      </c>
      <c r="D64" s="1784"/>
      <c r="E64" s="1784"/>
      <c r="F64" s="1784"/>
      <c r="G64" s="1784"/>
      <c r="H64" s="1784"/>
      <c r="I64" s="1784"/>
      <c r="J64" s="1784"/>
      <c r="K64" s="1784"/>
      <c r="L64" s="1784"/>
      <c r="M64" s="1784"/>
      <c r="N64" s="1784"/>
      <c r="O64" s="1784"/>
      <c r="P64" s="1784"/>
      <c r="Q64" s="1784"/>
      <c r="R64" s="1784"/>
      <c r="S64" s="1784"/>
      <c r="T64" s="1784"/>
      <c r="U64" s="1784"/>
      <c r="V64" s="1784"/>
      <c r="W64" s="1784"/>
      <c r="X64" s="1784"/>
      <c r="Y64" s="1781"/>
      <c r="Z64" s="1781"/>
      <c r="AA64" s="1782"/>
      <c r="AB64" s="1768"/>
      <c r="AE64" s="1603"/>
    </row>
    <row r="65" spans="1:31" s="1613" customFormat="1" ht="13" x14ac:dyDescent="0.3">
      <c r="A65" s="1784"/>
      <c r="B65" s="1784"/>
      <c r="C65" s="1788" t="s">
        <v>1558</v>
      </c>
      <c r="D65" s="1732"/>
      <c r="E65" s="1732"/>
      <c r="F65" s="1780"/>
      <c r="G65" s="1780"/>
      <c r="H65" s="1780"/>
      <c r="I65" s="1780"/>
      <c r="J65" s="1780"/>
      <c r="K65" s="1780"/>
      <c r="L65" s="1780"/>
      <c r="M65" s="1780"/>
      <c r="N65" s="1780"/>
      <c r="O65" s="1780"/>
      <c r="P65" s="1780"/>
      <c r="Q65" s="1780"/>
      <c r="R65" s="1780"/>
      <c r="S65" s="1780"/>
      <c r="T65" s="1780"/>
      <c r="U65" s="1780"/>
      <c r="V65" s="1780"/>
      <c r="W65" s="1780"/>
      <c r="X65" s="1780"/>
      <c r="Y65" s="1790"/>
      <c r="Z65" s="1789"/>
      <c r="AA65" s="1791"/>
      <c r="AB65" s="1791"/>
      <c r="AE65" s="1603"/>
    </row>
    <row r="66" spans="1:31" s="1613" customFormat="1" ht="13" x14ac:dyDescent="0.3">
      <c r="A66" s="1784"/>
      <c r="B66" s="1784"/>
      <c r="C66" s="1783"/>
      <c r="D66" s="1783"/>
      <c r="E66" s="1783"/>
      <c r="F66" s="1783"/>
      <c r="G66" s="1783"/>
      <c r="H66" s="1783"/>
      <c r="I66" s="1783"/>
      <c r="J66" s="1783"/>
      <c r="K66" s="1783"/>
      <c r="L66" s="1783"/>
      <c r="M66" s="1783"/>
      <c r="N66" s="1783"/>
      <c r="O66" s="1783"/>
      <c r="P66" s="1783"/>
      <c r="Q66" s="1784"/>
      <c r="R66" s="1784"/>
      <c r="S66" s="1780"/>
      <c r="T66" s="1780"/>
      <c r="U66" s="1783"/>
      <c r="V66" s="1783"/>
      <c r="W66" s="1780"/>
      <c r="X66" s="1780"/>
      <c r="Y66" s="1790"/>
      <c r="Z66" s="1789"/>
      <c r="AA66" s="1791"/>
      <c r="AB66" s="1791"/>
      <c r="AE66" s="1603"/>
    </row>
    <row r="67" spans="1:31" s="1613" customFormat="1" ht="13" x14ac:dyDescent="0.3">
      <c r="A67" s="1784"/>
      <c r="B67" s="1784"/>
      <c r="C67" s="1783"/>
      <c r="D67" s="1783"/>
      <c r="E67" s="1783"/>
      <c r="F67" s="1783"/>
      <c r="G67" s="1783"/>
      <c r="H67" s="1783"/>
      <c r="I67" s="1783"/>
      <c r="J67" s="1783"/>
      <c r="K67" s="1783"/>
      <c r="L67" s="1783"/>
      <c r="M67" s="1783"/>
      <c r="N67" s="1783"/>
      <c r="O67" s="1783"/>
      <c r="P67" s="1783"/>
      <c r="Q67" s="1780"/>
      <c r="R67" s="1780"/>
      <c r="S67" s="1780"/>
      <c r="T67" s="1780"/>
      <c r="U67" s="1783"/>
      <c r="V67" s="1783"/>
      <c r="W67" s="1780"/>
      <c r="X67" s="1780"/>
      <c r="Y67" s="1790"/>
      <c r="Z67" s="1789"/>
      <c r="AA67" s="1791"/>
      <c r="AB67" s="1791"/>
      <c r="AE67" s="1603"/>
    </row>
    <row r="68" spans="1:31" s="1613" customFormat="1" ht="13" x14ac:dyDescent="0.25">
      <c r="A68" s="1780"/>
      <c r="B68" s="1780"/>
      <c r="C68" s="1792"/>
      <c r="D68" s="1792"/>
      <c r="E68" s="1792"/>
      <c r="F68" s="1783"/>
      <c r="G68" s="1783"/>
      <c r="H68" s="1780"/>
      <c r="I68" s="1780"/>
      <c r="J68" s="1780"/>
      <c r="K68" s="1780"/>
      <c r="L68" s="1783"/>
      <c r="M68" s="1783"/>
      <c r="N68" s="1783"/>
      <c r="O68" s="1783"/>
      <c r="P68" s="1783"/>
      <c r="Q68" s="1780"/>
      <c r="R68" s="1780"/>
      <c r="S68" s="1780"/>
      <c r="T68" s="1780"/>
      <c r="U68" s="1780"/>
      <c r="V68" s="1780"/>
      <c r="W68" s="1780"/>
      <c r="X68" s="1780"/>
      <c r="Y68" s="1790"/>
      <c r="Z68" s="1789"/>
      <c r="AA68" s="1791"/>
      <c r="AB68" s="1791"/>
      <c r="AE68" s="1603"/>
    </row>
  </sheetData>
  <mergeCells count="16">
    <mergeCell ref="Y15:AB15"/>
    <mergeCell ref="A4:Q4"/>
    <mergeCell ref="A7:F7"/>
    <mergeCell ref="A15:B15"/>
    <mergeCell ref="C15:K15"/>
    <mergeCell ref="L15:P15"/>
    <mergeCell ref="Q15:T15"/>
    <mergeCell ref="U15:X15"/>
    <mergeCell ref="A5:B5"/>
    <mergeCell ref="C5:Q5"/>
    <mergeCell ref="D1:G1"/>
    <mergeCell ref="I1:J1"/>
    <mergeCell ref="L1:M1"/>
    <mergeCell ref="D2:G2"/>
    <mergeCell ref="I2:J2"/>
    <mergeCell ref="L2:M2"/>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400-000000000000}">
      <formula1>AvancementTheme</formula1>
    </dataValidation>
  </dataValidations>
  <hyperlinks>
    <hyperlink ref="O1" location="DPDV_10SK" display="PdV" xr:uid="{00000000-0004-0000-1400-000000000000}"/>
    <hyperlink ref="P1" location="DKPI_10SK" display="KPI's" xr:uid="{00000000-0004-0000-14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1000000}">
          <x14:formula1>
            <xm:f>Parametre!$B$56:$B$60</xm:f>
          </x14:formula1>
          <xm:sqref>D17:D50</xm:sqref>
        </x14:dataValidation>
        <x14:dataValidation type="list" allowBlank="1" showInputMessage="1" showErrorMessage="1" xr:uid="{00000000-0002-0000-1400-000002000000}">
          <x14:formula1>
            <xm:f>Parametre!$B$45:$B$53</xm:f>
          </x14:formula1>
          <xm:sqref>E18:E49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93">
    <tabColor theme="3" tint="0.79998168889431442"/>
    <pageSetUpPr fitToPage="1"/>
  </sheetPr>
  <dimension ref="A1:R61"/>
  <sheetViews>
    <sheetView showGridLines="0" showRowColHeaders="0" zoomScaleNormal="100" workbookViewId="0">
      <pane ySplit="5" topLeftCell="A27" activePane="bottomLeft" state="frozen"/>
      <selection activeCell="I2" sqref="I2:J2"/>
      <selection pane="bottomLeft" activeCell="A4" sqref="A4:O4"/>
    </sheetView>
  </sheetViews>
  <sheetFormatPr baseColWidth="10" defaultColWidth="11.453125" defaultRowHeight="14.5" x14ac:dyDescent="0.35"/>
  <cols>
    <col min="1" max="1" width="10.54296875" style="61" customWidth="1"/>
    <col min="2" max="2" width="11.453125" style="61"/>
    <col min="3" max="3" width="12.1796875" style="61" customWidth="1"/>
    <col min="4" max="4" width="10.54296875" style="61" customWidth="1"/>
    <col min="5" max="8" width="11.453125" style="61"/>
    <col min="9" max="9" width="10.81640625" style="61" customWidth="1"/>
    <col min="10" max="10" width="11.453125" style="61"/>
    <col min="11" max="11" width="10.26953125" style="61" customWidth="1"/>
    <col min="12" max="12" width="11.81640625" style="61" customWidth="1"/>
    <col min="13" max="13" width="10.54296875" style="61" customWidth="1"/>
    <col min="14" max="14" width="13.26953125" style="61" customWidth="1"/>
    <col min="15" max="15" width="10.54296875" style="61" customWidth="1"/>
    <col min="16" max="16384" width="11.453125" style="61"/>
  </cols>
  <sheetData>
    <row r="1" spans="1:18" s="55" customFormat="1" ht="15" customHeight="1" x14ac:dyDescent="0.35">
      <c r="A1" s="1464"/>
      <c r="B1" s="1464"/>
      <c r="C1" s="1464"/>
      <c r="D1" s="1995" t="s">
        <v>5</v>
      </c>
      <c r="E1" s="1995"/>
      <c r="F1" s="1995"/>
      <c r="G1" s="1995"/>
      <c r="H1" s="396"/>
      <c r="I1" s="1995" t="s">
        <v>6</v>
      </c>
      <c r="J1" s="1995"/>
      <c r="K1" s="1464"/>
      <c r="L1" s="1995" t="s">
        <v>9</v>
      </c>
      <c r="M1" s="1995"/>
      <c r="N1" s="1464"/>
      <c r="O1" s="397"/>
      <c r="P1" s="95"/>
      <c r="Q1" s="95"/>
      <c r="R1" s="95"/>
    </row>
    <row r="2" spans="1:18" s="59" customFormat="1" ht="18" customHeight="1" x14ac:dyDescent="0.35">
      <c r="A2" s="398"/>
      <c r="B2" s="398"/>
      <c r="C2" s="398"/>
      <c r="D2" s="1996" t="s">
        <v>1068</v>
      </c>
      <c r="E2" s="1997"/>
      <c r="F2" s="1997"/>
      <c r="G2" s="1998"/>
      <c r="H2" s="398"/>
      <c r="I2" s="2164" t="s">
        <v>283</v>
      </c>
      <c r="J2" s="2000"/>
      <c r="K2" s="398"/>
      <c r="L2" s="2001">
        <v>41863.691678240742</v>
      </c>
      <c r="M2" s="2002"/>
      <c r="N2" s="399"/>
      <c r="O2" s="400"/>
      <c r="P2" s="96"/>
      <c r="Q2" s="96"/>
      <c r="R2" s="96"/>
    </row>
    <row r="3" spans="1:18" ht="6.75" customHeight="1" thickBot="1" x14ac:dyDescent="0.4">
      <c r="A3" s="401"/>
      <c r="B3" s="401"/>
      <c r="C3" s="401"/>
      <c r="D3" s="401"/>
      <c r="E3" s="401"/>
      <c r="F3" s="401"/>
      <c r="G3" s="401"/>
      <c r="H3" s="401"/>
      <c r="I3" s="401"/>
      <c r="J3" s="401"/>
      <c r="K3" s="401"/>
      <c r="L3" s="401"/>
      <c r="M3" s="401"/>
      <c r="N3" s="401"/>
      <c r="O3" s="401"/>
      <c r="P3" s="97"/>
      <c r="Q3" s="97"/>
      <c r="R3" s="97"/>
    </row>
    <row r="4" spans="1:18" s="1" customFormat="1" ht="24.75" customHeight="1" thickBot="1" x14ac:dyDescent="0.4">
      <c r="A4" s="2015" t="s">
        <v>1260</v>
      </c>
      <c r="B4" s="2015"/>
      <c r="C4" s="2015"/>
      <c r="D4" s="2015"/>
      <c r="E4" s="2015"/>
      <c r="F4" s="2015"/>
      <c r="G4" s="2015"/>
      <c r="H4" s="2015"/>
      <c r="I4" s="2015"/>
      <c r="J4" s="2015"/>
      <c r="K4" s="2015"/>
      <c r="L4" s="2015"/>
      <c r="M4" s="2015"/>
      <c r="N4" s="2015"/>
      <c r="O4" s="2015"/>
      <c r="P4" s="30"/>
      <c r="Q4" s="30"/>
      <c r="R4" s="30"/>
    </row>
    <row r="5" spans="1:18" s="65" customFormat="1" ht="21" customHeight="1" thickBot="1" x14ac:dyDescent="0.4">
      <c r="A5" s="2017" t="s">
        <v>14</v>
      </c>
      <c r="B5" s="2017"/>
      <c r="C5" s="2019" t="s">
        <v>488</v>
      </c>
      <c r="D5" s="2019"/>
      <c r="E5" s="2019"/>
      <c r="F5" s="2019"/>
      <c r="G5" s="2019"/>
      <c r="H5" s="2019"/>
      <c r="I5" s="2019"/>
      <c r="J5" s="2019"/>
      <c r="K5" s="2019"/>
      <c r="L5" s="2019"/>
      <c r="M5" s="2019"/>
      <c r="N5" s="2019"/>
      <c r="O5" s="2019"/>
      <c r="P5" s="196"/>
      <c r="Q5" s="196"/>
      <c r="R5" s="196"/>
    </row>
    <row r="6" spans="1:18" ht="52.5" customHeight="1" thickTop="1" thickBot="1" x14ac:dyDescent="0.4">
      <c r="A6" s="2649" t="s">
        <v>1586</v>
      </c>
      <c r="B6" s="2650"/>
      <c r="C6" s="2650"/>
      <c r="D6" s="2650"/>
      <c r="E6" s="2650"/>
      <c r="F6" s="2650"/>
      <c r="G6" s="2650"/>
      <c r="H6" s="2650"/>
      <c r="I6" s="2651"/>
      <c r="J6" s="2652" t="s">
        <v>17</v>
      </c>
      <c r="K6" s="2652"/>
      <c r="L6" s="2652"/>
      <c r="M6" s="2652"/>
      <c r="N6" s="1139" t="s">
        <v>1023</v>
      </c>
      <c r="O6" s="387"/>
      <c r="P6" s="97"/>
      <c r="Q6" s="97"/>
      <c r="R6" s="97"/>
    </row>
    <row r="7" spans="1:18" ht="15" thickBot="1" x14ac:dyDescent="0.4">
      <c r="A7" s="2628" t="s">
        <v>1587</v>
      </c>
      <c r="B7" s="2629"/>
      <c r="C7" s="2629"/>
      <c r="D7" s="2629"/>
      <c r="E7" s="2629"/>
      <c r="F7" s="2629"/>
      <c r="G7" s="2629"/>
      <c r="H7" s="2629"/>
      <c r="I7" s="2629"/>
      <c r="J7" s="2629"/>
      <c r="K7" s="2629"/>
      <c r="L7" s="2629"/>
      <c r="M7" s="2629"/>
      <c r="N7" s="2630"/>
      <c r="O7" s="387"/>
      <c r="P7" s="97"/>
      <c r="Q7" s="97"/>
      <c r="R7" s="97"/>
    </row>
    <row r="8" spans="1:18" x14ac:dyDescent="0.35">
      <c r="A8" s="1140"/>
      <c r="B8" s="2623" t="s">
        <v>1588</v>
      </c>
      <c r="C8" s="2624"/>
      <c r="D8" s="2624"/>
      <c r="E8" s="2624"/>
      <c r="F8" s="2624"/>
      <c r="G8" s="2624"/>
      <c r="H8" s="2624"/>
      <c r="I8" s="2624"/>
      <c r="J8" s="2653"/>
      <c r="K8" s="2653"/>
      <c r="L8" s="2653"/>
      <c r="M8" s="2653"/>
      <c r="N8" s="1144"/>
      <c r="O8" s="387"/>
      <c r="P8" s="97"/>
      <c r="Q8" s="97"/>
      <c r="R8" s="97"/>
    </row>
    <row r="9" spans="1:18" ht="16.5" customHeight="1" thickBot="1" x14ac:dyDescent="0.4">
      <c r="A9" s="1140"/>
      <c r="B9" s="2623" t="s">
        <v>1589</v>
      </c>
      <c r="C9" s="2624"/>
      <c r="D9" s="2624"/>
      <c r="E9" s="2624"/>
      <c r="F9" s="2624"/>
      <c r="G9" s="2624"/>
      <c r="H9" s="2624"/>
      <c r="I9" s="2624"/>
      <c r="J9" s="2641"/>
      <c r="K9" s="2641"/>
      <c r="L9" s="2641"/>
      <c r="M9" s="2641"/>
      <c r="N9" s="1144"/>
      <c r="O9" s="387"/>
      <c r="P9" s="97"/>
      <c r="Q9" s="97"/>
      <c r="R9" s="97"/>
    </row>
    <row r="10" spans="1:18" ht="16.5" customHeight="1" thickBot="1" x14ac:dyDescent="0.4">
      <c r="A10" s="2628" t="s">
        <v>1590</v>
      </c>
      <c r="B10" s="2629"/>
      <c r="C10" s="2629"/>
      <c r="D10" s="2629"/>
      <c r="E10" s="2629"/>
      <c r="F10" s="2629"/>
      <c r="G10" s="2629"/>
      <c r="H10" s="2629"/>
      <c r="I10" s="2629"/>
      <c r="J10" s="2629"/>
      <c r="K10" s="2629"/>
      <c r="L10" s="2629"/>
      <c r="M10" s="2629"/>
      <c r="N10" s="2630"/>
      <c r="O10" s="387"/>
      <c r="P10" s="97"/>
      <c r="Q10" s="97"/>
      <c r="R10" s="97"/>
    </row>
    <row r="11" spans="1:18" ht="16.5" customHeight="1" thickBot="1" x14ac:dyDescent="0.4">
      <c r="A11" s="1312"/>
      <c r="B11" s="2623" t="s">
        <v>1591</v>
      </c>
      <c r="C11" s="2624"/>
      <c r="D11" s="2624"/>
      <c r="E11" s="2624"/>
      <c r="F11" s="2624"/>
      <c r="G11" s="2624"/>
      <c r="H11" s="2624"/>
      <c r="I11" s="2624"/>
      <c r="J11" s="2654"/>
      <c r="K11" s="2654"/>
      <c r="L11" s="2654"/>
      <c r="M11" s="2654"/>
      <c r="N11" s="1142"/>
      <c r="O11" s="387"/>
      <c r="P11" s="97"/>
      <c r="Q11" s="97"/>
      <c r="R11" s="97"/>
    </row>
    <row r="12" spans="1:18" ht="15.75" customHeight="1" thickBot="1" x14ac:dyDescent="0.4">
      <c r="A12" s="1140"/>
      <c r="B12" s="2623" t="s">
        <v>851</v>
      </c>
      <c r="C12" s="2624"/>
      <c r="D12" s="2624"/>
      <c r="E12" s="2624"/>
      <c r="F12" s="2624"/>
      <c r="G12" s="2624"/>
      <c r="H12" s="2624"/>
      <c r="I12" s="2624"/>
      <c r="J12" s="2642"/>
      <c r="K12" s="2642"/>
      <c r="L12" s="2642"/>
      <c r="M12" s="2642"/>
      <c r="N12" s="1142"/>
      <c r="O12" s="387"/>
      <c r="P12" s="97"/>
      <c r="Q12" s="97"/>
      <c r="R12" s="97"/>
    </row>
    <row r="13" spans="1:18" ht="20.25" customHeight="1" thickBot="1" x14ac:dyDescent="0.4">
      <c r="A13" s="1140"/>
      <c r="B13" s="2623" t="s">
        <v>1592</v>
      </c>
      <c r="C13" s="2624"/>
      <c r="D13" s="2624"/>
      <c r="E13" s="2624"/>
      <c r="F13" s="2624"/>
      <c r="G13" s="2624"/>
      <c r="H13" s="2624"/>
      <c r="I13" s="2624"/>
      <c r="J13" s="2642"/>
      <c r="K13" s="2642"/>
      <c r="L13" s="2642"/>
      <c r="M13" s="2642"/>
      <c r="N13" s="1269"/>
      <c r="O13" s="387"/>
      <c r="P13" s="97"/>
      <c r="Q13" s="97"/>
      <c r="R13" s="97"/>
    </row>
    <row r="14" spans="1:18" ht="20.25" customHeight="1" thickBot="1" x14ac:dyDescent="0.4">
      <c r="A14" s="1140"/>
      <c r="B14" s="2623" t="s">
        <v>77</v>
      </c>
      <c r="C14" s="2624"/>
      <c r="D14" s="2624"/>
      <c r="E14" s="2624"/>
      <c r="F14" s="2624"/>
      <c r="G14" s="2624"/>
      <c r="H14" s="2624"/>
      <c r="I14" s="2624"/>
      <c r="J14" s="2642"/>
      <c r="K14" s="2642"/>
      <c r="L14" s="2642"/>
      <c r="M14" s="2642"/>
      <c r="N14" s="1269"/>
      <c r="O14" s="387"/>
      <c r="P14" s="97"/>
      <c r="Q14" s="97"/>
      <c r="R14" s="97"/>
    </row>
    <row r="15" spans="1:18" ht="20.25" customHeight="1" thickBot="1" x14ac:dyDescent="0.4">
      <c r="A15" s="1140"/>
      <c r="B15" s="2623" t="s">
        <v>1594</v>
      </c>
      <c r="C15" s="2624"/>
      <c r="D15" s="2624"/>
      <c r="E15" s="2624"/>
      <c r="F15" s="2624"/>
      <c r="G15" s="2624"/>
      <c r="H15" s="2624"/>
      <c r="I15" s="2624"/>
      <c r="J15" s="2642"/>
      <c r="K15" s="2642"/>
      <c r="L15" s="2642"/>
      <c r="M15" s="2642"/>
      <c r="N15" s="1269"/>
      <c r="O15" s="387"/>
      <c r="P15" s="97"/>
      <c r="Q15" s="97"/>
      <c r="R15" s="97"/>
    </row>
    <row r="16" spans="1:18" ht="20.25" customHeight="1" thickBot="1" x14ac:dyDescent="0.4">
      <c r="A16" s="1140"/>
      <c r="B16" s="2623" t="s">
        <v>1593</v>
      </c>
      <c r="C16" s="2624"/>
      <c r="D16" s="2624"/>
      <c r="E16" s="2624"/>
      <c r="F16" s="2624"/>
      <c r="G16" s="2624"/>
      <c r="H16" s="2624"/>
      <c r="I16" s="2624"/>
      <c r="J16" s="2642"/>
      <c r="K16" s="2642"/>
      <c r="L16" s="2642"/>
      <c r="M16" s="2642"/>
      <c r="N16" s="1269"/>
      <c r="O16" s="387"/>
      <c r="P16" s="97"/>
      <c r="Q16" s="97"/>
      <c r="R16" s="97"/>
    </row>
    <row r="17" spans="1:18" ht="20.25" customHeight="1" thickBot="1" x14ac:dyDescent="0.4">
      <c r="A17" s="1140"/>
      <c r="B17" s="2623"/>
      <c r="C17" s="2624"/>
      <c r="D17" s="2624"/>
      <c r="E17" s="2624"/>
      <c r="F17" s="2624"/>
      <c r="G17" s="2624"/>
      <c r="H17" s="2624"/>
      <c r="I17" s="2624"/>
      <c r="J17" s="1270"/>
      <c r="K17" s="1268"/>
      <c r="L17" s="1268"/>
      <c r="M17" s="1268"/>
      <c r="N17" s="1269"/>
      <c r="O17" s="387"/>
      <c r="P17" s="97"/>
      <c r="Q17" s="97"/>
      <c r="R17" s="97"/>
    </row>
    <row r="18" spans="1:18" ht="15" thickBot="1" x14ac:dyDescent="0.4">
      <c r="A18" s="2628" t="s">
        <v>1595</v>
      </c>
      <c r="B18" s="2629"/>
      <c r="C18" s="2629"/>
      <c r="D18" s="2629"/>
      <c r="E18" s="2629"/>
      <c r="F18" s="2629"/>
      <c r="G18" s="2629"/>
      <c r="H18" s="2629"/>
      <c r="I18" s="2629"/>
      <c r="J18" s="2629"/>
      <c r="K18" s="2629"/>
      <c r="L18" s="2629"/>
      <c r="M18" s="2629"/>
      <c r="N18" s="2630"/>
      <c r="O18" s="387"/>
      <c r="P18" s="97"/>
      <c r="Q18" s="97"/>
      <c r="R18" s="97"/>
    </row>
    <row r="19" spans="1:18" x14ac:dyDescent="0.35">
      <c r="A19" s="1287"/>
      <c r="B19" s="2645" t="s">
        <v>1596</v>
      </c>
      <c r="C19" s="2646"/>
      <c r="D19" s="2646"/>
      <c r="E19" s="2646"/>
      <c r="F19" s="2646"/>
      <c r="G19" s="2646"/>
      <c r="H19" s="2646"/>
      <c r="I19" s="2646"/>
      <c r="J19" s="1277"/>
      <c r="K19" s="1278"/>
      <c r="L19" s="1298"/>
      <c r="M19" s="1301"/>
      <c r="N19" s="1143"/>
      <c r="O19" s="387"/>
      <c r="P19" s="97"/>
      <c r="Q19" s="97"/>
      <c r="R19" s="97"/>
    </row>
    <row r="20" spans="1:18" ht="15" customHeight="1" x14ac:dyDescent="0.35">
      <c r="A20" s="1288"/>
      <c r="B20" s="2643" t="s">
        <v>1597</v>
      </c>
      <c r="C20" s="2644"/>
      <c r="D20" s="2644"/>
      <c r="E20" s="2644"/>
      <c r="F20" s="2644"/>
      <c r="G20" s="2644"/>
      <c r="H20" s="2644"/>
      <c r="I20" s="2644"/>
      <c r="J20" s="2641"/>
      <c r="K20" s="2641"/>
      <c r="L20" s="2641"/>
      <c r="M20" s="2641"/>
      <c r="N20" s="1144"/>
      <c r="O20" s="387"/>
      <c r="P20" s="97"/>
      <c r="Q20" s="97"/>
      <c r="R20" s="97"/>
    </row>
    <row r="21" spans="1:18" ht="15" customHeight="1" thickBot="1" x14ac:dyDescent="0.4">
      <c r="A21" s="1288"/>
      <c r="B21" s="2643"/>
      <c r="C21" s="2644"/>
      <c r="D21" s="2644"/>
      <c r="E21" s="2644"/>
      <c r="F21" s="2644"/>
      <c r="G21" s="2644"/>
      <c r="H21" s="2644"/>
      <c r="I21" s="2644"/>
      <c r="J21" s="1313"/>
      <c r="K21" s="1314"/>
      <c r="L21" s="1314"/>
      <c r="M21" s="1315"/>
      <c r="N21" s="1144"/>
      <c r="O21" s="387"/>
      <c r="P21" s="97"/>
      <c r="Q21" s="97"/>
      <c r="R21" s="97"/>
    </row>
    <row r="22" spans="1:18" ht="15" thickBot="1" x14ac:dyDescent="0.4">
      <c r="A22" s="2628" t="s">
        <v>139</v>
      </c>
      <c r="B22" s="2629"/>
      <c r="C22" s="2629"/>
      <c r="D22" s="2629"/>
      <c r="E22" s="2629"/>
      <c r="F22" s="2629"/>
      <c r="G22" s="2629"/>
      <c r="H22" s="2629"/>
      <c r="I22" s="2629"/>
      <c r="J22" s="2629"/>
      <c r="K22" s="2629"/>
      <c r="L22" s="2629"/>
      <c r="M22" s="2629"/>
      <c r="N22" s="2630"/>
      <c r="O22" s="387"/>
      <c r="P22" s="97"/>
      <c r="Q22" s="97"/>
      <c r="R22" s="97"/>
    </row>
    <row r="23" spans="1:18" ht="15" customHeight="1" x14ac:dyDescent="0.35">
      <c r="A23" s="1287"/>
      <c r="B23" s="2647" t="s">
        <v>140</v>
      </c>
      <c r="C23" s="2648"/>
      <c r="D23" s="2648"/>
      <c r="E23" s="2648"/>
      <c r="F23" s="2648"/>
      <c r="G23" s="2648"/>
      <c r="H23" s="2648"/>
      <c r="I23" s="2648"/>
      <c r="J23" s="1280"/>
      <c r="K23" s="1278"/>
      <c r="L23" s="1278"/>
      <c r="M23" s="1279"/>
      <c r="N23" s="1143"/>
      <c r="O23" s="387"/>
      <c r="P23" s="97"/>
      <c r="Q23" s="97"/>
      <c r="R23" s="97"/>
    </row>
    <row r="24" spans="1:18" ht="15" customHeight="1" x14ac:dyDescent="0.35">
      <c r="A24" s="1288"/>
      <c r="B24" s="2623" t="s">
        <v>1110</v>
      </c>
      <c r="C24" s="2624"/>
      <c r="D24" s="2624"/>
      <c r="E24" s="2624"/>
      <c r="F24" s="2624"/>
      <c r="G24" s="2624"/>
      <c r="H24" s="2624"/>
      <c r="I24" s="2624"/>
      <c r="J24" s="1283"/>
      <c r="K24" s="1284"/>
      <c r="L24" s="1284"/>
      <c r="M24" s="1285"/>
      <c r="N24" s="1286"/>
      <c r="O24" s="387"/>
      <c r="P24" s="97"/>
      <c r="Q24" s="97"/>
      <c r="R24" s="97"/>
    </row>
    <row r="25" spans="1:18" ht="15" customHeight="1" x14ac:dyDescent="0.35">
      <c r="A25" s="1288"/>
      <c r="B25" s="2623" t="s">
        <v>1112</v>
      </c>
      <c r="C25" s="2624"/>
      <c r="D25" s="2624"/>
      <c r="E25" s="2624"/>
      <c r="F25" s="2624"/>
      <c r="G25" s="2624"/>
      <c r="H25" s="2624"/>
      <c r="I25" s="2624"/>
      <c r="J25" s="1276"/>
      <c r="K25" s="1273"/>
      <c r="L25" s="1273"/>
      <c r="M25" s="1274"/>
      <c r="N25" s="1144"/>
      <c r="O25" s="387"/>
      <c r="P25" s="97"/>
      <c r="Q25" s="97"/>
      <c r="R25" s="97"/>
    </row>
    <row r="26" spans="1:18" ht="15" customHeight="1" x14ac:dyDescent="0.35">
      <c r="A26" s="1288"/>
      <c r="B26" s="2623" t="s">
        <v>141</v>
      </c>
      <c r="C26" s="2624"/>
      <c r="D26" s="2624"/>
      <c r="E26" s="2624"/>
      <c r="F26" s="2624"/>
      <c r="G26" s="2624"/>
      <c r="H26" s="2624"/>
      <c r="I26" s="2624"/>
      <c r="J26" s="1276"/>
      <c r="K26" s="1273"/>
      <c r="L26" s="1273"/>
      <c r="M26" s="1274"/>
      <c r="N26" s="1144"/>
      <c r="O26" s="387"/>
      <c r="P26" s="97"/>
      <c r="Q26" s="97"/>
      <c r="R26" s="97"/>
    </row>
    <row r="27" spans="1:18" x14ac:dyDescent="0.35">
      <c r="A27" s="1288"/>
      <c r="B27" s="2623" t="s">
        <v>136</v>
      </c>
      <c r="C27" s="2624"/>
      <c r="D27" s="2624"/>
      <c r="E27" s="2624"/>
      <c r="F27" s="2624"/>
      <c r="G27" s="2624"/>
      <c r="H27" s="2624"/>
      <c r="I27" s="2624"/>
      <c r="J27" s="2641"/>
      <c r="K27" s="2641"/>
      <c r="L27" s="2641"/>
      <c r="M27" s="2641"/>
      <c r="N27" s="1144"/>
      <c r="O27" s="387"/>
      <c r="P27" s="97"/>
      <c r="Q27" s="97"/>
      <c r="R27" s="97"/>
    </row>
    <row r="28" spans="1:18" ht="15" customHeight="1" thickBot="1" x14ac:dyDescent="0.4">
      <c r="A28" s="1289"/>
      <c r="B28" s="2623" t="s">
        <v>1128</v>
      </c>
      <c r="C28" s="2624"/>
      <c r="D28" s="2624"/>
      <c r="E28" s="2624"/>
      <c r="F28" s="2624"/>
      <c r="G28" s="2624"/>
      <c r="H28" s="2624"/>
      <c r="I28" s="2624"/>
      <c r="J28" s="1276"/>
      <c r="K28" s="1281"/>
      <c r="L28" s="1281"/>
      <c r="M28" s="1274"/>
      <c r="N28" s="1144"/>
      <c r="O28" s="387"/>
      <c r="P28" s="97"/>
      <c r="Q28" s="97"/>
      <c r="R28" s="97"/>
    </row>
    <row r="29" spans="1:18" ht="15" thickBot="1" x14ac:dyDescent="0.4">
      <c r="A29" s="2628" t="s">
        <v>1598</v>
      </c>
      <c r="B29" s="2629"/>
      <c r="C29" s="2629"/>
      <c r="D29" s="2629"/>
      <c r="E29" s="2629"/>
      <c r="F29" s="2629"/>
      <c r="G29" s="2629"/>
      <c r="H29" s="2629"/>
      <c r="I29" s="2629"/>
      <c r="J29" s="2629"/>
      <c r="K29" s="2629"/>
      <c r="L29" s="2629"/>
      <c r="M29" s="2629"/>
      <c r="N29" s="2630"/>
      <c r="O29" s="387"/>
      <c r="P29" s="97"/>
      <c r="Q29" s="97"/>
      <c r="R29" s="97"/>
    </row>
    <row r="30" spans="1:18" x14ac:dyDescent="0.35">
      <c r="A30" s="1288"/>
      <c r="B30" s="2623" t="s">
        <v>1599</v>
      </c>
      <c r="C30" s="2624"/>
      <c r="D30" s="2624"/>
      <c r="E30" s="2624"/>
      <c r="F30" s="2624"/>
      <c r="G30" s="2624"/>
      <c r="H30" s="2624"/>
      <c r="I30" s="2624"/>
      <c r="J30" s="1298"/>
      <c r="K30" s="1299"/>
      <c r="L30" s="1299"/>
      <c r="M30" s="1300"/>
      <c r="N30" s="1144"/>
      <c r="O30" s="387"/>
      <c r="P30" s="97"/>
      <c r="Q30" s="97"/>
      <c r="R30" s="97"/>
    </row>
    <row r="31" spans="1:18" ht="14.25" customHeight="1" x14ac:dyDescent="0.35">
      <c r="A31" s="1288"/>
      <c r="B31" s="2623" t="s">
        <v>1600</v>
      </c>
      <c r="C31" s="2624"/>
      <c r="D31" s="2624"/>
      <c r="E31" s="2624"/>
      <c r="F31" s="2624"/>
      <c r="G31" s="2624"/>
      <c r="H31" s="2624"/>
      <c r="I31" s="2624"/>
      <c r="J31" s="1298"/>
      <c r="K31" s="1273"/>
      <c r="L31" s="1273"/>
      <c r="M31" s="1274"/>
      <c r="N31" s="1144"/>
      <c r="O31" s="387"/>
      <c r="P31" s="97"/>
      <c r="Q31" s="97"/>
      <c r="R31" s="97"/>
    </row>
    <row r="32" spans="1:18" ht="15" hidden="1" thickBot="1" x14ac:dyDescent="0.4">
      <c r="A32" s="1288"/>
      <c r="B32" s="2631"/>
      <c r="C32" s="2632"/>
      <c r="D32" s="2632"/>
      <c r="E32" s="2632"/>
      <c r="F32" s="2632"/>
      <c r="G32" s="2632"/>
      <c r="H32" s="2632"/>
      <c r="I32" s="2632"/>
      <c r="J32" s="1298"/>
      <c r="K32" s="1271"/>
      <c r="L32" s="1271"/>
      <c r="M32" s="1272"/>
      <c r="N32" s="1145"/>
      <c r="O32" s="387"/>
      <c r="P32" s="97"/>
      <c r="Q32" s="97"/>
      <c r="R32" s="97"/>
    </row>
    <row r="33" spans="1:18" ht="15" customHeight="1" x14ac:dyDescent="0.35">
      <c r="A33" s="1288"/>
      <c r="B33" s="2633" t="s">
        <v>1601</v>
      </c>
      <c r="C33" s="2634"/>
      <c r="D33" s="2634"/>
      <c r="E33" s="2634"/>
      <c r="F33" s="2634"/>
      <c r="G33" s="2634"/>
      <c r="H33" s="2634"/>
      <c r="I33" s="2635"/>
      <c r="J33" s="1298"/>
      <c r="K33" s="1273"/>
      <c r="L33" s="1273"/>
      <c r="M33" s="1274"/>
      <c r="N33" s="1144"/>
      <c r="O33" s="387"/>
      <c r="P33" s="97"/>
      <c r="Q33" s="97"/>
      <c r="R33" s="97"/>
    </row>
    <row r="34" spans="1:18" ht="15.75" customHeight="1" thickBot="1" x14ac:dyDescent="0.4">
      <c r="A34" s="1288"/>
      <c r="B34" s="2623" t="s">
        <v>1602</v>
      </c>
      <c r="C34" s="2624"/>
      <c r="D34" s="2624"/>
      <c r="E34" s="2624"/>
      <c r="F34" s="2624"/>
      <c r="G34" s="2624"/>
      <c r="H34" s="2624"/>
      <c r="I34" s="2624"/>
      <c r="J34" s="1298"/>
      <c r="K34" s="1273"/>
      <c r="L34" s="1273"/>
      <c r="M34" s="1282"/>
      <c r="N34" s="1144"/>
      <c r="O34" s="387"/>
      <c r="P34" s="97"/>
      <c r="Q34" s="97"/>
      <c r="R34" s="97"/>
    </row>
    <row r="35" spans="1:18" ht="15" customHeight="1" thickBot="1" x14ac:dyDescent="0.4">
      <c r="A35" s="1141"/>
      <c r="B35" s="2639"/>
      <c r="C35" s="2640"/>
      <c r="D35" s="2640"/>
      <c r="E35" s="2640"/>
      <c r="F35" s="2640"/>
      <c r="G35" s="2640"/>
      <c r="H35" s="2640"/>
      <c r="I35" s="2640"/>
      <c r="J35" s="1298"/>
      <c r="K35" s="1290"/>
      <c r="L35" s="1290"/>
      <c r="M35" s="1291"/>
      <c r="N35" s="1142"/>
      <c r="O35" s="387"/>
      <c r="P35" s="97"/>
      <c r="Q35" s="97"/>
      <c r="R35" s="97"/>
    </row>
    <row r="36" spans="1:18" ht="15" thickBot="1" x14ac:dyDescent="0.4">
      <c r="A36" s="2628" t="s">
        <v>1603</v>
      </c>
      <c r="B36" s="2629"/>
      <c r="C36" s="2629"/>
      <c r="D36" s="2629"/>
      <c r="E36" s="2629"/>
      <c r="F36" s="2629"/>
      <c r="G36" s="2629"/>
      <c r="H36" s="2629"/>
      <c r="I36" s="2629"/>
      <c r="J36" s="2629"/>
      <c r="K36" s="2629"/>
      <c r="L36" s="2629"/>
      <c r="M36" s="2629"/>
      <c r="N36" s="2630"/>
      <c r="O36" s="387"/>
      <c r="P36" s="97"/>
      <c r="Q36" s="97"/>
      <c r="R36" s="97"/>
    </row>
    <row r="37" spans="1:18" ht="15" customHeight="1" thickBot="1" x14ac:dyDescent="0.4">
      <c r="A37" s="1288"/>
      <c r="B37" s="2623" t="s">
        <v>1604</v>
      </c>
      <c r="C37" s="2624"/>
      <c r="D37" s="2624"/>
      <c r="E37" s="2624"/>
      <c r="F37" s="2624"/>
      <c r="G37" s="2624"/>
      <c r="H37" s="2624"/>
      <c r="I37" s="2624"/>
      <c r="J37" s="1292"/>
      <c r="K37" s="1302"/>
      <c r="M37" s="1303"/>
      <c r="N37" s="1144"/>
      <c r="O37" s="387"/>
      <c r="P37" s="97"/>
      <c r="Q37" s="97"/>
      <c r="R37" s="97"/>
    </row>
    <row r="38" spans="1:18" ht="15" customHeight="1" thickBot="1" x14ac:dyDescent="0.4">
      <c r="A38" s="1465"/>
      <c r="B38" s="1307"/>
      <c r="C38" s="1308"/>
      <c r="D38" s="1308"/>
      <c r="E38" s="1308"/>
      <c r="F38" s="1308"/>
      <c r="G38" s="1308"/>
      <c r="H38" s="1308"/>
      <c r="I38" s="1309"/>
      <c r="J38" s="2625"/>
      <c r="K38" s="2626"/>
      <c r="L38" s="2626"/>
      <c r="M38" s="2627"/>
      <c r="N38" s="1146"/>
      <c r="O38" s="387"/>
      <c r="P38" s="97"/>
      <c r="Q38" s="97"/>
      <c r="R38" s="97"/>
    </row>
    <row r="39" spans="1:18" ht="15" thickTop="1" x14ac:dyDescent="0.35">
      <c r="A39" s="387"/>
      <c r="B39" s="387"/>
      <c r="C39" s="387"/>
      <c r="D39" s="387"/>
      <c r="E39" s="387"/>
      <c r="F39" s="387"/>
      <c r="G39" s="387"/>
      <c r="H39" s="387"/>
      <c r="I39" s="387"/>
      <c r="J39" s="387"/>
      <c r="K39" s="387"/>
      <c r="L39" s="387"/>
      <c r="M39" s="387"/>
      <c r="N39" s="387"/>
      <c r="O39" s="387"/>
      <c r="P39" s="97"/>
      <c r="Q39" s="97"/>
      <c r="R39" s="97"/>
    </row>
    <row r="40" spans="1:18" x14ac:dyDescent="0.35">
      <c r="A40" s="97"/>
      <c r="B40" s="97"/>
      <c r="C40" s="97"/>
      <c r="D40" s="97"/>
      <c r="E40" s="97"/>
      <c r="F40" s="97"/>
      <c r="G40" s="97"/>
      <c r="H40" s="97"/>
      <c r="I40" s="97"/>
      <c r="J40" s="97"/>
      <c r="K40" s="97"/>
      <c r="L40" s="97"/>
      <c r="M40" s="97"/>
      <c r="N40" s="97"/>
      <c r="O40" s="97"/>
      <c r="P40" s="97"/>
      <c r="Q40" s="97"/>
      <c r="R40" s="97"/>
    </row>
    <row r="41" spans="1:18" x14ac:dyDescent="0.35">
      <c r="A41" s="97"/>
      <c r="B41" s="97"/>
      <c r="C41" s="97"/>
      <c r="D41" s="97"/>
      <c r="E41" s="97"/>
      <c r="F41" s="97"/>
      <c r="G41" s="97"/>
      <c r="H41" s="97"/>
      <c r="I41" s="97"/>
      <c r="J41" s="97"/>
      <c r="K41" s="97"/>
      <c r="L41" s="97"/>
      <c r="M41" s="97"/>
      <c r="N41" s="97"/>
      <c r="O41" s="97"/>
      <c r="P41" s="97"/>
      <c r="Q41" s="97"/>
      <c r="R41" s="97"/>
    </row>
    <row r="42" spans="1:18" x14ac:dyDescent="0.35">
      <c r="A42" s="97"/>
      <c r="B42" s="97"/>
      <c r="C42" s="97"/>
      <c r="D42" s="97"/>
      <c r="E42" s="97"/>
      <c r="F42" s="97"/>
      <c r="G42" s="97"/>
      <c r="H42" s="97"/>
      <c r="I42" s="97"/>
      <c r="J42" s="97"/>
      <c r="K42" s="97"/>
      <c r="L42" s="97"/>
      <c r="M42" s="97"/>
      <c r="N42" s="97"/>
      <c r="O42" s="97"/>
      <c r="P42" s="97"/>
      <c r="Q42" s="97"/>
      <c r="R42" s="97"/>
    </row>
    <row r="43" spans="1:18" x14ac:dyDescent="0.35">
      <c r="A43" s="97"/>
      <c r="B43" s="97"/>
      <c r="C43" s="97"/>
      <c r="D43" s="97"/>
      <c r="E43" s="97"/>
      <c r="F43" s="97"/>
      <c r="G43" s="97"/>
      <c r="H43" s="97"/>
      <c r="I43" s="97"/>
      <c r="J43" s="97"/>
      <c r="K43" s="97"/>
      <c r="L43" s="97"/>
      <c r="M43" s="97"/>
      <c r="N43" s="97"/>
      <c r="O43" s="97"/>
      <c r="P43" s="97"/>
      <c r="Q43" s="97"/>
      <c r="R43" s="97"/>
    </row>
    <row r="44" spans="1:18" x14ac:dyDescent="0.35">
      <c r="A44" s="97"/>
      <c r="B44" s="97"/>
      <c r="C44" s="97"/>
      <c r="D44" s="97"/>
      <c r="E44" s="97"/>
      <c r="F44" s="97"/>
      <c r="G44" s="97"/>
      <c r="H44" s="97"/>
      <c r="I44" s="97"/>
      <c r="J44" s="97"/>
      <c r="K44" s="97"/>
      <c r="L44" s="97"/>
      <c r="M44" s="97"/>
      <c r="N44" s="97"/>
      <c r="O44" s="97"/>
      <c r="P44" s="97"/>
      <c r="Q44" s="97"/>
      <c r="R44" s="97"/>
    </row>
    <row r="45" spans="1:18" x14ac:dyDescent="0.35">
      <c r="A45" s="97"/>
      <c r="B45" s="97"/>
      <c r="C45" s="97"/>
      <c r="D45" s="97"/>
      <c r="E45" s="97"/>
      <c r="F45" s="97"/>
      <c r="G45" s="97"/>
      <c r="H45" s="97"/>
      <c r="I45" s="97"/>
      <c r="J45" s="97"/>
      <c r="K45" s="97"/>
      <c r="L45" s="97"/>
      <c r="M45" s="97"/>
      <c r="N45" s="97"/>
      <c r="O45" s="97"/>
      <c r="P45" s="97"/>
      <c r="Q45" s="97"/>
      <c r="R45" s="97"/>
    </row>
    <row r="46" spans="1:18" x14ac:dyDescent="0.35">
      <c r="A46" s="97"/>
      <c r="B46" s="97"/>
      <c r="C46" s="97"/>
      <c r="D46" s="97"/>
      <c r="E46" s="97"/>
      <c r="F46" s="97"/>
      <c r="G46" s="97"/>
      <c r="H46" s="97"/>
      <c r="I46" s="97"/>
      <c r="J46" s="97"/>
      <c r="K46" s="97"/>
      <c r="L46" s="97"/>
      <c r="M46" s="97"/>
      <c r="N46" s="97"/>
      <c r="O46" s="97"/>
      <c r="P46" s="97"/>
      <c r="Q46" s="97"/>
      <c r="R46" s="97"/>
    </row>
    <row r="47" spans="1:18" x14ac:dyDescent="0.35">
      <c r="A47" s="97"/>
      <c r="B47" s="97"/>
      <c r="C47" s="97"/>
      <c r="D47" s="97"/>
      <c r="E47" s="97"/>
      <c r="F47" s="97"/>
      <c r="G47" s="97"/>
      <c r="H47" s="97"/>
      <c r="I47" s="97"/>
      <c r="J47" s="97"/>
      <c r="K47" s="97"/>
      <c r="L47" s="97"/>
      <c r="M47" s="97"/>
      <c r="N47" s="97"/>
      <c r="O47" s="97"/>
      <c r="P47" s="97"/>
      <c r="Q47" s="97"/>
      <c r="R47" s="97"/>
    </row>
    <row r="48" spans="1:18" x14ac:dyDescent="0.35">
      <c r="A48" s="97"/>
      <c r="B48" s="97"/>
      <c r="C48" s="97"/>
      <c r="D48" s="97"/>
      <c r="E48" s="97"/>
      <c r="F48" s="97"/>
      <c r="G48" s="97"/>
      <c r="H48" s="97"/>
      <c r="I48" s="97"/>
      <c r="J48" s="97"/>
      <c r="K48" s="97"/>
      <c r="L48" s="97"/>
      <c r="M48" s="97"/>
      <c r="N48" s="97"/>
      <c r="O48" s="97"/>
      <c r="P48" s="97"/>
      <c r="Q48" s="97"/>
      <c r="R48" s="97"/>
    </row>
    <row r="49" spans="1:18" x14ac:dyDescent="0.35">
      <c r="A49" s="97"/>
      <c r="B49" s="97"/>
      <c r="C49" s="97"/>
      <c r="D49" s="97"/>
      <c r="E49" s="97"/>
      <c r="F49" s="97"/>
      <c r="G49" s="97"/>
      <c r="H49" s="97"/>
      <c r="I49" s="97"/>
      <c r="J49" s="97"/>
      <c r="K49" s="97"/>
      <c r="L49" s="97"/>
      <c r="M49" s="97"/>
      <c r="N49" s="97"/>
      <c r="O49" s="97"/>
      <c r="P49" s="97"/>
      <c r="Q49" s="97"/>
      <c r="R49" s="97"/>
    </row>
    <row r="50" spans="1:18" x14ac:dyDescent="0.35">
      <c r="A50" s="97"/>
      <c r="B50" s="97"/>
      <c r="C50" s="97"/>
      <c r="D50" s="97"/>
      <c r="E50" s="97"/>
      <c r="F50" s="97"/>
      <c r="G50" s="97"/>
      <c r="H50" s="97"/>
      <c r="I50" s="97"/>
      <c r="J50" s="97"/>
      <c r="K50" s="97"/>
      <c r="L50" s="97"/>
      <c r="M50" s="97"/>
      <c r="N50" s="97"/>
      <c r="O50" s="97"/>
      <c r="P50" s="97"/>
      <c r="Q50" s="97"/>
      <c r="R50" s="97"/>
    </row>
    <row r="51" spans="1:18" x14ac:dyDescent="0.35">
      <c r="A51" s="97"/>
      <c r="B51" s="97"/>
      <c r="C51" s="97"/>
      <c r="D51" s="97"/>
      <c r="E51" s="97"/>
      <c r="F51" s="97"/>
      <c r="G51" s="97"/>
      <c r="H51" s="97"/>
      <c r="I51" s="97"/>
      <c r="J51" s="97"/>
      <c r="K51" s="97"/>
      <c r="L51" s="97"/>
      <c r="M51" s="97"/>
      <c r="N51" s="97"/>
      <c r="O51" s="97"/>
      <c r="P51" s="97"/>
      <c r="Q51" s="97"/>
      <c r="R51" s="97"/>
    </row>
    <row r="52" spans="1:18" x14ac:dyDescent="0.35">
      <c r="A52" s="97"/>
      <c r="B52" s="97"/>
      <c r="C52" s="97"/>
      <c r="D52" s="97"/>
      <c r="E52" s="97"/>
      <c r="F52" s="97"/>
      <c r="G52" s="97"/>
      <c r="H52" s="97"/>
      <c r="I52" s="97"/>
      <c r="J52" s="97"/>
      <c r="K52" s="97"/>
      <c r="L52" s="97"/>
      <c r="M52" s="97"/>
      <c r="N52" s="97"/>
      <c r="O52" s="97"/>
      <c r="P52" s="97"/>
      <c r="Q52" s="97"/>
      <c r="R52" s="97"/>
    </row>
    <row r="53" spans="1:18" x14ac:dyDescent="0.35">
      <c r="A53" s="97"/>
      <c r="B53" s="97"/>
      <c r="C53" s="97"/>
      <c r="D53" s="97"/>
      <c r="E53" s="97"/>
      <c r="F53" s="97"/>
      <c r="G53" s="97"/>
      <c r="H53" s="97"/>
      <c r="I53" s="97"/>
      <c r="J53" s="97"/>
      <c r="K53" s="97"/>
      <c r="L53" s="97"/>
      <c r="M53" s="97"/>
      <c r="N53" s="97"/>
      <c r="O53" s="97"/>
      <c r="P53" s="97"/>
      <c r="Q53" s="97"/>
      <c r="R53" s="97"/>
    </row>
    <row r="54" spans="1:18" x14ac:dyDescent="0.35">
      <c r="A54" s="97"/>
      <c r="B54" s="97"/>
      <c r="C54" s="97"/>
      <c r="D54" s="97"/>
      <c r="E54" s="97"/>
      <c r="F54" s="97"/>
      <c r="G54" s="97"/>
      <c r="H54" s="97"/>
      <c r="I54" s="97"/>
      <c r="J54" s="97"/>
      <c r="K54" s="97"/>
      <c r="L54" s="97"/>
      <c r="M54" s="97"/>
      <c r="N54" s="97"/>
      <c r="O54" s="97"/>
      <c r="P54" s="97"/>
      <c r="Q54" s="97"/>
      <c r="R54" s="97"/>
    </row>
    <row r="55" spans="1:18" x14ac:dyDescent="0.35">
      <c r="A55" s="97"/>
      <c r="B55" s="97"/>
      <c r="C55" s="97"/>
      <c r="D55" s="97"/>
      <c r="E55" s="97"/>
      <c r="F55" s="97"/>
      <c r="G55" s="97"/>
      <c r="H55" s="97"/>
      <c r="I55" s="97"/>
      <c r="J55" s="97"/>
      <c r="K55" s="97"/>
      <c r="L55" s="97"/>
      <c r="M55" s="97"/>
      <c r="N55" s="97"/>
      <c r="O55" s="97"/>
      <c r="P55" s="97"/>
      <c r="Q55" s="97"/>
      <c r="R55" s="97"/>
    </row>
    <row r="56" spans="1:18" x14ac:dyDescent="0.35">
      <c r="A56" s="97"/>
      <c r="B56" s="97"/>
      <c r="C56" s="97"/>
      <c r="D56" s="97"/>
      <c r="E56" s="97"/>
      <c r="F56" s="97"/>
      <c r="G56" s="97"/>
      <c r="H56" s="97"/>
      <c r="I56" s="97"/>
      <c r="J56" s="97"/>
      <c r="K56" s="97"/>
      <c r="L56" s="97"/>
      <c r="M56" s="97"/>
      <c r="N56" s="97"/>
      <c r="O56" s="97"/>
      <c r="P56" s="97"/>
      <c r="Q56" s="97"/>
      <c r="R56" s="97"/>
    </row>
    <row r="57" spans="1:18" x14ac:dyDescent="0.35">
      <c r="A57" s="97"/>
      <c r="B57" s="97"/>
      <c r="C57" s="97"/>
      <c r="D57" s="97"/>
      <c r="E57" s="97"/>
      <c r="F57" s="97"/>
      <c r="G57" s="97"/>
      <c r="H57" s="97"/>
      <c r="I57" s="97"/>
      <c r="J57" s="97"/>
      <c r="K57" s="97"/>
      <c r="L57" s="97"/>
      <c r="M57" s="97"/>
      <c r="N57" s="97"/>
      <c r="O57" s="97"/>
      <c r="P57" s="97"/>
      <c r="Q57" s="97"/>
      <c r="R57" s="97"/>
    </row>
    <row r="58" spans="1:18" x14ac:dyDescent="0.35">
      <c r="A58" s="97"/>
      <c r="B58" s="97"/>
      <c r="C58" s="97"/>
      <c r="D58" s="97"/>
      <c r="E58" s="97"/>
      <c r="F58" s="97"/>
      <c r="G58" s="97"/>
      <c r="H58" s="97"/>
      <c r="I58" s="97"/>
      <c r="J58" s="97"/>
      <c r="K58" s="97"/>
      <c r="L58" s="97"/>
      <c r="M58" s="97"/>
      <c r="N58" s="97"/>
      <c r="O58" s="97"/>
      <c r="P58" s="97"/>
      <c r="Q58" s="97"/>
      <c r="R58" s="97"/>
    </row>
    <row r="59" spans="1:18" x14ac:dyDescent="0.35">
      <c r="A59" s="97"/>
      <c r="B59" s="97"/>
      <c r="C59" s="97"/>
      <c r="D59" s="97"/>
      <c r="E59" s="97"/>
      <c r="F59" s="97"/>
      <c r="G59" s="97"/>
      <c r="H59" s="97"/>
      <c r="I59" s="97"/>
      <c r="J59" s="97"/>
      <c r="K59" s="97"/>
      <c r="L59" s="97"/>
      <c r="M59" s="97"/>
      <c r="N59" s="97"/>
      <c r="O59" s="97"/>
      <c r="P59" s="97"/>
      <c r="Q59" s="97"/>
      <c r="R59" s="97"/>
    </row>
    <row r="60" spans="1:18" x14ac:dyDescent="0.35">
      <c r="A60" s="97"/>
      <c r="B60" s="97"/>
      <c r="C60" s="97"/>
      <c r="D60" s="97"/>
      <c r="E60" s="97"/>
      <c r="F60" s="97"/>
      <c r="G60" s="97"/>
      <c r="H60" s="97"/>
      <c r="I60" s="97"/>
      <c r="J60" s="97"/>
      <c r="K60" s="97"/>
      <c r="L60" s="97"/>
      <c r="M60" s="97"/>
      <c r="N60" s="97"/>
      <c r="O60" s="97"/>
      <c r="P60" s="97"/>
      <c r="Q60" s="97"/>
      <c r="R60" s="97"/>
    </row>
    <row r="61" spans="1:18" x14ac:dyDescent="0.35">
      <c r="A61" s="97"/>
      <c r="B61" s="97"/>
      <c r="C61" s="97"/>
      <c r="D61" s="97"/>
      <c r="E61" s="97"/>
      <c r="F61" s="97"/>
      <c r="G61" s="97"/>
      <c r="H61" s="97"/>
      <c r="I61" s="97"/>
      <c r="J61" s="97"/>
      <c r="K61" s="97"/>
      <c r="L61" s="97"/>
      <c r="M61" s="97"/>
      <c r="N61" s="97"/>
      <c r="O61" s="97"/>
      <c r="P61" s="97"/>
      <c r="Q61" s="97"/>
      <c r="R61" s="97"/>
    </row>
  </sheetData>
  <mergeCells count="52">
    <mergeCell ref="J27:M27"/>
    <mergeCell ref="A18:N18"/>
    <mergeCell ref="B19:I19"/>
    <mergeCell ref="B20:I20"/>
    <mergeCell ref="J20:M20"/>
    <mergeCell ref="B21:I21"/>
    <mergeCell ref="B23:I23"/>
    <mergeCell ref="B24:I24"/>
    <mergeCell ref="B25:I25"/>
    <mergeCell ref="B26:I26"/>
    <mergeCell ref="B27:I27"/>
    <mergeCell ref="A22:N22"/>
    <mergeCell ref="B37:I37"/>
    <mergeCell ref="J38:M38"/>
    <mergeCell ref="B28:I28"/>
    <mergeCell ref="A29:N29"/>
    <mergeCell ref="B30:I30"/>
    <mergeCell ref="B31:I32"/>
    <mergeCell ref="B33:I33"/>
    <mergeCell ref="B34:I34"/>
    <mergeCell ref="B35:I35"/>
    <mergeCell ref="A36:N36"/>
    <mergeCell ref="B11:I11"/>
    <mergeCell ref="J11:M11"/>
    <mergeCell ref="B12:I12"/>
    <mergeCell ref="J12:M12"/>
    <mergeCell ref="B13:I13"/>
    <mergeCell ref="B17:I17"/>
    <mergeCell ref="B14:I14"/>
    <mergeCell ref="B16:I16"/>
    <mergeCell ref="B15:I15"/>
    <mergeCell ref="J13:M13"/>
    <mergeCell ref="J14:M14"/>
    <mergeCell ref="J15:M15"/>
    <mergeCell ref="J16:M16"/>
    <mergeCell ref="A10:N10"/>
    <mergeCell ref="A5:B5"/>
    <mergeCell ref="C5:O5"/>
    <mergeCell ref="A6:I6"/>
    <mergeCell ref="J6:M6"/>
    <mergeCell ref="A7:N7"/>
    <mergeCell ref="B8:I8"/>
    <mergeCell ref="J8:M8"/>
    <mergeCell ref="B9:I9"/>
    <mergeCell ref="J9:M9"/>
    <mergeCell ref="A4:O4"/>
    <mergeCell ref="D1:G1"/>
    <mergeCell ref="I1:J1"/>
    <mergeCell ref="L1:M1"/>
    <mergeCell ref="D2:G2"/>
    <mergeCell ref="I2:J2"/>
    <mergeCell ref="L2:M2"/>
  </mergeCells>
  <conditionalFormatting sqref="O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500-000000000000}">
      <formula1>AvancementTheme</formula1>
    </dataValidation>
  </dataValidations>
  <pageMargins left="0.70866141732283472" right="0.70866141732283472" top="0.74803149606299213" bottom="0.74803149606299213" header="0.31496062992125984" footer="0.31496062992125984"/>
  <pageSetup paperSize="9" scale="51"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1000000}">
          <x14:formula1>
            <xm:f>'https://d.docs.live.net/Users/Rene/OneDrive/Documents/PAD - Partners &amp; Alliance Development/PAD Produits NewLook/[PAD SMW RC 16 oct.xlsm]Parametre'!#REF!</xm:f>
          </x14:formula1>
          <xm:sqref>N9 N11:N17 N19:N21 N23:N28 N30:N35 N37:N38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tint="0.79998168889431442"/>
    <pageSetUpPr fitToPage="1"/>
  </sheetPr>
  <dimension ref="A1:Q96"/>
  <sheetViews>
    <sheetView showRowColHeaders="0" zoomScale="110" zoomScaleNormal="110" workbookViewId="0">
      <selection activeCell="J19" sqref="J19"/>
    </sheetView>
  </sheetViews>
  <sheetFormatPr baseColWidth="10" defaultColWidth="11.453125" defaultRowHeight="12.5" x14ac:dyDescent="0.25"/>
  <cols>
    <col min="1" max="1" width="11.453125" style="42"/>
    <col min="2" max="2" width="11.54296875" style="42" customWidth="1"/>
    <col min="3" max="3" width="12.54296875" style="42" customWidth="1"/>
    <col min="4" max="4" width="12.7265625" style="42" customWidth="1"/>
    <col min="5" max="5" width="12.26953125" style="42" customWidth="1"/>
    <col min="6" max="6" width="13" style="42" customWidth="1"/>
    <col min="7" max="7" width="14" style="42" customWidth="1"/>
    <col min="8" max="8" width="11.1796875" style="42" customWidth="1"/>
    <col min="9" max="9" width="20.453125" style="42" customWidth="1"/>
    <col min="10" max="10" width="23.81640625" style="42" customWidth="1"/>
    <col min="11" max="11" width="18" style="42" customWidth="1"/>
    <col min="12" max="16384" width="11.453125" style="42"/>
  </cols>
  <sheetData>
    <row r="1" spans="1:17" s="55" customFormat="1" ht="15" customHeight="1" x14ac:dyDescent="0.35">
      <c r="A1" s="1464"/>
      <c r="B1" s="1464"/>
      <c r="C1" s="1464"/>
      <c r="D1" s="1995" t="s">
        <v>5</v>
      </c>
      <c r="E1" s="1995"/>
      <c r="F1" s="1995"/>
      <c r="G1" s="1995"/>
      <c r="H1" s="396"/>
      <c r="I1" s="1995" t="s">
        <v>6</v>
      </c>
      <c r="J1" s="1995"/>
      <c r="K1" s="1464"/>
      <c r="L1" s="1995" t="s">
        <v>9</v>
      </c>
      <c r="M1" s="1995"/>
      <c r="N1" s="1464"/>
      <c r="O1" s="459" t="s">
        <v>2</v>
      </c>
      <c r="P1" s="459" t="s">
        <v>3</v>
      </c>
    </row>
    <row r="2" spans="1:17" s="59" customFormat="1" ht="18" customHeight="1" x14ac:dyDescent="0.35">
      <c r="A2" s="398"/>
      <c r="B2" s="398"/>
      <c r="C2" s="398"/>
      <c r="D2" s="1996" t="str">
        <f>NomClient</f>
        <v>BestEditor</v>
      </c>
      <c r="E2" s="1997"/>
      <c r="F2" s="1997"/>
      <c r="G2" s="1998"/>
      <c r="H2" s="398"/>
      <c r="I2" s="2164" t="s">
        <v>283</v>
      </c>
      <c r="J2" s="2000"/>
      <c r="K2" s="398"/>
      <c r="L2" s="2001">
        <v>41862.616851851853</v>
      </c>
      <c r="M2" s="2002"/>
      <c r="N2" s="717"/>
      <c r="O2" s="448">
        <f>IF(LEN(DPDV_07DC1)&gt;0,LEN(DPDV_07DC1),0-PDV_NBmini)</f>
        <v>132</v>
      </c>
      <c r="P2" s="448">
        <f>IF(LEN(DKPI_07DC1)&gt;0,LEN(DKPI_07DC1),0-KPI_NBmini)</f>
        <v>51</v>
      </c>
    </row>
    <row r="3" spans="1:17" s="61" customFormat="1" ht="6.75" customHeight="1" thickBot="1" x14ac:dyDescent="0.4">
      <c r="A3" s="401"/>
      <c r="B3" s="401"/>
      <c r="C3" s="401"/>
      <c r="D3" s="401"/>
      <c r="E3" s="401"/>
      <c r="F3" s="401"/>
      <c r="G3" s="401"/>
      <c r="H3" s="401"/>
      <c r="I3" s="401"/>
      <c r="J3" s="401"/>
      <c r="K3" s="401"/>
      <c r="L3" s="401"/>
      <c r="M3" s="401"/>
      <c r="N3" s="401"/>
      <c r="O3" s="401"/>
      <c r="P3" s="401"/>
    </row>
    <row r="4" spans="1:17" s="1" customFormat="1" ht="24.75" customHeight="1" thickBot="1" x14ac:dyDescent="0.4">
      <c r="A4" s="2015" t="s">
        <v>1720</v>
      </c>
      <c r="B4" s="2015"/>
      <c r="C4" s="2015"/>
      <c r="D4" s="2015"/>
      <c r="E4" s="2015"/>
      <c r="F4" s="2015"/>
      <c r="G4" s="2015"/>
      <c r="H4" s="2015"/>
      <c r="I4" s="2015"/>
      <c r="J4" s="2015"/>
      <c r="K4" s="2015"/>
      <c r="L4" s="2015"/>
      <c r="M4" s="2015"/>
      <c r="N4" s="2015"/>
      <c r="O4" s="2015"/>
      <c r="P4" s="2016"/>
      <c r="Q4" s="1891"/>
    </row>
    <row r="5" spans="1:17" s="193" customFormat="1" ht="21" customHeight="1" x14ac:dyDescent="0.35">
      <c r="B5" s="2017" t="s">
        <v>14</v>
      </c>
      <c r="C5" s="2017"/>
      <c r="D5" s="2019" t="s">
        <v>1721</v>
      </c>
      <c r="E5" s="2019"/>
      <c r="F5" s="2019"/>
      <c r="G5" s="2019"/>
      <c r="H5" s="2019"/>
      <c r="I5" s="2019"/>
      <c r="J5" s="2019"/>
      <c r="K5" s="2019"/>
      <c r="L5" s="2019"/>
      <c r="M5" s="2019"/>
      <c r="N5" s="2019"/>
      <c r="O5" s="2019"/>
      <c r="P5" s="2019"/>
      <c r="Q5" s="2019"/>
    </row>
    <row r="6" spans="1:17" ht="13" x14ac:dyDescent="0.3">
      <c r="B6" s="1694" t="s">
        <v>1492</v>
      </c>
      <c r="C6" s="1326"/>
      <c r="D6" s="1326"/>
      <c r="E6" s="1326"/>
      <c r="F6" s="1326"/>
      <c r="G6" s="1326"/>
    </row>
    <row r="7" spans="1:17" ht="13.5" thickBot="1" x14ac:dyDescent="0.35">
      <c r="B7" s="1694"/>
      <c r="C7" s="1326"/>
      <c r="D7" s="1326"/>
      <c r="E7" s="1326"/>
      <c r="F7" s="1326"/>
      <c r="G7" s="1326"/>
    </row>
    <row r="8" spans="1:17" s="26" customFormat="1" ht="32" thickTop="1" thickBot="1" x14ac:dyDescent="0.4">
      <c r="B8" s="1829" t="s">
        <v>1493</v>
      </c>
      <c r="C8" s="1830"/>
      <c r="D8" s="1830"/>
      <c r="E8" s="2671" t="s">
        <v>1494</v>
      </c>
      <c r="F8" s="2670"/>
      <c r="G8" s="2669" t="s">
        <v>1670</v>
      </c>
      <c r="H8" s="2670"/>
      <c r="I8" s="1842" t="s">
        <v>1668</v>
      </c>
      <c r="J8" s="1889" t="s">
        <v>1667</v>
      </c>
      <c r="K8" s="1831" t="s">
        <v>1666</v>
      </c>
      <c r="L8" s="1560"/>
    </row>
    <row r="9" spans="1:17" ht="16" thickTop="1" x14ac:dyDescent="0.35">
      <c r="B9" s="1814"/>
      <c r="E9" s="1871"/>
      <c r="F9" s="1852"/>
      <c r="G9" s="1851"/>
      <c r="H9" s="1852"/>
      <c r="I9" s="1843"/>
      <c r="J9" s="1815"/>
      <c r="K9" s="1816"/>
      <c r="L9" s="1695"/>
    </row>
    <row r="10" spans="1:17" ht="11.25" customHeight="1" x14ac:dyDescent="0.3">
      <c r="B10" s="1696" t="s">
        <v>1655</v>
      </c>
      <c r="C10" s="1832"/>
      <c r="D10" s="1832"/>
      <c r="E10" s="1872"/>
      <c r="F10" s="1854"/>
      <c r="G10" s="1853"/>
      <c r="H10" s="1854"/>
      <c r="I10" s="1844">
        <v>4</v>
      </c>
      <c r="J10" s="1817">
        <v>9</v>
      </c>
      <c r="K10" s="1819">
        <f>I10*J10</f>
        <v>36</v>
      </c>
      <c r="L10" s="1327"/>
    </row>
    <row r="11" spans="1:17" x14ac:dyDescent="0.25">
      <c r="B11" s="1840" t="s">
        <v>650</v>
      </c>
      <c r="C11" s="1841"/>
      <c r="D11" s="1841"/>
      <c r="E11" s="1873" t="s">
        <v>1620</v>
      </c>
      <c r="F11" s="1874"/>
      <c r="G11" s="1851"/>
      <c r="H11" s="1852"/>
      <c r="I11" s="1845"/>
      <c r="J11" s="1327"/>
      <c r="K11" s="1327"/>
      <c r="L11" s="1327"/>
    </row>
    <row r="12" spans="1:17" x14ac:dyDescent="0.25">
      <c r="B12" s="2667" t="s">
        <v>1605</v>
      </c>
      <c r="C12" s="2668"/>
      <c r="D12" s="2668"/>
      <c r="E12" s="1873" t="s">
        <v>1621</v>
      </c>
      <c r="F12" s="1852"/>
      <c r="G12" s="1851"/>
      <c r="H12" s="1852"/>
      <c r="I12" s="1845"/>
      <c r="J12" s="1698"/>
      <c r="K12" s="1699"/>
      <c r="L12" s="1327"/>
    </row>
    <row r="13" spans="1:17" x14ac:dyDescent="0.25">
      <c r="B13" s="2667" t="s">
        <v>548</v>
      </c>
      <c r="C13" s="2668"/>
      <c r="D13" s="2668"/>
      <c r="E13" s="1873" t="s">
        <v>1622</v>
      </c>
      <c r="F13" s="1852"/>
      <c r="G13" s="1851"/>
      <c r="H13" s="1852"/>
      <c r="I13" s="1845"/>
      <c r="J13" s="1698"/>
      <c r="K13" s="1699"/>
      <c r="L13" s="1327"/>
    </row>
    <row r="14" spans="1:17" x14ac:dyDescent="0.25">
      <c r="B14" s="2667" t="s">
        <v>1606</v>
      </c>
      <c r="C14" s="2668"/>
      <c r="D14" s="2668"/>
      <c r="E14" s="1873" t="s">
        <v>1623</v>
      </c>
      <c r="F14" s="1852"/>
      <c r="G14" s="1851"/>
      <c r="H14" s="1852"/>
      <c r="I14" s="1845"/>
      <c r="J14" s="1698"/>
      <c r="K14" s="1699"/>
      <c r="L14" s="1327"/>
    </row>
    <row r="15" spans="1:17" x14ac:dyDescent="0.25">
      <c r="B15" s="2667" t="s">
        <v>1607</v>
      </c>
      <c r="C15" s="2668"/>
      <c r="D15" s="2668"/>
      <c r="E15" s="1873" t="s">
        <v>1624</v>
      </c>
      <c r="F15" s="1852"/>
      <c r="G15" s="1851"/>
      <c r="H15" s="1852"/>
      <c r="I15" s="1845"/>
      <c r="J15" s="1698"/>
      <c r="K15" s="1699"/>
      <c r="L15" s="1327"/>
    </row>
    <row r="16" spans="1:17" x14ac:dyDescent="0.25">
      <c r="B16" s="2667" t="s">
        <v>1608</v>
      </c>
      <c r="C16" s="2668"/>
      <c r="D16" s="2668"/>
      <c r="E16" s="1873" t="s">
        <v>1625</v>
      </c>
      <c r="F16" s="1852"/>
      <c r="G16" s="1851"/>
      <c r="H16" s="1852"/>
      <c r="I16" s="1845"/>
      <c r="J16" s="1698"/>
      <c r="K16" s="1699"/>
      <c r="L16" s="1327"/>
    </row>
    <row r="17" spans="2:12" x14ac:dyDescent="0.25">
      <c r="B17" s="2667" t="s">
        <v>1609</v>
      </c>
      <c r="C17" s="2668"/>
      <c r="D17" s="2668"/>
      <c r="E17" s="1873" t="s">
        <v>1626</v>
      </c>
      <c r="F17" s="1852"/>
      <c r="G17" s="1851"/>
      <c r="H17" s="1852"/>
      <c r="I17" s="1845"/>
      <c r="J17" s="1698"/>
      <c r="K17" s="1699"/>
      <c r="L17" s="1327"/>
    </row>
    <row r="18" spans="2:12" x14ac:dyDescent="0.25">
      <c r="B18" s="2667"/>
      <c r="C18" s="2668"/>
      <c r="D18" s="2668"/>
      <c r="E18" s="1875"/>
      <c r="F18" s="1852"/>
      <c r="G18" s="1851"/>
      <c r="H18" s="1852"/>
      <c r="I18" s="1845"/>
      <c r="J18" s="1698"/>
      <c r="K18" s="1699"/>
      <c r="L18" s="1327"/>
    </row>
    <row r="19" spans="2:12" ht="13" x14ac:dyDescent="0.3">
      <c r="B19" s="1827" t="s">
        <v>1656</v>
      </c>
      <c r="C19" s="1833"/>
      <c r="D19" s="1833"/>
      <c r="E19" s="1876"/>
      <c r="F19" s="1856"/>
      <c r="G19" s="1855"/>
      <c r="H19" s="1856"/>
      <c r="I19" s="1846">
        <v>10</v>
      </c>
      <c r="J19" s="1817">
        <v>4</v>
      </c>
      <c r="K19" s="1828">
        <f>I19*J19</f>
        <v>40</v>
      </c>
      <c r="L19" s="1327"/>
    </row>
    <row r="20" spans="2:12" ht="15.75" customHeight="1" x14ac:dyDescent="0.25">
      <c r="B20" s="2667" t="s">
        <v>1627</v>
      </c>
      <c r="C20" s="2668"/>
      <c r="D20" s="2668"/>
      <c r="E20" s="1877" t="s">
        <v>1634</v>
      </c>
      <c r="F20" s="1852"/>
      <c r="G20" s="1851"/>
      <c r="H20" s="1852"/>
      <c r="I20" s="1845"/>
      <c r="J20" s="1698"/>
      <c r="K20" s="1699"/>
      <c r="L20" s="1327"/>
    </row>
    <row r="21" spans="2:12" x14ac:dyDescent="0.25">
      <c r="B21" s="2667" t="s">
        <v>1628</v>
      </c>
      <c r="C21" s="2668"/>
      <c r="D21" s="2668"/>
      <c r="E21" s="1873" t="s">
        <v>1631</v>
      </c>
      <c r="F21" s="1852"/>
      <c r="G21" s="1851"/>
      <c r="H21" s="1852"/>
      <c r="I21" s="1845"/>
      <c r="J21" s="1698"/>
      <c r="K21" s="1699"/>
      <c r="L21" s="1327"/>
    </row>
    <row r="22" spans="2:12" x14ac:dyDescent="0.25">
      <c r="B22" s="2667" t="s">
        <v>1629</v>
      </c>
      <c r="C22" s="2668"/>
      <c r="D22" s="2668"/>
      <c r="E22" s="1873" t="s">
        <v>1630</v>
      </c>
      <c r="F22" s="1852"/>
      <c r="G22" s="1851"/>
      <c r="H22" s="1852"/>
      <c r="I22" s="1845"/>
      <c r="J22" s="1698"/>
      <c r="K22" s="1699"/>
      <c r="L22" s="1327"/>
    </row>
    <row r="23" spans="2:12" x14ac:dyDescent="0.25">
      <c r="B23" s="2667" t="s">
        <v>1632</v>
      </c>
      <c r="C23" s="2668"/>
      <c r="D23" s="2668"/>
      <c r="E23" s="1873" t="s">
        <v>1633</v>
      </c>
      <c r="F23" s="1852"/>
      <c r="G23" s="1851"/>
      <c r="H23" s="1852"/>
      <c r="I23" s="1845"/>
      <c r="J23" s="1698"/>
      <c r="K23" s="1699"/>
      <c r="L23" s="1327"/>
    </row>
    <row r="24" spans="2:12" ht="25.5" customHeight="1" x14ac:dyDescent="0.25">
      <c r="B24" s="2672" t="s">
        <v>1635</v>
      </c>
      <c r="C24" s="2673"/>
      <c r="D24" s="2674"/>
      <c r="E24" s="2685" t="s">
        <v>1637</v>
      </c>
      <c r="F24" s="2686"/>
      <c r="G24" s="1851"/>
      <c r="H24" s="1852"/>
      <c r="I24" s="1845"/>
      <c r="J24" s="1698"/>
      <c r="K24" s="1699"/>
      <c r="L24" s="1327"/>
    </row>
    <row r="25" spans="2:12" x14ac:dyDescent="0.25">
      <c r="B25" s="2667" t="s">
        <v>1636</v>
      </c>
      <c r="C25" s="2668"/>
      <c r="D25" s="2668"/>
      <c r="E25" s="1873" t="s">
        <v>1638</v>
      </c>
      <c r="F25" s="1852"/>
      <c r="G25" s="1851"/>
      <c r="H25" s="1852"/>
      <c r="I25" s="1845"/>
      <c r="J25" s="1698"/>
      <c r="K25" s="1699"/>
      <c r="L25" s="1327"/>
    </row>
    <row r="26" spans="2:12" x14ac:dyDescent="0.25">
      <c r="B26" s="2667"/>
      <c r="C26" s="2668"/>
      <c r="D26" s="2668"/>
      <c r="E26" s="1875"/>
      <c r="F26" s="1852"/>
      <c r="G26" s="1851"/>
      <c r="H26" s="1852"/>
      <c r="I26" s="1845"/>
      <c r="J26" s="1698"/>
      <c r="K26" s="1699"/>
      <c r="L26" s="1327"/>
    </row>
    <row r="27" spans="2:12" x14ac:dyDescent="0.25">
      <c r="B27" s="2667"/>
      <c r="C27" s="2668"/>
      <c r="D27" s="2668"/>
      <c r="E27" s="1875"/>
      <c r="F27" s="1852"/>
      <c r="G27" s="1851"/>
      <c r="H27" s="1852"/>
      <c r="I27" s="1845"/>
      <c r="J27" s="1698"/>
      <c r="K27" s="1699"/>
      <c r="L27" s="1327"/>
    </row>
    <row r="28" spans="2:12" x14ac:dyDescent="0.25">
      <c r="B28" s="2667"/>
      <c r="C28" s="2668"/>
      <c r="D28" s="2668"/>
      <c r="E28" s="1875"/>
      <c r="F28" s="1852"/>
      <c r="G28" s="1851"/>
      <c r="H28" s="1852"/>
      <c r="I28" s="1845"/>
      <c r="J28" s="1698"/>
      <c r="K28" s="1699"/>
      <c r="L28" s="1327"/>
    </row>
    <row r="29" spans="2:12" ht="13" x14ac:dyDescent="0.3">
      <c r="B29" s="1696" t="s">
        <v>1657</v>
      </c>
      <c r="C29" s="1835"/>
      <c r="D29" s="1832"/>
      <c r="E29" s="1872"/>
      <c r="F29" s="1854"/>
      <c r="G29" s="1853"/>
      <c r="H29" s="1854"/>
      <c r="I29" s="1844">
        <v>7</v>
      </c>
      <c r="J29" s="1817">
        <v>2</v>
      </c>
      <c r="K29" s="1819">
        <f>I29*J29</f>
        <v>14</v>
      </c>
      <c r="L29" s="1327"/>
    </row>
    <row r="30" spans="2:12" s="1326" customFormat="1" x14ac:dyDescent="0.25">
      <c r="B30" s="2667" t="s">
        <v>1651</v>
      </c>
      <c r="C30" s="2668" t="s">
        <v>1653</v>
      </c>
      <c r="D30" s="2668"/>
      <c r="E30" s="1878"/>
      <c r="F30" s="1858"/>
      <c r="G30" s="1857"/>
      <c r="H30" s="1858"/>
      <c r="I30" s="1845"/>
      <c r="J30" s="1700"/>
      <c r="K30" s="1699"/>
      <c r="L30" s="1327"/>
    </row>
    <row r="31" spans="2:12" x14ac:dyDescent="0.25">
      <c r="B31" s="2667" t="s">
        <v>1610</v>
      </c>
      <c r="C31" s="2668"/>
      <c r="D31" s="2668"/>
      <c r="E31" s="1875"/>
      <c r="F31" s="1852"/>
      <c r="G31" s="1851"/>
      <c r="H31" s="1852"/>
      <c r="I31" s="1845"/>
      <c r="J31" s="1698"/>
      <c r="K31" s="1699"/>
      <c r="L31" s="1327"/>
    </row>
    <row r="32" spans="2:12" x14ac:dyDescent="0.25">
      <c r="B32" s="2667" t="s">
        <v>1652</v>
      </c>
      <c r="C32" s="2668" t="s">
        <v>37</v>
      </c>
      <c r="D32" s="2668"/>
      <c r="E32" s="1875"/>
      <c r="F32" s="1852"/>
      <c r="G32" s="1851"/>
      <c r="H32" s="1852"/>
      <c r="I32" s="1845"/>
      <c r="J32" s="1698"/>
      <c r="K32" s="1699"/>
      <c r="L32" s="1327"/>
    </row>
    <row r="33" spans="2:12" x14ac:dyDescent="0.25">
      <c r="B33" s="2667" t="s">
        <v>1496</v>
      </c>
      <c r="C33" s="2668" t="s">
        <v>1495</v>
      </c>
      <c r="D33" s="2668"/>
      <c r="E33" s="1875"/>
      <c r="F33" s="1852"/>
      <c r="G33" s="1851"/>
      <c r="H33" s="1852"/>
      <c r="I33" s="1845"/>
      <c r="J33" s="1698"/>
      <c r="K33" s="1699"/>
      <c r="L33" s="1327"/>
    </row>
    <row r="34" spans="2:12" x14ac:dyDescent="0.25">
      <c r="B34" s="2667"/>
      <c r="C34" s="2668"/>
      <c r="D34" s="2668"/>
      <c r="E34" s="1875"/>
      <c r="F34" s="1852"/>
      <c r="G34" s="1851"/>
      <c r="H34" s="1852"/>
      <c r="I34" s="1845"/>
      <c r="J34" s="1698"/>
      <c r="K34" s="1699"/>
      <c r="L34" s="1327"/>
    </row>
    <row r="35" spans="2:12" x14ac:dyDescent="0.25">
      <c r="B35" s="2667"/>
      <c r="C35" s="2668"/>
      <c r="D35" s="2668"/>
      <c r="E35" s="1875"/>
      <c r="F35" s="1852"/>
      <c r="G35" s="1851"/>
      <c r="H35" s="1852"/>
      <c r="I35" s="1845"/>
      <c r="J35" s="1698"/>
      <c r="K35" s="1699"/>
      <c r="L35" s="1327"/>
    </row>
    <row r="36" spans="2:12" x14ac:dyDescent="0.25">
      <c r="B36" s="2667"/>
      <c r="C36" s="2668"/>
      <c r="D36" s="2668"/>
      <c r="E36" s="1875"/>
      <c r="F36" s="1852"/>
      <c r="G36" s="1851"/>
      <c r="H36" s="1852"/>
      <c r="I36" s="1847"/>
      <c r="J36" s="1700"/>
      <c r="K36" s="1701"/>
      <c r="L36" s="1327"/>
    </row>
    <row r="37" spans="2:12" ht="13" x14ac:dyDescent="0.3">
      <c r="B37" s="1702" t="s">
        <v>1658</v>
      </c>
      <c r="C37" s="1834"/>
      <c r="D37" s="1834"/>
      <c r="E37" s="1879"/>
      <c r="F37" s="1860"/>
      <c r="G37" s="1859"/>
      <c r="H37" s="1860"/>
      <c r="I37" s="1826">
        <v>3</v>
      </c>
      <c r="J37" s="1817">
        <v>7</v>
      </c>
      <c r="K37" s="1820">
        <f>J37*I37</f>
        <v>21</v>
      </c>
      <c r="L37" s="1327"/>
    </row>
    <row r="38" spans="2:12" x14ac:dyDescent="0.25">
      <c r="B38" s="2667" t="s">
        <v>1613</v>
      </c>
      <c r="C38" s="2668"/>
      <c r="D38" s="2668"/>
      <c r="E38" s="1877" t="s">
        <v>1616</v>
      </c>
      <c r="F38" s="1852"/>
      <c r="G38" s="1851"/>
      <c r="H38" s="1852"/>
      <c r="I38" s="1845"/>
      <c r="J38" s="1698"/>
      <c r="K38" s="1699"/>
      <c r="L38" s="1327"/>
    </row>
    <row r="39" spans="2:12" ht="24.75" customHeight="1" x14ac:dyDescent="0.25">
      <c r="B39" s="2672" t="s">
        <v>1614</v>
      </c>
      <c r="C39" s="2673"/>
      <c r="D39" s="2673"/>
      <c r="E39" s="2681" t="s">
        <v>1615</v>
      </c>
      <c r="F39" s="2682"/>
      <c r="G39" s="1851"/>
      <c r="H39" s="1852"/>
      <c r="I39" s="1845"/>
      <c r="J39" s="1698"/>
      <c r="K39" s="1699"/>
      <c r="L39" s="1327"/>
    </row>
    <row r="40" spans="2:12" x14ac:dyDescent="0.25">
      <c r="B40" s="2667" t="s">
        <v>1497</v>
      </c>
      <c r="C40" s="2668"/>
      <c r="D40" s="2668"/>
      <c r="E40" s="1877" t="s">
        <v>1617</v>
      </c>
      <c r="F40" s="1852"/>
      <c r="G40" s="1851"/>
      <c r="H40" s="1852"/>
      <c r="I40" s="1845"/>
      <c r="J40" s="1698"/>
      <c r="K40" s="1699"/>
      <c r="L40" s="1327"/>
    </row>
    <row r="41" spans="2:12" ht="25.5" customHeight="1" x14ac:dyDescent="0.25">
      <c r="B41" s="2672" t="s">
        <v>1611</v>
      </c>
      <c r="C41" s="2673"/>
      <c r="D41" s="2673"/>
      <c r="E41" s="2683" t="s">
        <v>1612</v>
      </c>
      <c r="F41" s="2684"/>
      <c r="G41" s="1851"/>
      <c r="H41" s="1852"/>
      <c r="I41" s="1845"/>
      <c r="J41" s="1698"/>
      <c r="K41" s="1699"/>
      <c r="L41" s="1327"/>
    </row>
    <row r="42" spans="2:12" ht="13.5" customHeight="1" x14ac:dyDescent="0.25">
      <c r="B42" s="2667" t="s">
        <v>1498</v>
      </c>
      <c r="C42" s="2668"/>
      <c r="D42" s="2668"/>
      <c r="E42" s="2679" t="s">
        <v>1618</v>
      </c>
      <c r="F42" s="2680"/>
      <c r="G42" s="1851"/>
      <c r="H42" s="1852"/>
      <c r="I42" s="1845"/>
      <c r="J42" s="1698"/>
      <c r="K42" s="1699"/>
      <c r="L42" s="1327"/>
    </row>
    <row r="43" spans="2:12" ht="13.5" customHeight="1" x14ac:dyDescent="0.25">
      <c r="B43" s="2667" t="s">
        <v>1499</v>
      </c>
      <c r="C43" s="2668"/>
      <c r="D43" s="2668"/>
      <c r="E43" s="2679" t="s">
        <v>1619</v>
      </c>
      <c r="F43" s="2680"/>
      <c r="G43" s="1851"/>
      <c r="H43" s="1852"/>
      <c r="I43" s="1845"/>
      <c r="J43" s="1698"/>
      <c r="K43" s="1699"/>
      <c r="L43" s="1327"/>
    </row>
    <row r="44" spans="2:12" ht="13.5" customHeight="1" x14ac:dyDescent="0.25">
      <c r="B44" s="2667"/>
      <c r="C44" s="2668"/>
      <c r="D44" s="2668"/>
      <c r="E44" s="1875"/>
      <c r="F44" s="1852"/>
      <c r="G44" s="1851"/>
      <c r="H44" s="1852"/>
      <c r="I44" s="1845"/>
      <c r="J44" s="1698"/>
      <c r="K44" s="1699"/>
      <c r="L44" s="1327"/>
    </row>
    <row r="45" spans="2:12" ht="12.75" customHeight="1" x14ac:dyDescent="0.25">
      <c r="B45" s="2667"/>
      <c r="C45" s="2668"/>
      <c r="D45" s="2668"/>
      <c r="E45" s="1875"/>
      <c r="F45" s="1852"/>
      <c r="G45" s="1851"/>
      <c r="H45" s="1852"/>
      <c r="I45" s="1845"/>
      <c r="J45" s="1698"/>
      <c r="K45" s="1699"/>
      <c r="L45" s="1327"/>
    </row>
    <row r="46" spans="2:12" ht="13" x14ac:dyDescent="0.3">
      <c r="B46" s="1703" t="s">
        <v>1659</v>
      </c>
      <c r="C46" s="1836"/>
      <c r="D46" s="1836"/>
      <c r="E46" s="1880"/>
      <c r="F46" s="1862"/>
      <c r="G46" s="1861"/>
      <c r="H46" s="1862"/>
      <c r="I46" s="1848">
        <v>9</v>
      </c>
      <c r="J46" s="1817">
        <v>10</v>
      </c>
      <c r="K46" s="1821">
        <f>J46*I46</f>
        <v>90</v>
      </c>
      <c r="L46" s="1327"/>
    </row>
    <row r="47" spans="2:12" s="1326" customFormat="1" x14ac:dyDescent="0.25">
      <c r="B47" s="2667" t="s">
        <v>1639</v>
      </c>
      <c r="C47" s="2668"/>
      <c r="D47" s="2668"/>
      <c r="E47" s="1878"/>
      <c r="F47" s="1858"/>
      <c r="G47" s="1857"/>
      <c r="H47" s="1858"/>
      <c r="I47" s="1845"/>
      <c r="J47" s="1698"/>
      <c r="K47" s="1699"/>
      <c r="L47" s="1327"/>
    </row>
    <row r="48" spans="2:12" s="1326" customFormat="1" x14ac:dyDescent="0.25">
      <c r="B48" s="2667" t="s">
        <v>1640</v>
      </c>
      <c r="C48" s="2668"/>
      <c r="D48" s="2668"/>
      <c r="E48" s="1878"/>
      <c r="F48" s="1858"/>
      <c r="G48" s="1857"/>
      <c r="H48" s="1858"/>
      <c r="I48" s="1845"/>
      <c r="J48" s="1698"/>
      <c r="K48" s="1699"/>
      <c r="L48" s="1327"/>
    </row>
    <row r="49" spans="2:12" x14ac:dyDescent="0.25">
      <c r="B49" s="2667" t="s">
        <v>1641</v>
      </c>
      <c r="C49" s="2668"/>
      <c r="D49" s="2668"/>
      <c r="E49" s="1875"/>
      <c r="F49" s="1852"/>
      <c r="G49" s="1851"/>
      <c r="H49" s="1852"/>
      <c r="I49" s="1845"/>
      <c r="J49" s="1698"/>
      <c r="K49" s="1699"/>
      <c r="L49" s="1327"/>
    </row>
    <row r="50" spans="2:12" x14ac:dyDescent="0.25">
      <c r="B50" s="2667" t="s">
        <v>1501</v>
      </c>
      <c r="C50" s="2668"/>
      <c r="D50" s="2668"/>
      <c r="E50" s="1875"/>
      <c r="F50" s="1852"/>
      <c r="G50" s="1851"/>
      <c r="H50" s="1852"/>
      <c r="I50" s="1845"/>
      <c r="J50" s="1698"/>
      <c r="K50" s="1699"/>
      <c r="L50" s="1327"/>
    </row>
    <row r="51" spans="2:12" x14ac:dyDescent="0.25">
      <c r="B51" s="2667" t="s">
        <v>1642</v>
      </c>
      <c r="C51" s="2668"/>
      <c r="D51" s="2668"/>
      <c r="E51" s="1875"/>
      <c r="F51" s="1852"/>
      <c r="G51" s="1851"/>
      <c r="H51" s="1852"/>
      <c r="I51" s="1845"/>
      <c r="J51" s="1698"/>
      <c r="K51" s="1699"/>
      <c r="L51" s="1327"/>
    </row>
    <row r="52" spans="2:12" x14ac:dyDescent="0.25">
      <c r="B52" s="2667" t="s">
        <v>1500</v>
      </c>
      <c r="C52" s="2668"/>
      <c r="D52" s="2668"/>
      <c r="E52" s="1875"/>
      <c r="F52" s="1852"/>
      <c r="G52" s="1851"/>
      <c r="H52" s="1852"/>
      <c r="I52" s="1845"/>
      <c r="J52" s="1698"/>
      <c r="K52" s="1699"/>
      <c r="L52" s="1327"/>
    </row>
    <row r="53" spans="2:12" x14ac:dyDescent="0.25">
      <c r="B53" s="2667" t="s">
        <v>1643</v>
      </c>
      <c r="C53" s="2668"/>
      <c r="D53" s="2668"/>
      <c r="E53" s="1875"/>
      <c r="F53" s="1852"/>
      <c r="G53" s="1851"/>
      <c r="H53" s="1852"/>
      <c r="I53" s="1845"/>
      <c r="J53" s="1698"/>
      <c r="K53" s="1699"/>
      <c r="L53" s="1327"/>
    </row>
    <row r="54" spans="2:12" x14ac:dyDescent="0.25">
      <c r="B54" s="2667" t="s">
        <v>1644</v>
      </c>
      <c r="C54" s="2668"/>
      <c r="D54" s="2668"/>
      <c r="E54" s="1875"/>
      <c r="F54" s="1852"/>
      <c r="G54" s="1851"/>
      <c r="H54" s="1852"/>
      <c r="I54" s="1845"/>
      <c r="J54" s="1698"/>
      <c r="K54" s="1699"/>
      <c r="L54" s="1327"/>
    </row>
    <row r="55" spans="2:12" x14ac:dyDescent="0.25">
      <c r="B55" s="2667" t="s">
        <v>1645</v>
      </c>
      <c r="C55" s="2668"/>
      <c r="D55" s="2668"/>
      <c r="E55" s="1875"/>
      <c r="F55" s="1852"/>
      <c r="G55" s="1851"/>
      <c r="H55" s="1852"/>
      <c r="I55" s="1845"/>
      <c r="J55" s="1698"/>
      <c r="K55" s="1699"/>
      <c r="L55" s="1327"/>
    </row>
    <row r="56" spans="2:12" x14ac:dyDescent="0.25">
      <c r="B56" s="2667"/>
      <c r="C56" s="2668"/>
      <c r="D56" s="2668"/>
      <c r="E56" s="1875"/>
      <c r="F56" s="1852"/>
      <c r="G56" s="1851"/>
      <c r="H56" s="1852"/>
      <c r="I56" s="1845"/>
      <c r="J56" s="1698"/>
      <c r="K56" s="1699"/>
      <c r="L56" s="1327"/>
    </row>
    <row r="57" spans="2:12" x14ac:dyDescent="0.25">
      <c r="B57" s="2667"/>
      <c r="C57" s="2668"/>
      <c r="D57" s="2668"/>
      <c r="E57" s="1875"/>
      <c r="F57" s="1852"/>
      <c r="G57" s="1851"/>
      <c r="H57" s="1852"/>
      <c r="I57" s="1845"/>
      <c r="J57" s="1698"/>
      <c r="K57" s="1699"/>
      <c r="L57" s="1327"/>
    </row>
    <row r="58" spans="2:12" ht="13" x14ac:dyDescent="0.3">
      <c r="B58" s="1707" t="s">
        <v>1660</v>
      </c>
      <c r="C58" s="1837"/>
      <c r="D58" s="1837"/>
      <c r="E58" s="1881"/>
      <c r="F58" s="1864"/>
      <c r="G58" s="1863"/>
      <c r="H58" s="1864"/>
      <c r="I58" s="1849">
        <v>8</v>
      </c>
      <c r="J58" s="1817">
        <v>9</v>
      </c>
      <c r="K58" s="1822">
        <f>J58*I58</f>
        <v>72</v>
      </c>
      <c r="L58" s="1327"/>
    </row>
    <row r="59" spans="2:12" x14ac:dyDescent="0.25">
      <c r="B59" s="2667" t="s">
        <v>1504</v>
      </c>
      <c r="C59" s="2668"/>
      <c r="D59" s="2668"/>
      <c r="E59" s="1875"/>
      <c r="F59" s="1852"/>
      <c r="G59" s="1851"/>
      <c r="H59" s="1852"/>
      <c r="I59" s="1708"/>
      <c r="J59" s="1698"/>
      <c r="K59" s="1704"/>
      <c r="L59" s="1327"/>
    </row>
    <row r="60" spans="2:12" x14ac:dyDescent="0.25">
      <c r="B60" s="2667" t="s">
        <v>1650</v>
      </c>
      <c r="C60" s="2668"/>
      <c r="D60" s="2668"/>
      <c r="E60" s="1875"/>
      <c r="F60" s="1852"/>
      <c r="G60" s="1851"/>
      <c r="H60" s="1852"/>
      <c r="I60" s="1708"/>
      <c r="J60" s="1698"/>
      <c r="K60" s="1704"/>
      <c r="L60" s="1327"/>
    </row>
    <row r="61" spans="2:12" x14ac:dyDescent="0.25">
      <c r="B61" s="2667" t="s">
        <v>1646</v>
      </c>
      <c r="C61" s="2668"/>
      <c r="D61" s="2668"/>
      <c r="E61" s="1875"/>
      <c r="F61" s="1852"/>
      <c r="G61" s="1851"/>
      <c r="H61" s="1852"/>
      <c r="I61" s="1845"/>
      <c r="J61" s="1698"/>
      <c r="K61" s="1699"/>
      <c r="L61" s="1327"/>
    </row>
    <row r="62" spans="2:12" x14ac:dyDescent="0.25">
      <c r="B62" s="2667" t="s">
        <v>1647</v>
      </c>
      <c r="C62" s="2668"/>
      <c r="D62" s="2668"/>
      <c r="E62" s="1875"/>
      <c r="F62" s="1852"/>
      <c r="G62" s="1851"/>
      <c r="H62" s="1852"/>
      <c r="I62" s="1845"/>
      <c r="J62" s="1698"/>
      <c r="K62" s="1699"/>
      <c r="L62" s="1327"/>
    </row>
    <row r="63" spans="2:12" x14ac:dyDescent="0.25">
      <c r="B63" s="2667" t="s">
        <v>1648</v>
      </c>
      <c r="C63" s="2668"/>
      <c r="D63" s="2668"/>
      <c r="E63" s="1875"/>
      <c r="F63" s="1852"/>
      <c r="G63" s="1851"/>
      <c r="H63" s="1852"/>
      <c r="I63" s="1845"/>
      <c r="J63" s="1698"/>
      <c r="K63" s="1699"/>
      <c r="L63" s="1327"/>
    </row>
    <row r="64" spans="2:12" x14ac:dyDescent="0.25">
      <c r="B64" s="2667" t="s">
        <v>1649</v>
      </c>
      <c r="C64" s="2668"/>
      <c r="D64" s="2668"/>
      <c r="E64" s="1875"/>
      <c r="F64" s="1852"/>
      <c r="G64" s="1851"/>
      <c r="H64" s="1852"/>
      <c r="I64" s="1845"/>
      <c r="J64" s="1698"/>
      <c r="K64" s="1699"/>
      <c r="L64" s="1327"/>
    </row>
    <row r="65" spans="2:12" x14ac:dyDescent="0.25">
      <c r="B65" s="2667"/>
      <c r="C65" s="2668"/>
      <c r="D65" s="2668"/>
      <c r="E65" s="1875"/>
      <c r="F65" s="1852"/>
      <c r="G65" s="1851"/>
      <c r="H65" s="1852"/>
      <c r="I65" s="1845"/>
      <c r="J65" s="1698"/>
      <c r="K65" s="1699"/>
      <c r="L65" s="1327"/>
    </row>
    <row r="66" spans="2:12" ht="13" x14ac:dyDescent="0.3">
      <c r="B66" s="1705" t="s">
        <v>1661</v>
      </c>
      <c r="C66" s="1838"/>
      <c r="D66" s="1838"/>
      <c r="E66" s="1882"/>
      <c r="F66" s="1866"/>
      <c r="G66" s="1865"/>
      <c r="H66" s="1866"/>
      <c r="I66" s="1850">
        <v>8</v>
      </c>
      <c r="J66" s="1817">
        <v>3</v>
      </c>
      <c r="K66" s="1823">
        <f>J66*I66</f>
        <v>24</v>
      </c>
      <c r="L66" s="1327"/>
    </row>
    <row r="67" spans="2:12" ht="25.5" customHeight="1" x14ac:dyDescent="0.25">
      <c r="B67" s="2672" t="s">
        <v>1663</v>
      </c>
      <c r="C67" s="2673"/>
      <c r="D67" s="2673"/>
      <c r="E67" s="1875"/>
      <c r="F67" s="1852"/>
      <c r="G67" s="1851"/>
      <c r="H67" s="1852"/>
      <c r="I67" s="1845"/>
      <c r="J67" s="1698"/>
      <c r="K67" s="1699"/>
      <c r="L67" s="1327"/>
    </row>
    <row r="68" spans="2:12" ht="29.25" customHeight="1" x14ac:dyDescent="0.5">
      <c r="B68" s="2672" t="s">
        <v>1662</v>
      </c>
      <c r="C68" s="2673"/>
      <c r="D68" s="2673"/>
      <c r="E68" s="1875"/>
      <c r="F68" s="1852"/>
      <c r="G68" s="1851"/>
      <c r="H68" s="1852"/>
      <c r="I68" s="1845"/>
      <c r="J68" s="1698"/>
      <c r="K68" s="1706"/>
      <c r="L68" s="1327"/>
    </row>
    <row r="69" spans="2:12" ht="33" customHeight="1" x14ac:dyDescent="0.5">
      <c r="B69" s="2672" t="s">
        <v>1502</v>
      </c>
      <c r="C69" s="2673"/>
      <c r="D69" s="2673"/>
      <c r="E69" s="1875"/>
      <c r="F69" s="1852"/>
      <c r="G69" s="1851"/>
      <c r="H69" s="1852"/>
      <c r="I69" s="1845"/>
      <c r="J69" s="1698"/>
      <c r="K69" s="1706"/>
      <c r="L69" s="1327"/>
    </row>
    <row r="70" spans="2:12" ht="27.75" customHeight="1" x14ac:dyDescent="0.5">
      <c r="B70" s="2677" t="s">
        <v>1503</v>
      </c>
      <c r="C70" s="2678"/>
      <c r="D70" s="2678"/>
      <c r="E70" s="1875"/>
      <c r="F70" s="1852"/>
      <c r="G70" s="1851"/>
      <c r="H70" s="1852"/>
      <c r="I70" s="1845"/>
      <c r="J70" s="1698"/>
      <c r="K70" s="1706"/>
      <c r="L70" s="1327"/>
    </row>
    <row r="71" spans="2:12" x14ac:dyDescent="0.25">
      <c r="B71" s="2672" t="s">
        <v>1664</v>
      </c>
      <c r="C71" s="2673"/>
      <c r="D71" s="2673"/>
      <c r="E71" s="1875"/>
      <c r="F71" s="1852"/>
      <c r="G71" s="1851"/>
      <c r="H71" s="1852"/>
      <c r="I71" s="1845"/>
      <c r="J71" s="1698"/>
      <c r="K71" s="1699"/>
      <c r="L71" s="1327"/>
    </row>
    <row r="72" spans="2:12" x14ac:dyDescent="0.25">
      <c r="B72" s="2667"/>
      <c r="C72" s="2668"/>
      <c r="D72" s="2668"/>
      <c r="E72" s="1875"/>
      <c r="F72" s="1852"/>
      <c r="G72" s="1851"/>
      <c r="H72" s="1852"/>
      <c r="I72" s="1709"/>
      <c r="J72" s="1697"/>
      <c r="K72" s="1699"/>
    </row>
    <row r="73" spans="2:12" ht="13" x14ac:dyDescent="0.3">
      <c r="B73" s="1839" t="s">
        <v>1665</v>
      </c>
      <c r="C73" s="1839"/>
      <c r="D73" s="1839"/>
      <c r="E73" s="1883"/>
      <c r="F73" s="1868"/>
      <c r="G73" s="1867"/>
      <c r="H73" s="1868"/>
      <c r="I73" s="1818">
        <v>8</v>
      </c>
      <c r="J73" s="1817">
        <v>7</v>
      </c>
      <c r="K73" s="1824">
        <f>I73*J73</f>
        <v>56</v>
      </c>
    </row>
    <row r="74" spans="2:12" x14ac:dyDescent="0.25">
      <c r="B74" s="2667" t="s">
        <v>1505</v>
      </c>
      <c r="C74" s="2668"/>
      <c r="D74" s="2668"/>
      <c r="E74" s="1875"/>
      <c r="F74" s="1852"/>
      <c r="G74" s="1851"/>
      <c r="H74" s="1852"/>
      <c r="I74" s="1697"/>
      <c r="J74" s="1698"/>
      <c r="K74" s="1699"/>
    </row>
    <row r="75" spans="2:12" x14ac:dyDescent="0.25">
      <c r="B75" s="2667" t="s">
        <v>1506</v>
      </c>
      <c r="C75" s="2668"/>
      <c r="D75" s="2668"/>
      <c r="E75" s="1875"/>
      <c r="F75" s="1852"/>
      <c r="G75" s="1851"/>
      <c r="H75" s="1852"/>
      <c r="I75" s="1697"/>
      <c r="J75" s="1698"/>
      <c r="K75" s="1699"/>
    </row>
    <row r="76" spans="2:12" x14ac:dyDescent="0.25">
      <c r="B76" s="2667" t="s">
        <v>1507</v>
      </c>
      <c r="C76" s="2668"/>
      <c r="D76" s="2668"/>
      <c r="E76" s="1875"/>
      <c r="F76" s="1852"/>
      <c r="G76" s="1851"/>
      <c r="H76" s="1852"/>
      <c r="I76" s="1697"/>
      <c r="J76" s="1698"/>
      <c r="K76" s="1699"/>
    </row>
    <row r="77" spans="2:12" ht="25.5" customHeight="1" x14ac:dyDescent="0.25">
      <c r="B77" s="2672" t="s">
        <v>1508</v>
      </c>
      <c r="C77" s="2673"/>
      <c r="D77" s="2673"/>
      <c r="E77" s="1875"/>
      <c r="F77" s="1852"/>
      <c r="G77" s="1851"/>
      <c r="H77" s="1852"/>
      <c r="I77" s="1697"/>
      <c r="J77" s="1698"/>
      <c r="K77" s="1699"/>
    </row>
    <row r="78" spans="2:12" x14ac:dyDescent="0.25">
      <c r="B78" s="2667" t="s">
        <v>1654</v>
      </c>
      <c r="C78" s="2668"/>
      <c r="D78" s="2668"/>
      <c r="E78" s="1875"/>
      <c r="F78" s="1852"/>
      <c r="G78" s="1851"/>
      <c r="H78" s="1852"/>
      <c r="I78" s="1710"/>
      <c r="J78" s="1711"/>
      <c r="K78" s="1712"/>
    </row>
    <row r="79" spans="2:12" x14ac:dyDescent="0.25">
      <c r="B79" s="2667" t="s">
        <v>1509</v>
      </c>
      <c r="C79" s="2668"/>
      <c r="D79" s="2668"/>
      <c r="E79" s="1875"/>
      <c r="F79" s="1852"/>
      <c r="G79" s="1851"/>
      <c r="H79" s="1852"/>
      <c r="I79" s="1710"/>
      <c r="J79" s="1711"/>
      <c r="K79" s="1712"/>
    </row>
    <row r="80" spans="2:12" ht="13" thickBot="1" x14ac:dyDescent="0.3">
      <c r="B80" s="2675"/>
      <c r="C80" s="2676"/>
      <c r="D80" s="2676"/>
      <c r="E80" s="1884"/>
      <c r="F80" s="1870"/>
      <c r="G80" s="1869"/>
      <c r="H80" s="1870"/>
      <c r="I80" s="1713"/>
      <c r="J80" s="1714"/>
      <c r="K80" s="1715"/>
    </row>
    <row r="81" spans="2:12" ht="13" thickTop="1" x14ac:dyDescent="0.25">
      <c r="B81" s="1327"/>
      <c r="C81" s="1327"/>
      <c r="I81" s="1327"/>
      <c r="J81" s="1327"/>
      <c r="K81" s="1327"/>
      <c r="L81" s="1825">
        <v>570</v>
      </c>
    </row>
    <row r="82" spans="2:12" ht="13" thickBot="1" x14ac:dyDescent="0.3">
      <c r="B82" s="45"/>
      <c r="C82" s="1327"/>
      <c r="I82" s="1825">
        <f>SUM(I9:I80)</f>
        <v>57</v>
      </c>
      <c r="J82" s="1825">
        <f>SUM(J9:J80)</f>
        <v>51</v>
      </c>
      <c r="K82" s="1825">
        <f t="shared" ref="K82" si="0">SUM(K9:K80)</f>
        <v>353</v>
      </c>
    </row>
    <row r="83" spans="2:12" x14ac:dyDescent="0.25">
      <c r="B83" s="1716"/>
      <c r="C83" s="1327"/>
      <c r="I83" s="1327"/>
      <c r="J83" s="1885" t="s">
        <v>1669</v>
      </c>
      <c r="K83" s="1886">
        <f>K82/8/100</f>
        <v>0.44124999999999998</v>
      </c>
      <c r="L83" s="1327"/>
    </row>
    <row r="84" spans="2:12" ht="13.5" thickBot="1" x14ac:dyDescent="0.35">
      <c r="B84" s="1716"/>
      <c r="J84" s="1887" t="s">
        <v>1671</v>
      </c>
      <c r="K84" s="1888">
        <f>K82/570</f>
        <v>0.61929824561403513</v>
      </c>
    </row>
    <row r="85" spans="2:12" x14ac:dyDescent="0.25">
      <c r="B85" s="1716"/>
    </row>
    <row r="86" spans="2:12" x14ac:dyDescent="0.25">
      <c r="B86" s="1716"/>
    </row>
    <row r="87" spans="2:12" x14ac:dyDescent="0.25">
      <c r="B87" s="1716"/>
    </row>
    <row r="88" spans="2:12" x14ac:dyDescent="0.25">
      <c r="B88" s="1716"/>
    </row>
    <row r="89" spans="2:12" x14ac:dyDescent="0.25">
      <c r="B89" s="1716"/>
    </row>
    <row r="90" spans="2:12" x14ac:dyDescent="0.25">
      <c r="B90" s="1716"/>
    </row>
    <row r="91" spans="2:12" x14ac:dyDescent="0.25">
      <c r="B91" s="1716"/>
    </row>
    <row r="92" spans="2:12" x14ac:dyDescent="0.25">
      <c r="B92" s="1716"/>
    </row>
    <row r="93" spans="2:12" x14ac:dyDescent="0.25">
      <c r="B93" s="1716"/>
    </row>
    <row r="94" spans="2:12" x14ac:dyDescent="0.25">
      <c r="B94" s="1716"/>
    </row>
    <row r="95" spans="2:12" ht="13" x14ac:dyDescent="0.3">
      <c r="B95" s="1717"/>
    </row>
    <row r="96" spans="2:12" ht="13" x14ac:dyDescent="0.3">
      <c r="B96" s="1717"/>
    </row>
  </sheetData>
  <mergeCells count="78">
    <mergeCell ref="E42:F42"/>
    <mergeCell ref="E43:F43"/>
    <mergeCell ref="E39:F39"/>
    <mergeCell ref="E41:F41"/>
    <mergeCell ref="E24:F24"/>
    <mergeCell ref="B79:D79"/>
    <mergeCell ref="B80:D80"/>
    <mergeCell ref="B18:D18"/>
    <mergeCell ref="B28:D28"/>
    <mergeCell ref="B36:D36"/>
    <mergeCell ref="B45:D45"/>
    <mergeCell ref="B74:D74"/>
    <mergeCell ref="B75:D75"/>
    <mergeCell ref="B76:D76"/>
    <mergeCell ref="B77:D77"/>
    <mergeCell ref="B78:D78"/>
    <mergeCell ref="B68:D68"/>
    <mergeCell ref="B69:D69"/>
    <mergeCell ref="B70:D70"/>
    <mergeCell ref="B71:D71"/>
    <mergeCell ref="B72:D72"/>
    <mergeCell ref="B62:D62"/>
    <mergeCell ref="B63:D63"/>
    <mergeCell ref="B64:D64"/>
    <mergeCell ref="B65:D65"/>
    <mergeCell ref="B67:D67"/>
    <mergeCell ref="B56:D56"/>
    <mergeCell ref="B57:D57"/>
    <mergeCell ref="B59:D59"/>
    <mergeCell ref="B60:D60"/>
    <mergeCell ref="B61:D61"/>
    <mergeCell ref="B51:D51"/>
    <mergeCell ref="B52:D52"/>
    <mergeCell ref="B53:D53"/>
    <mergeCell ref="B54:D54"/>
    <mergeCell ref="B55:D55"/>
    <mergeCell ref="B44:D44"/>
    <mergeCell ref="B47:D47"/>
    <mergeCell ref="B48:D48"/>
    <mergeCell ref="B49:D49"/>
    <mergeCell ref="B50:D50"/>
    <mergeCell ref="B39:D39"/>
    <mergeCell ref="B40:D40"/>
    <mergeCell ref="B41:D41"/>
    <mergeCell ref="B42:D42"/>
    <mergeCell ref="B43:D43"/>
    <mergeCell ref="B32:D32"/>
    <mergeCell ref="B33:D33"/>
    <mergeCell ref="B34:D34"/>
    <mergeCell ref="B35:D35"/>
    <mergeCell ref="B38:D38"/>
    <mergeCell ref="B25:D25"/>
    <mergeCell ref="B26:D26"/>
    <mergeCell ref="B27:D27"/>
    <mergeCell ref="B30:D30"/>
    <mergeCell ref="B31:D31"/>
    <mergeCell ref="B20:D20"/>
    <mergeCell ref="B21:D21"/>
    <mergeCell ref="B22:D22"/>
    <mergeCell ref="B23:D23"/>
    <mergeCell ref="B24:D24"/>
    <mergeCell ref="L1:M1"/>
    <mergeCell ref="D2:G2"/>
    <mergeCell ref="I2:J2"/>
    <mergeCell ref="L2:M2"/>
    <mergeCell ref="D1:G1"/>
    <mergeCell ref="I1:J1"/>
    <mergeCell ref="A4:P4"/>
    <mergeCell ref="B15:D15"/>
    <mergeCell ref="B16:D16"/>
    <mergeCell ref="B17:D17"/>
    <mergeCell ref="G8:H8"/>
    <mergeCell ref="B5:C5"/>
    <mergeCell ref="D5:Q5"/>
    <mergeCell ref="B12:D12"/>
    <mergeCell ref="B13:D13"/>
    <mergeCell ref="B14:D14"/>
    <mergeCell ref="E8:F8"/>
  </mergeCells>
  <conditionalFormatting sqref="J46">
    <cfRule type="colorScale" priority="43">
      <colorScale>
        <cfvo type="num" val="3"/>
        <cfvo type="num" val="5"/>
        <cfvo type="num" val="7"/>
        <color rgb="FFF8696B"/>
        <color rgb="FFFFEB84"/>
        <color rgb="FF63BE7B"/>
      </colorScale>
    </cfRule>
    <cfRule type="colorScale" priority="48">
      <colorScale>
        <cfvo type="num" val="4"/>
        <cfvo type="num" val="6"/>
        <cfvo type="num" val="7"/>
        <color rgb="FFF8696B"/>
        <color rgb="FFFFEB84"/>
        <color rgb="FF63BE7B"/>
      </colorScale>
    </cfRule>
    <cfRule type="colorScale" priority="49">
      <colorScale>
        <cfvo type="num" val="4"/>
        <cfvo type="num" val="5"/>
        <cfvo type="num" val="6"/>
        <color rgb="FFF8696B"/>
        <color rgb="FFFFEB84"/>
        <color rgb="FF63BE7B"/>
      </colorScale>
    </cfRule>
    <cfRule type="colorScale" priority="50">
      <colorScale>
        <cfvo type="num" val="4"/>
        <cfvo type="num" val="5"/>
        <cfvo type="num" val="6"/>
        <color rgb="FFF8696B"/>
        <color rgb="FFFFEB84"/>
        <color rgb="FF63BE7B"/>
      </colorScale>
    </cfRule>
    <cfRule type="colorScale" priority="51">
      <colorScale>
        <cfvo type="num" val="4"/>
        <cfvo type="percentile" val="50"/>
        <cfvo type="max"/>
        <color rgb="FFF8696B"/>
        <color rgb="FFFFEB84"/>
        <color rgb="FF63BE7B"/>
      </colorScale>
    </cfRule>
  </conditionalFormatting>
  <conditionalFormatting sqref="J10">
    <cfRule type="colorScale" priority="38">
      <colorScale>
        <cfvo type="num" val="3"/>
        <cfvo type="num" val="5"/>
        <cfvo type="num" val="7"/>
        <color rgb="FFF8696B"/>
        <color rgb="FFFFEB84"/>
        <color rgb="FF63BE7B"/>
      </colorScale>
    </cfRule>
    <cfRule type="colorScale" priority="39">
      <colorScale>
        <cfvo type="num" val="4"/>
        <cfvo type="num" val="6"/>
        <cfvo type="num" val="7"/>
        <color rgb="FFF8696B"/>
        <color rgb="FFFFEB84"/>
        <color rgb="FF63BE7B"/>
      </colorScale>
    </cfRule>
    <cfRule type="colorScale" priority="40">
      <colorScale>
        <cfvo type="num" val="4"/>
        <cfvo type="num" val="5"/>
        <cfvo type="num" val="6"/>
        <color rgb="FFF8696B"/>
        <color rgb="FFFFEB84"/>
        <color rgb="FF63BE7B"/>
      </colorScale>
    </cfRule>
    <cfRule type="colorScale" priority="41">
      <colorScale>
        <cfvo type="num" val="4"/>
        <cfvo type="num" val="5"/>
        <cfvo type="num" val="6"/>
        <color rgb="FFF8696B"/>
        <color rgb="FFFFEB84"/>
        <color rgb="FF63BE7B"/>
      </colorScale>
    </cfRule>
    <cfRule type="colorScale" priority="42">
      <colorScale>
        <cfvo type="num" val="4"/>
        <cfvo type="percentile" val="50"/>
        <cfvo type="max"/>
        <color rgb="FFF8696B"/>
        <color rgb="FFFFEB84"/>
        <color rgb="FF63BE7B"/>
      </colorScale>
    </cfRule>
  </conditionalFormatting>
  <conditionalFormatting sqref="J19">
    <cfRule type="colorScale" priority="28">
      <colorScale>
        <cfvo type="num" val="3"/>
        <cfvo type="num" val="5"/>
        <cfvo type="num" val="7"/>
        <color rgb="FFF8696B"/>
        <color rgb="FFFFEB84"/>
        <color rgb="FF63BE7B"/>
      </colorScale>
    </cfRule>
    <cfRule type="colorScale" priority="29">
      <colorScale>
        <cfvo type="num" val="4"/>
        <cfvo type="num" val="6"/>
        <cfvo type="num" val="7"/>
        <color rgb="FFF8696B"/>
        <color rgb="FFFFEB84"/>
        <color rgb="FF63BE7B"/>
      </colorScale>
    </cfRule>
    <cfRule type="colorScale" priority="30">
      <colorScale>
        <cfvo type="num" val="4"/>
        <cfvo type="num" val="5"/>
        <cfvo type="num" val="6"/>
        <color rgb="FFF8696B"/>
        <color rgb="FFFFEB84"/>
        <color rgb="FF63BE7B"/>
      </colorScale>
    </cfRule>
    <cfRule type="colorScale" priority="31">
      <colorScale>
        <cfvo type="num" val="4"/>
        <cfvo type="num" val="5"/>
        <cfvo type="num" val="6"/>
        <color rgb="FFF8696B"/>
        <color rgb="FFFFEB84"/>
        <color rgb="FF63BE7B"/>
      </colorScale>
    </cfRule>
    <cfRule type="colorScale" priority="32">
      <colorScale>
        <cfvo type="num" val="4"/>
        <cfvo type="percentile" val="50"/>
        <cfvo type="max"/>
        <color rgb="FFF8696B"/>
        <color rgb="FFFFEB84"/>
        <color rgb="FF63BE7B"/>
      </colorScale>
    </cfRule>
  </conditionalFormatting>
  <conditionalFormatting sqref="J29">
    <cfRule type="colorScale" priority="23">
      <colorScale>
        <cfvo type="num" val="3"/>
        <cfvo type="num" val="5"/>
        <cfvo type="num" val="7"/>
        <color rgb="FFF8696B"/>
        <color rgb="FFFFEB84"/>
        <color rgb="FF63BE7B"/>
      </colorScale>
    </cfRule>
    <cfRule type="colorScale" priority="24">
      <colorScale>
        <cfvo type="num" val="4"/>
        <cfvo type="num" val="6"/>
        <cfvo type="num" val="7"/>
        <color rgb="FFF8696B"/>
        <color rgb="FFFFEB84"/>
        <color rgb="FF63BE7B"/>
      </colorScale>
    </cfRule>
    <cfRule type="colorScale" priority="25">
      <colorScale>
        <cfvo type="num" val="4"/>
        <cfvo type="num" val="5"/>
        <cfvo type="num" val="6"/>
        <color rgb="FFF8696B"/>
        <color rgb="FFFFEB84"/>
        <color rgb="FF63BE7B"/>
      </colorScale>
    </cfRule>
    <cfRule type="colorScale" priority="26">
      <colorScale>
        <cfvo type="num" val="4"/>
        <cfvo type="num" val="5"/>
        <cfvo type="num" val="6"/>
        <color rgb="FFF8696B"/>
        <color rgb="FFFFEB84"/>
        <color rgb="FF63BE7B"/>
      </colorScale>
    </cfRule>
    <cfRule type="colorScale" priority="27">
      <colorScale>
        <cfvo type="num" val="4"/>
        <cfvo type="percentile" val="50"/>
        <cfvo type="max"/>
        <color rgb="FFF8696B"/>
        <color rgb="FFFFEB84"/>
        <color rgb="FF63BE7B"/>
      </colorScale>
    </cfRule>
  </conditionalFormatting>
  <conditionalFormatting sqref="J37">
    <cfRule type="colorScale" priority="18">
      <colorScale>
        <cfvo type="num" val="3"/>
        <cfvo type="num" val="5"/>
        <cfvo type="num" val="7"/>
        <color rgb="FFF8696B"/>
        <color rgb="FFFFEB84"/>
        <color rgb="FF63BE7B"/>
      </colorScale>
    </cfRule>
    <cfRule type="colorScale" priority="19">
      <colorScale>
        <cfvo type="num" val="4"/>
        <cfvo type="num" val="6"/>
        <cfvo type="num" val="7"/>
        <color rgb="FFF8696B"/>
        <color rgb="FFFFEB84"/>
        <color rgb="FF63BE7B"/>
      </colorScale>
    </cfRule>
    <cfRule type="colorScale" priority="20">
      <colorScale>
        <cfvo type="num" val="4"/>
        <cfvo type="num" val="5"/>
        <cfvo type="num" val="6"/>
        <color rgb="FFF8696B"/>
        <color rgb="FFFFEB84"/>
        <color rgb="FF63BE7B"/>
      </colorScale>
    </cfRule>
    <cfRule type="colorScale" priority="21">
      <colorScale>
        <cfvo type="num" val="4"/>
        <cfvo type="num" val="5"/>
        <cfvo type="num" val="6"/>
        <color rgb="FFF8696B"/>
        <color rgb="FFFFEB84"/>
        <color rgb="FF63BE7B"/>
      </colorScale>
    </cfRule>
    <cfRule type="colorScale" priority="22">
      <colorScale>
        <cfvo type="num" val="4"/>
        <cfvo type="percentile" val="50"/>
        <cfvo type="max"/>
        <color rgb="FFF8696B"/>
        <color rgb="FFFFEB84"/>
        <color rgb="FF63BE7B"/>
      </colorScale>
    </cfRule>
  </conditionalFormatting>
  <conditionalFormatting sqref="J58">
    <cfRule type="colorScale" priority="13">
      <colorScale>
        <cfvo type="num" val="3"/>
        <cfvo type="num" val="5"/>
        <cfvo type="num" val="7"/>
        <color rgb="FFF8696B"/>
        <color rgb="FFFFEB84"/>
        <color rgb="FF63BE7B"/>
      </colorScale>
    </cfRule>
    <cfRule type="colorScale" priority="14">
      <colorScale>
        <cfvo type="num" val="4"/>
        <cfvo type="num" val="6"/>
        <cfvo type="num" val="7"/>
        <color rgb="FFF8696B"/>
        <color rgb="FFFFEB84"/>
        <color rgb="FF63BE7B"/>
      </colorScale>
    </cfRule>
    <cfRule type="colorScale" priority="15">
      <colorScale>
        <cfvo type="num" val="4"/>
        <cfvo type="num" val="5"/>
        <cfvo type="num" val="6"/>
        <color rgb="FFF8696B"/>
        <color rgb="FFFFEB84"/>
        <color rgb="FF63BE7B"/>
      </colorScale>
    </cfRule>
    <cfRule type="colorScale" priority="16">
      <colorScale>
        <cfvo type="num" val="4"/>
        <cfvo type="num" val="5"/>
        <cfvo type="num" val="6"/>
        <color rgb="FFF8696B"/>
        <color rgb="FFFFEB84"/>
        <color rgb="FF63BE7B"/>
      </colorScale>
    </cfRule>
    <cfRule type="colorScale" priority="17">
      <colorScale>
        <cfvo type="num" val="4"/>
        <cfvo type="percentile" val="50"/>
        <cfvo type="max"/>
        <color rgb="FFF8696B"/>
        <color rgb="FFFFEB84"/>
        <color rgb="FF63BE7B"/>
      </colorScale>
    </cfRule>
  </conditionalFormatting>
  <conditionalFormatting sqref="J66">
    <cfRule type="colorScale" priority="8">
      <colorScale>
        <cfvo type="num" val="3"/>
        <cfvo type="num" val="5"/>
        <cfvo type="num" val="7"/>
        <color rgb="FFF8696B"/>
        <color rgb="FFFFEB84"/>
        <color rgb="FF63BE7B"/>
      </colorScale>
    </cfRule>
    <cfRule type="colorScale" priority="9">
      <colorScale>
        <cfvo type="num" val="4"/>
        <cfvo type="num" val="6"/>
        <cfvo type="num" val="7"/>
        <color rgb="FFF8696B"/>
        <color rgb="FFFFEB84"/>
        <color rgb="FF63BE7B"/>
      </colorScale>
    </cfRule>
    <cfRule type="colorScale" priority="10">
      <colorScale>
        <cfvo type="num" val="4"/>
        <cfvo type="num" val="5"/>
        <cfvo type="num" val="6"/>
        <color rgb="FFF8696B"/>
        <color rgb="FFFFEB84"/>
        <color rgb="FF63BE7B"/>
      </colorScale>
    </cfRule>
    <cfRule type="colorScale" priority="11">
      <colorScale>
        <cfvo type="num" val="4"/>
        <cfvo type="num" val="5"/>
        <cfvo type="num" val="6"/>
        <color rgb="FFF8696B"/>
        <color rgb="FFFFEB84"/>
        <color rgb="FF63BE7B"/>
      </colorScale>
    </cfRule>
    <cfRule type="colorScale" priority="12">
      <colorScale>
        <cfvo type="num" val="4"/>
        <cfvo type="percentile" val="50"/>
        <cfvo type="max"/>
        <color rgb="FFF8696B"/>
        <color rgb="FFFFEB84"/>
        <color rgb="FF63BE7B"/>
      </colorScale>
    </cfRule>
  </conditionalFormatting>
  <conditionalFormatting sqref="J73">
    <cfRule type="colorScale" priority="3">
      <colorScale>
        <cfvo type="num" val="3"/>
        <cfvo type="num" val="5"/>
        <cfvo type="num" val="7"/>
        <color rgb="FFF8696B"/>
        <color rgb="FFFFEB84"/>
        <color rgb="FF63BE7B"/>
      </colorScale>
    </cfRule>
    <cfRule type="colorScale" priority="4">
      <colorScale>
        <cfvo type="num" val="4"/>
        <cfvo type="num" val="6"/>
        <cfvo type="num" val="7"/>
        <color rgb="FFF8696B"/>
        <color rgb="FFFFEB84"/>
        <color rgb="FF63BE7B"/>
      </colorScale>
    </cfRule>
    <cfRule type="colorScale" priority="5">
      <colorScale>
        <cfvo type="num" val="4"/>
        <cfvo type="num" val="5"/>
        <cfvo type="num" val="6"/>
        <color rgb="FFF8696B"/>
        <color rgb="FFFFEB84"/>
        <color rgb="FF63BE7B"/>
      </colorScale>
    </cfRule>
    <cfRule type="colorScale" priority="6">
      <colorScale>
        <cfvo type="num" val="4"/>
        <cfvo type="num" val="5"/>
        <cfvo type="num" val="6"/>
        <color rgb="FFF8696B"/>
        <color rgb="FFFFEB84"/>
        <color rgb="FF63BE7B"/>
      </colorScale>
    </cfRule>
    <cfRule type="colorScale" priority="7">
      <colorScale>
        <cfvo type="num" val="4"/>
        <cfvo type="percentile" val="50"/>
        <cfvo type="max"/>
        <color rgb="FFF8696B"/>
        <color rgb="FFFFEB84"/>
        <color rgb="FF63BE7B"/>
      </colorScale>
    </cfRule>
  </conditionalFormatting>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600-000000000000}">
      <formula1>AvancementTheme</formula1>
    </dataValidation>
  </dataValidations>
  <hyperlinks>
    <hyperlink ref="O1" location="DPDV_07DC1" display="PdV" xr:uid="{00000000-0004-0000-1600-000000000000}"/>
    <hyperlink ref="P1" location="DKPI_07DC1" display="KPI's" xr:uid="{00000000-0004-0000-1600-000001000000}"/>
  </hyperlinks>
  <pageMargins left="0.74803149606299213" right="0.74803149606299213" top="0.98425196850393704" bottom="0.98425196850393704" header="0.51181102362204722" footer="0.51181102362204722"/>
  <pageSetup paperSize="9" scale="10" orientation="portrait" r:id="rId1"/>
  <headerFooter alignWithMargins="0">
    <oddFooter>&amp;LPropriété de Partners &amp; Alliances Development&amp;RCopies et reproductions interdites</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1">
    <tabColor rgb="FFFFC000"/>
    <pageSetUpPr fitToPage="1"/>
  </sheetPr>
  <dimension ref="A1:AE129"/>
  <sheetViews>
    <sheetView showGridLines="0" showRowColHeaders="0" showZeros="0" zoomScale="85" zoomScaleNormal="85" workbookViewId="0">
      <pane ySplit="6" topLeftCell="A52" activePane="bottomLeft" state="frozen"/>
      <selection activeCell="E12" sqref="E12:H12"/>
      <selection pane="bottomLeft" activeCell="I45" sqref="I45:J45"/>
    </sheetView>
  </sheetViews>
  <sheetFormatPr baseColWidth="10" defaultColWidth="11.453125" defaultRowHeight="14.5" x14ac:dyDescent="0.35"/>
  <cols>
    <col min="1" max="1" width="6" style="61" customWidth="1"/>
    <col min="2" max="2" width="13.26953125" style="61" customWidth="1"/>
    <col min="3" max="11" width="11.453125" style="61"/>
    <col min="12" max="12" width="12.81640625" style="61" customWidth="1"/>
    <col min="13" max="14" width="11.453125" style="61"/>
    <col min="15" max="15" width="11.453125" style="61" customWidth="1"/>
    <col min="16" max="16384" width="11.453125" style="61"/>
  </cols>
  <sheetData>
    <row r="1" spans="1:31" s="55" customFormat="1" ht="15" customHeight="1" x14ac:dyDescent="0.35">
      <c r="A1" s="1147"/>
      <c r="B1" s="394"/>
      <c r="C1" s="394"/>
      <c r="D1" s="1995" t="s">
        <v>5</v>
      </c>
      <c r="E1" s="1995"/>
      <c r="F1" s="1995"/>
      <c r="G1" s="1995"/>
      <c r="H1" s="396"/>
      <c r="I1" s="1995" t="s">
        <v>6</v>
      </c>
      <c r="J1" s="1995"/>
      <c r="K1" s="394"/>
      <c r="L1" s="1995" t="s">
        <v>9</v>
      </c>
      <c r="M1" s="1995"/>
      <c r="N1" s="394"/>
      <c r="O1" s="459" t="s">
        <v>2</v>
      </c>
      <c r="P1" s="459" t="s">
        <v>3</v>
      </c>
      <c r="Q1" s="450"/>
    </row>
    <row r="2" spans="1:31" s="59" customFormat="1" ht="18" customHeight="1" x14ac:dyDescent="0.35">
      <c r="A2" s="398"/>
      <c r="B2" s="398"/>
      <c r="C2" s="398"/>
      <c r="D2" s="1996" t="str">
        <f>NomClient</f>
        <v>BestEditor</v>
      </c>
      <c r="E2" s="1997"/>
      <c r="F2" s="1997"/>
      <c r="G2" s="1998"/>
      <c r="H2" s="398"/>
      <c r="I2" s="2164" t="s">
        <v>283</v>
      </c>
      <c r="J2" s="2000"/>
      <c r="K2" s="398"/>
      <c r="L2" s="2001">
        <v>41862.522986111115</v>
      </c>
      <c r="M2" s="2002"/>
      <c r="N2" s="399"/>
      <c r="O2" s="448">
        <f>IF(LEN(DPDV_03BI2)&gt;0,LEN(DPDV_03BI2),0-PDV_NBmini)</f>
        <v>231</v>
      </c>
      <c r="P2" s="448">
        <f>IF(LEN(DKPI_03BI2)&gt;0,LEN(DKPI_03BI2),0-KPI_NBmini)</f>
        <v>236</v>
      </c>
      <c r="Q2" s="451"/>
    </row>
    <row r="3" spans="1:31" ht="6.75" customHeight="1" thickBot="1" x14ac:dyDescent="0.4">
      <c r="A3" s="401"/>
      <c r="B3" s="401"/>
      <c r="C3" s="401"/>
      <c r="D3" s="401"/>
      <c r="E3" s="401"/>
      <c r="F3" s="401"/>
      <c r="G3" s="401"/>
      <c r="H3" s="401"/>
      <c r="I3" s="401"/>
      <c r="J3" s="401"/>
      <c r="K3" s="401"/>
      <c r="L3" s="401"/>
      <c r="M3" s="401"/>
      <c r="N3" s="401"/>
      <c r="O3" s="401"/>
      <c r="P3" s="401"/>
      <c r="Q3" s="64"/>
    </row>
    <row r="4" spans="1:31" s="1" customFormat="1" ht="24.75" customHeight="1" thickBot="1" x14ac:dyDescent="0.4">
      <c r="A4" s="2867" t="str">
        <f>Parametre!B26 &amp; "  : "</f>
        <v xml:space="preserve">Outils pour le recrutement  : </v>
      </c>
      <c r="B4" s="2867"/>
      <c r="C4" s="2867"/>
      <c r="D4" s="2867"/>
      <c r="E4" s="2867"/>
      <c r="F4" s="2867"/>
      <c r="G4" s="2867"/>
      <c r="H4" s="2868" t="str">
        <f xml:space="preserve"> "BIC pour " &amp; NomProd2</f>
        <v>BIC pour Offre 2</v>
      </c>
      <c r="I4" s="2868"/>
      <c r="J4" s="2868"/>
      <c r="K4" s="2868"/>
      <c r="L4" s="2868"/>
      <c r="M4" s="2868"/>
      <c r="N4" s="2868"/>
      <c r="O4" s="2868"/>
      <c r="P4" s="2869"/>
      <c r="Q4" s="435"/>
    </row>
    <row r="5" spans="1:31" s="193" customFormat="1" ht="21.75" customHeight="1" x14ac:dyDescent="0.35">
      <c r="A5" s="2017" t="s">
        <v>14</v>
      </c>
      <c r="B5" s="2017"/>
      <c r="C5" s="2019" t="s">
        <v>496</v>
      </c>
      <c r="D5" s="2019"/>
      <c r="E5" s="2019"/>
      <c r="F5" s="2019"/>
      <c r="G5" s="2019"/>
      <c r="H5" s="2019"/>
      <c r="I5" s="2019"/>
      <c r="J5" s="2019"/>
      <c r="K5" s="2019"/>
      <c r="L5" s="2019"/>
      <c r="M5" s="2019"/>
      <c r="N5" s="2019"/>
      <c r="O5" s="2019"/>
      <c r="P5" s="2019"/>
      <c r="Q5" s="452"/>
    </row>
    <row r="6" spans="1:31" ht="1.5" customHeight="1" thickBot="1" x14ac:dyDescent="0.4">
      <c r="A6" s="2364" t="s">
        <v>19</v>
      </c>
      <c r="B6" s="2364"/>
      <c r="C6" s="2018"/>
      <c r="D6" s="2018"/>
      <c r="E6" s="2018"/>
      <c r="F6" s="2018"/>
      <c r="G6" s="2018"/>
      <c r="H6" s="2018"/>
      <c r="I6" s="2018"/>
      <c r="J6" s="2018"/>
      <c r="K6" s="2018"/>
      <c r="L6" s="2018"/>
      <c r="M6" s="2018"/>
      <c r="N6" s="2018"/>
      <c r="O6" s="2018"/>
      <c r="P6" s="2018"/>
      <c r="Q6" s="64"/>
    </row>
    <row r="7" spans="1:31" s="28" customFormat="1" ht="50.25" customHeight="1" thickTop="1" x14ac:dyDescent="0.35">
      <c r="A7" s="719"/>
      <c r="B7" s="2858" t="s">
        <v>77</v>
      </c>
      <c r="C7" s="2859"/>
      <c r="D7" s="2859"/>
      <c r="E7" s="2859"/>
      <c r="F7" s="2859"/>
      <c r="G7" s="2734" t="s">
        <v>605</v>
      </c>
      <c r="H7" s="2734"/>
      <c r="I7" s="2734" t="str">
        <f>"CA net pour "
&amp; AbrevClient</f>
        <v>CA net pour BestEditor</v>
      </c>
      <c r="J7" s="2734"/>
      <c r="K7" s="2734" t="s">
        <v>606</v>
      </c>
      <c r="L7" s="2734"/>
      <c r="M7" s="2734" t="s">
        <v>17</v>
      </c>
      <c r="N7" s="2734"/>
      <c r="O7" s="2734"/>
      <c r="P7" s="2735"/>
      <c r="Q7" s="720"/>
      <c r="R7" s="383"/>
      <c r="U7" s="73"/>
      <c r="V7" s="73"/>
      <c r="W7" s="74"/>
      <c r="X7" s="75"/>
      <c r="Y7" s="76"/>
      <c r="Z7" s="73"/>
      <c r="AA7" s="73"/>
      <c r="AB7" s="73"/>
      <c r="AC7" s="73"/>
      <c r="AD7" s="73"/>
      <c r="AE7" s="73"/>
    </row>
    <row r="8" spans="1:31" ht="9" customHeight="1" thickBot="1" x14ac:dyDescent="0.4">
      <c r="A8" s="456"/>
      <c r="B8" s="2860"/>
      <c r="C8" s="2861"/>
      <c r="D8" s="2861"/>
      <c r="E8" s="2861"/>
      <c r="F8" s="2861"/>
      <c r="G8" s="2861"/>
      <c r="H8" s="2861"/>
      <c r="I8" s="2862"/>
      <c r="J8" s="2862"/>
      <c r="K8" s="2861"/>
      <c r="L8" s="2861"/>
      <c r="M8" s="2861"/>
      <c r="N8" s="2861"/>
      <c r="O8" s="2861"/>
      <c r="P8" s="2863"/>
      <c r="Q8" s="454"/>
      <c r="R8" s="63"/>
      <c r="U8" s="66"/>
      <c r="V8" s="66"/>
      <c r="W8" s="71"/>
      <c r="X8" s="77"/>
      <c r="Y8" s="72"/>
      <c r="Z8" s="66"/>
      <c r="AA8" s="66"/>
      <c r="AB8" s="66"/>
      <c r="AC8" s="66"/>
      <c r="AD8" s="66"/>
      <c r="AE8" s="66"/>
    </row>
    <row r="9" spans="1:31" s="65" customFormat="1" ht="39.75" customHeight="1" thickBot="1" x14ac:dyDescent="0.4">
      <c r="A9" s="721"/>
      <c r="B9" s="2815" t="str">
        <f>"CA issu de l'offre " &amp; AbrevClient</f>
        <v>CA issu de l'offre BestEditor</v>
      </c>
      <c r="C9" s="2816"/>
      <c r="D9" s="2816"/>
      <c r="E9" s="2816"/>
      <c r="F9" s="2816"/>
      <c r="G9" s="2817" t="s">
        <v>526</v>
      </c>
      <c r="H9" s="2818"/>
      <c r="I9" s="722" t="s">
        <v>641</v>
      </c>
      <c r="J9" s="752">
        <v>0.15</v>
      </c>
      <c r="K9" s="723"/>
      <c r="L9" s="723"/>
      <c r="M9" s="723"/>
      <c r="N9" s="723"/>
      <c r="O9" s="723"/>
      <c r="P9" s="724"/>
      <c r="Q9" s="404"/>
      <c r="U9" s="78"/>
      <c r="V9" s="78"/>
      <c r="W9" s="79"/>
      <c r="X9" s="80"/>
      <c r="Y9" s="81"/>
      <c r="Z9" s="78"/>
      <c r="AA9" s="78"/>
      <c r="AB9" s="78"/>
      <c r="AC9" s="78"/>
      <c r="AD9" s="78"/>
      <c r="AE9" s="78"/>
    </row>
    <row r="10" spans="1:31" s="65" customFormat="1" ht="18" customHeight="1" x14ac:dyDescent="0.35">
      <c r="A10" s="2854" t="s">
        <v>659</v>
      </c>
      <c r="B10" s="2855" t="s">
        <v>1046</v>
      </c>
      <c r="C10" s="2856"/>
      <c r="D10" s="2856"/>
      <c r="E10" s="2856"/>
      <c r="F10" s="2857"/>
      <c r="G10" s="2832"/>
      <c r="H10" s="2833"/>
      <c r="I10" s="2852">
        <f>G10-K10</f>
        <v>0</v>
      </c>
      <c r="J10" s="2852"/>
      <c r="K10" s="2853">
        <f>G10*$J$9</f>
        <v>0</v>
      </c>
      <c r="L10" s="2853"/>
      <c r="M10" s="2843"/>
      <c r="N10" s="2844"/>
      <c r="O10" s="2844"/>
      <c r="P10" s="2845"/>
      <c r="Q10" s="404"/>
      <c r="U10" s="78"/>
      <c r="V10" s="78"/>
      <c r="W10" s="79"/>
      <c r="X10" s="16"/>
      <c r="Y10" s="81"/>
      <c r="Z10" s="78"/>
      <c r="AA10" s="78"/>
      <c r="AB10" s="78"/>
      <c r="AC10" s="78"/>
      <c r="AD10" s="78"/>
      <c r="AE10" s="78"/>
    </row>
    <row r="11" spans="1:31" s="65" customFormat="1" ht="18" customHeight="1" x14ac:dyDescent="0.35">
      <c r="A11" s="2854"/>
      <c r="B11" s="2855" t="s">
        <v>1047</v>
      </c>
      <c r="C11" s="2856"/>
      <c r="D11" s="2856"/>
      <c r="E11" s="2856"/>
      <c r="F11" s="2857"/>
      <c r="G11" s="2832">
        <v>1200</v>
      </c>
      <c r="H11" s="2833"/>
      <c r="I11" s="2852">
        <f>G11-K11</f>
        <v>1020</v>
      </c>
      <c r="J11" s="2852"/>
      <c r="K11" s="2853">
        <f t="shared" ref="K11:K19" si="0">G11*$J$9</f>
        <v>180</v>
      </c>
      <c r="L11" s="2853"/>
      <c r="M11" s="2864"/>
      <c r="N11" s="2865"/>
      <c r="O11" s="2865"/>
      <c r="P11" s="2866"/>
      <c r="Q11" s="404"/>
      <c r="U11" s="78"/>
      <c r="V11" s="78"/>
      <c r="W11" s="79"/>
      <c r="X11" s="16"/>
      <c r="Y11" s="81"/>
      <c r="Z11" s="78"/>
      <c r="AA11" s="78"/>
      <c r="AB11" s="78"/>
      <c r="AC11" s="78"/>
      <c r="AD11" s="78"/>
      <c r="AE11" s="78"/>
    </row>
    <row r="12" spans="1:31" s="65" customFormat="1" ht="18" customHeight="1" x14ac:dyDescent="0.35">
      <c r="A12" s="721"/>
      <c r="B12" s="2788" t="s">
        <v>840</v>
      </c>
      <c r="C12" s="2789"/>
      <c r="D12" s="2789"/>
      <c r="E12" s="2789"/>
      <c r="F12" s="2789"/>
      <c r="G12" s="2832"/>
      <c r="H12" s="2833"/>
      <c r="I12" s="2852">
        <f t="shared" ref="I12:I19" si="1">G12-K12</f>
        <v>0</v>
      </c>
      <c r="J12" s="2852"/>
      <c r="K12" s="2853">
        <f t="shared" si="0"/>
        <v>0</v>
      </c>
      <c r="L12" s="2853"/>
      <c r="M12" s="2843"/>
      <c r="N12" s="2844"/>
      <c r="O12" s="2844"/>
      <c r="P12" s="2845"/>
      <c r="Q12" s="404"/>
      <c r="U12" s="78"/>
      <c r="V12" s="78"/>
      <c r="W12" s="79"/>
      <c r="X12" s="16"/>
      <c r="Y12" s="81"/>
      <c r="Z12" s="78"/>
      <c r="AA12" s="78"/>
      <c r="AB12" s="78"/>
      <c r="AC12" s="78"/>
      <c r="AD12" s="78"/>
      <c r="AE12" s="78"/>
    </row>
    <row r="13" spans="1:31" s="65" customFormat="1" ht="18" customHeight="1" x14ac:dyDescent="0.35">
      <c r="A13" s="721"/>
      <c r="B13" s="2788" t="s">
        <v>601</v>
      </c>
      <c r="C13" s="2789"/>
      <c r="D13" s="2789"/>
      <c r="E13" s="2789"/>
      <c r="F13" s="2789"/>
      <c r="G13" s="2832"/>
      <c r="H13" s="2833"/>
      <c r="I13" s="2852">
        <f t="shared" si="1"/>
        <v>0</v>
      </c>
      <c r="J13" s="2852"/>
      <c r="K13" s="2853">
        <f t="shared" si="0"/>
        <v>0</v>
      </c>
      <c r="L13" s="2853"/>
      <c r="M13" s="2835"/>
      <c r="N13" s="2835"/>
      <c r="O13" s="2835"/>
      <c r="P13" s="2836"/>
      <c r="Q13" s="404"/>
      <c r="U13" s="78"/>
      <c r="V13" s="78"/>
      <c r="W13" s="79"/>
      <c r="X13" s="16"/>
      <c r="Y13" s="81"/>
      <c r="Z13" s="78"/>
      <c r="AA13" s="78"/>
      <c r="AB13" s="78"/>
      <c r="AC13" s="78"/>
      <c r="AD13" s="78"/>
      <c r="AE13" s="78"/>
    </row>
    <row r="14" spans="1:31" s="65" customFormat="1" ht="18" customHeight="1" x14ac:dyDescent="0.35">
      <c r="A14" s="721"/>
      <c r="B14" s="2788" t="s">
        <v>497</v>
      </c>
      <c r="C14" s="2789"/>
      <c r="D14" s="2789"/>
      <c r="E14" s="2789"/>
      <c r="F14" s="2789"/>
      <c r="G14" s="2832">
        <v>2200</v>
      </c>
      <c r="H14" s="2833"/>
      <c r="I14" s="2852">
        <f t="shared" si="1"/>
        <v>1870</v>
      </c>
      <c r="J14" s="2852"/>
      <c r="K14" s="2853">
        <f t="shared" si="0"/>
        <v>330</v>
      </c>
      <c r="L14" s="2853"/>
      <c r="M14" s="2835" t="s">
        <v>826</v>
      </c>
      <c r="N14" s="2835"/>
      <c r="O14" s="2835"/>
      <c r="P14" s="2836"/>
      <c r="Q14" s="404"/>
      <c r="U14" s="78"/>
      <c r="V14" s="78"/>
      <c r="W14" s="79"/>
      <c r="X14" s="16"/>
      <c r="Y14" s="81"/>
      <c r="Z14" s="78"/>
      <c r="AA14" s="78"/>
      <c r="AB14" s="78"/>
      <c r="AC14" s="78"/>
      <c r="AD14" s="78"/>
      <c r="AE14" s="78"/>
    </row>
    <row r="15" spans="1:31" s="65" customFormat="1" ht="18" customHeight="1" x14ac:dyDescent="0.35">
      <c r="A15" s="721"/>
      <c r="B15" s="2788" t="s">
        <v>804</v>
      </c>
      <c r="C15" s="2789"/>
      <c r="D15" s="2789"/>
      <c r="E15" s="2789"/>
      <c r="F15" s="2789"/>
      <c r="G15" s="2832"/>
      <c r="H15" s="2833"/>
      <c r="I15" s="2852">
        <f t="shared" si="1"/>
        <v>0</v>
      </c>
      <c r="J15" s="2852"/>
      <c r="K15" s="2853">
        <f t="shared" si="0"/>
        <v>0</v>
      </c>
      <c r="L15" s="2853"/>
      <c r="M15" s="2835"/>
      <c r="N15" s="2835"/>
      <c r="O15" s="2835"/>
      <c r="P15" s="2836"/>
      <c r="Q15" s="404"/>
      <c r="U15" s="78"/>
      <c r="V15" s="78"/>
      <c r="W15" s="79"/>
      <c r="X15" s="16"/>
      <c r="Y15" s="81"/>
      <c r="Z15" s="78"/>
      <c r="AA15" s="78"/>
      <c r="AB15" s="78"/>
      <c r="AC15" s="78"/>
      <c r="AD15" s="78"/>
      <c r="AE15" s="78"/>
    </row>
    <row r="16" spans="1:31" s="65" customFormat="1" ht="18" customHeight="1" x14ac:dyDescent="0.35">
      <c r="A16" s="721"/>
      <c r="B16" s="2788" t="s">
        <v>396</v>
      </c>
      <c r="C16" s="2789"/>
      <c r="D16" s="2789"/>
      <c r="E16" s="2789"/>
      <c r="F16" s="2789"/>
      <c r="G16" s="2832"/>
      <c r="H16" s="2833"/>
      <c r="I16" s="2852">
        <f t="shared" si="1"/>
        <v>0</v>
      </c>
      <c r="J16" s="2852"/>
      <c r="K16" s="2853">
        <f t="shared" si="0"/>
        <v>0</v>
      </c>
      <c r="L16" s="2853"/>
      <c r="M16" s="2835"/>
      <c r="N16" s="2835"/>
      <c r="O16" s="2835"/>
      <c r="P16" s="2836"/>
      <c r="Q16" s="404"/>
      <c r="U16" s="78"/>
      <c r="V16" s="78"/>
      <c r="W16" s="79"/>
      <c r="X16" s="16"/>
      <c r="Y16" s="81"/>
      <c r="Z16" s="78"/>
      <c r="AA16" s="78"/>
      <c r="AB16" s="78"/>
      <c r="AC16" s="78"/>
      <c r="AD16" s="78"/>
      <c r="AE16" s="78"/>
    </row>
    <row r="17" spans="1:31" s="65" customFormat="1" ht="18" customHeight="1" x14ac:dyDescent="0.35">
      <c r="A17" s="721"/>
      <c r="B17" s="2788" t="s">
        <v>719</v>
      </c>
      <c r="C17" s="2789"/>
      <c r="D17" s="2789"/>
      <c r="E17" s="2789"/>
      <c r="F17" s="2789"/>
      <c r="G17" s="2832"/>
      <c r="H17" s="2833"/>
      <c r="I17" s="2852">
        <f t="shared" si="1"/>
        <v>0</v>
      </c>
      <c r="J17" s="2852"/>
      <c r="K17" s="2853">
        <f t="shared" si="0"/>
        <v>0</v>
      </c>
      <c r="L17" s="2853"/>
      <c r="M17" s="2843"/>
      <c r="N17" s="2844"/>
      <c r="O17" s="2844"/>
      <c r="P17" s="2845"/>
      <c r="Q17" s="404"/>
      <c r="U17" s="78"/>
      <c r="V17" s="78"/>
      <c r="W17" s="79"/>
      <c r="X17" s="16"/>
      <c r="Y17" s="81"/>
      <c r="Z17" s="78"/>
      <c r="AA17" s="78"/>
      <c r="AB17" s="78"/>
      <c r="AC17" s="78"/>
      <c r="AD17" s="78"/>
      <c r="AE17" s="78"/>
    </row>
    <row r="18" spans="1:31" s="65" customFormat="1" ht="18" customHeight="1" x14ac:dyDescent="0.35">
      <c r="A18" s="721"/>
      <c r="B18" s="2788" t="s">
        <v>79</v>
      </c>
      <c r="C18" s="2789"/>
      <c r="D18" s="2789"/>
      <c r="E18" s="2789"/>
      <c r="F18" s="2789"/>
      <c r="G18" s="371"/>
      <c r="H18" s="372"/>
      <c r="I18" s="2852">
        <f t="shared" si="1"/>
        <v>0</v>
      </c>
      <c r="J18" s="2852"/>
      <c r="K18" s="2853">
        <f t="shared" si="0"/>
        <v>0</v>
      </c>
      <c r="L18" s="2853"/>
      <c r="M18" s="368"/>
      <c r="N18" s="369"/>
      <c r="O18" s="369"/>
      <c r="P18" s="370"/>
      <c r="Q18" s="404"/>
      <c r="U18" s="78"/>
      <c r="V18" s="78"/>
      <c r="W18" s="79"/>
      <c r="X18" s="16"/>
      <c r="Y18" s="81"/>
      <c r="Z18" s="78"/>
      <c r="AA18" s="78"/>
      <c r="AB18" s="78"/>
      <c r="AC18" s="78"/>
      <c r="AD18" s="78"/>
      <c r="AE18" s="78"/>
    </row>
    <row r="19" spans="1:31" s="65" customFormat="1" ht="18" customHeight="1" x14ac:dyDescent="0.35">
      <c r="A19" s="721"/>
      <c r="B19" s="2788" t="s">
        <v>79</v>
      </c>
      <c r="C19" s="2789"/>
      <c r="D19" s="2789"/>
      <c r="E19" s="2789"/>
      <c r="F19" s="2789"/>
      <c r="G19" s="2832"/>
      <c r="H19" s="2833"/>
      <c r="I19" s="2852">
        <f t="shared" si="1"/>
        <v>0</v>
      </c>
      <c r="J19" s="2852"/>
      <c r="K19" s="2853">
        <f t="shared" si="0"/>
        <v>0</v>
      </c>
      <c r="L19" s="2853"/>
      <c r="M19" s="2835"/>
      <c r="N19" s="2835"/>
      <c r="O19" s="2835"/>
      <c r="P19" s="2836"/>
      <c r="Q19" s="404"/>
      <c r="U19" s="78"/>
      <c r="V19" s="78"/>
      <c r="W19" s="79"/>
      <c r="X19" s="16"/>
      <c r="Y19" s="81"/>
      <c r="Z19" s="78"/>
      <c r="AA19" s="78"/>
      <c r="AB19" s="78"/>
      <c r="AC19" s="78"/>
      <c r="AD19" s="78"/>
      <c r="AE19" s="78"/>
    </row>
    <row r="20" spans="1:31" s="65" customFormat="1" ht="18" customHeight="1" x14ac:dyDescent="0.35">
      <c r="A20" s="721"/>
      <c r="B20" s="2837" t="s">
        <v>397</v>
      </c>
      <c r="C20" s="2838"/>
      <c r="D20" s="2838"/>
      <c r="E20" s="2838"/>
      <c r="F20" s="2839"/>
      <c r="G20" s="2849">
        <f>SUM(G10:H19)</f>
        <v>3400</v>
      </c>
      <c r="H20" s="2849"/>
      <c r="I20" s="2850">
        <f>SUM(I10:J19)</f>
        <v>2890</v>
      </c>
      <c r="J20" s="2850"/>
      <c r="K20" s="2851">
        <f>SUM(K10:L19)</f>
        <v>510</v>
      </c>
      <c r="L20" s="2851"/>
      <c r="M20" s="2835"/>
      <c r="N20" s="2835"/>
      <c r="O20" s="2835"/>
      <c r="P20" s="2836"/>
      <c r="Q20" s="404"/>
      <c r="U20" s="78"/>
      <c r="V20" s="78"/>
      <c r="W20" s="79"/>
      <c r="X20" s="16"/>
      <c r="Y20" s="81"/>
      <c r="Z20" s="78"/>
      <c r="AA20" s="78"/>
      <c r="AB20" s="78"/>
      <c r="AC20" s="78"/>
      <c r="AD20" s="78"/>
      <c r="AE20" s="78"/>
    </row>
    <row r="21" spans="1:31" s="65" customFormat="1" ht="9" customHeight="1" x14ac:dyDescent="0.35">
      <c r="A21" s="721"/>
      <c r="B21" s="2846"/>
      <c r="C21" s="2847"/>
      <c r="D21" s="2847"/>
      <c r="E21" s="2847"/>
      <c r="F21" s="2847"/>
      <c r="G21" s="2847"/>
      <c r="H21" s="2847"/>
      <c r="I21" s="2847"/>
      <c r="J21" s="2847"/>
      <c r="K21" s="2847"/>
      <c r="L21" s="2847"/>
      <c r="M21" s="2847"/>
      <c r="N21" s="2847"/>
      <c r="O21" s="2847"/>
      <c r="P21" s="2848"/>
      <c r="Q21" s="404"/>
      <c r="U21" s="78"/>
      <c r="V21" s="78"/>
      <c r="W21" s="79"/>
      <c r="X21" s="16"/>
      <c r="Y21" s="81"/>
      <c r="Z21" s="78"/>
      <c r="AA21" s="78"/>
      <c r="AB21" s="78"/>
      <c r="AC21" s="78"/>
      <c r="AD21" s="78"/>
      <c r="AE21" s="78"/>
    </row>
    <row r="22" spans="1:31" s="65" customFormat="1" ht="38.25" customHeight="1" x14ac:dyDescent="0.35">
      <c r="A22" s="721"/>
      <c r="B22" s="2815" t="s">
        <v>607</v>
      </c>
      <c r="C22" s="2816"/>
      <c r="D22" s="2816"/>
      <c r="E22" s="2816"/>
      <c r="F22" s="2816"/>
      <c r="G22" s="2807" t="s">
        <v>818</v>
      </c>
      <c r="H22" s="2807"/>
      <c r="I22" s="2807" t="s">
        <v>602</v>
      </c>
      <c r="J22" s="2807"/>
      <c r="K22" s="2807" t="s">
        <v>1044</v>
      </c>
      <c r="L22" s="2807"/>
      <c r="M22" s="723"/>
      <c r="N22" s="723"/>
      <c r="O22" s="723"/>
      <c r="P22" s="724"/>
      <c r="Q22" s="404"/>
      <c r="U22" s="78"/>
      <c r="V22" s="78"/>
      <c r="W22" s="79"/>
      <c r="X22" s="16"/>
      <c r="Y22" s="81"/>
      <c r="Z22" s="78"/>
      <c r="AA22" s="78"/>
      <c r="AB22" s="78"/>
      <c r="AC22" s="78"/>
      <c r="AD22" s="78"/>
      <c r="AE22" s="78"/>
    </row>
    <row r="23" spans="1:31" s="65" customFormat="1" ht="18" customHeight="1" x14ac:dyDescent="0.35">
      <c r="A23" s="721"/>
      <c r="B23" s="2788" t="s">
        <v>80</v>
      </c>
      <c r="C23" s="2789"/>
      <c r="D23" s="2789"/>
      <c r="E23" s="2789"/>
      <c r="F23" s="2789"/>
      <c r="G23" s="2832">
        <v>1000</v>
      </c>
      <c r="H23" s="2833"/>
      <c r="I23" s="2834">
        <v>1</v>
      </c>
      <c r="J23" s="2834"/>
      <c r="K23" s="2800">
        <f>I23*G23</f>
        <v>1000</v>
      </c>
      <c r="L23" s="2801"/>
      <c r="M23" s="2835"/>
      <c r="N23" s="2835"/>
      <c r="O23" s="2835"/>
      <c r="P23" s="2836"/>
      <c r="Q23" s="404"/>
      <c r="U23" s="78"/>
      <c r="V23" s="78"/>
      <c r="W23" s="79"/>
      <c r="X23" s="16"/>
      <c r="Y23" s="81"/>
      <c r="Z23" s="78"/>
      <c r="AA23" s="78"/>
      <c r="AB23" s="78"/>
      <c r="AC23" s="78"/>
      <c r="AD23" s="78"/>
      <c r="AE23" s="78"/>
    </row>
    <row r="24" spans="1:31" s="65" customFormat="1" ht="18" customHeight="1" x14ac:dyDescent="0.35">
      <c r="A24" s="721"/>
      <c r="B24" s="2788" t="s">
        <v>720</v>
      </c>
      <c r="C24" s="2789"/>
      <c r="D24" s="2789"/>
      <c r="E24" s="2789"/>
      <c r="F24" s="2789"/>
      <c r="G24" s="2832">
        <v>800</v>
      </c>
      <c r="H24" s="2833"/>
      <c r="I24" s="2834">
        <v>2</v>
      </c>
      <c r="J24" s="2834"/>
      <c r="K24" s="2800">
        <f>I24*G24</f>
        <v>1600</v>
      </c>
      <c r="L24" s="2801"/>
      <c r="M24" s="2835"/>
      <c r="N24" s="2835"/>
      <c r="O24" s="2835"/>
      <c r="P24" s="2836"/>
      <c r="Q24" s="404"/>
      <c r="U24" s="78"/>
      <c r="V24" s="78"/>
      <c r="W24" s="79"/>
      <c r="X24" s="16"/>
      <c r="Y24" s="81"/>
      <c r="Z24" s="78"/>
      <c r="AA24" s="78"/>
      <c r="AB24" s="78"/>
      <c r="AC24" s="78"/>
      <c r="AD24" s="78"/>
      <c r="AE24" s="78"/>
    </row>
    <row r="25" spans="1:31" s="65" customFormat="1" ht="18" customHeight="1" x14ac:dyDescent="0.35">
      <c r="A25" s="721"/>
      <c r="B25" s="2788" t="s">
        <v>721</v>
      </c>
      <c r="C25" s="2789"/>
      <c r="D25" s="2789"/>
      <c r="E25" s="2789"/>
      <c r="F25" s="2789"/>
      <c r="G25" s="2832"/>
      <c r="H25" s="2833"/>
      <c r="I25" s="2834"/>
      <c r="J25" s="2834"/>
      <c r="K25" s="2800">
        <f>I25*G25</f>
        <v>0</v>
      </c>
      <c r="L25" s="2801"/>
      <c r="M25" s="2843"/>
      <c r="N25" s="2844"/>
      <c r="O25" s="2844"/>
      <c r="P25" s="2845"/>
      <c r="Q25" s="404"/>
      <c r="U25" s="78"/>
      <c r="V25" s="78"/>
      <c r="W25" s="79"/>
      <c r="X25" s="16"/>
      <c r="Y25" s="81"/>
      <c r="Z25" s="78"/>
      <c r="AA25" s="78"/>
      <c r="AB25" s="78"/>
      <c r="AC25" s="78"/>
      <c r="AD25" s="78"/>
      <c r="AE25" s="78"/>
    </row>
    <row r="26" spans="1:31" s="65" customFormat="1" ht="18" customHeight="1" x14ac:dyDescent="0.35">
      <c r="A26" s="721"/>
      <c r="B26" s="2788" t="s">
        <v>81</v>
      </c>
      <c r="C26" s="2789"/>
      <c r="D26" s="2789"/>
      <c r="E26" s="2789"/>
      <c r="F26" s="2789"/>
      <c r="G26" s="2832">
        <v>1000</v>
      </c>
      <c r="H26" s="2833"/>
      <c r="I26" s="2834">
        <v>4</v>
      </c>
      <c r="J26" s="2834"/>
      <c r="K26" s="2800">
        <f>G26*I26</f>
        <v>4000</v>
      </c>
      <c r="L26" s="2801"/>
      <c r="M26" s="2843" t="s">
        <v>827</v>
      </c>
      <c r="N26" s="2844"/>
      <c r="O26" s="2844"/>
      <c r="P26" s="2845"/>
      <c r="Q26" s="404"/>
      <c r="U26" s="78"/>
      <c r="V26" s="78"/>
      <c r="W26" s="79"/>
      <c r="X26" s="16"/>
      <c r="Y26" s="81"/>
      <c r="Z26" s="78"/>
      <c r="AA26" s="78"/>
      <c r="AB26" s="78"/>
      <c r="AC26" s="78"/>
      <c r="AD26" s="78"/>
      <c r="AE26" s="78"/>
    </row>
    <row r="27" spans="1:31" s="65" customFormat="1" ht="18" customHeight="1" x14ac:dyDescent="0.35">
      <c r="A27" s="721"/>
      <c r="B27" s="2788" t="s">
        <v>82</v>
      </c>
      <c r="C27" s="2789"/>
      <c r="D27" s="2789"/>
      <c r="E27" s="2789"/>
      <c r="F27" s="2789"/>
      <c r="G27" s="2832"/>
      <c r="H27" s="2833"/>
      <c r="I27" s="2834"/>
      <c r="J27" s="2834"/>
      <c r="K27" s="2800">
        <f>G27*I27</f>
        <v>0</v>
      </c>
      <c r="L27" s="2801"/>
      <c r="M27" s="2843"/>
      <c r="N27" s="2844"/>
      <c r="O27" s="2844"/>
      <c r="P27" s="2845"/>
      <c r="Q27" s="404"/>
      <c r="U27" s="78"/>
      <c r="V27" s="78"/>
      <c r="W27" s="79"/>
      <c r="X27" s="16"/>
      <c r="Y27" s="81"/>
      <c r="Z27" s="78"/>
      <c r="AA27" s="78"/>
      <c r="AB27" s="78"/>
      <c r="AC27" s="78"/>
      <c r="AD27" s="78"/>
      <c r="AE27" s="78"/>
    </row>
    <row r="28" spans="1:31" s="65" customFormat="1" ht="18" customHeight="1" x14ac:dyDescent="0.35">
      <c r="A28" s="721"/>
      <c r="B28" s="2788" t="s">
        <v>83</v>
      </c>
      <c r="C28" s="2789"/>
      <c r="D28" s="2789"/>
      <c r="E28" s="2789"/>
      <c r="F28" s="2789"/>
      <c r="G28" s="2832"/>
      <c r="H28" s="2833"/>
      <c r="I28" s="2834"/>
      <c r="J28" s="2834"/>
      <c r="K28" s="2800">
        <f t="shared" ref="K28:K33" si="2">G28*I28</f>
        <v>0</v>
      </c>
      <c r="L28" s="2801"/>
      <c r="M28" s="2835"/>
      <c r="N28" s="2835"/>
      <c r="O28" s="2835"/>
      <c r="P28" s="2836"/>
      <c r="Q28" s="404"/>
      <c r="U28" s="78"/>
      <c r="V28" s="78"/>
      <c r="W28" s="79"/>
      <c r="X28" s="16"/>
      <c r="Y28" s="81"/>
      <c r="Z28" s="78"/>
      <c r="AA28" s="78"/>
      <c r="AB28" s="78"/>
      <c r="AC28" s="78"/>
      <c r="AD28" s="78"/>
      <c r="AE28" s="78"/>
    </row>
    <row r="29" spans="1:31" s="65" customFormat="1" ht="18" customHeight="1" x14ac:dyDescent="0.35">
      <c r="A29" s="721"/>
      <c r="B29" s="2788" t="s">
        <v>722</v>
      </c>
      <c r="C29" s="2789"/>
      <c r="D29" s="2789"/>
      <c r="E29" s="2789"/>
      <c r="F29" s="2789"/>
      <c r="G29" s="2832">
        <v>1000</v>
      </c>
      <c r="H29" s="2833"/>
      <c r="I29" s="2834">
        <v>6</v>
      </c>
      <c r="J29" s="2834"/>
      <c r="K29" s="2800">
        <f t="shared" si="2"/>
        <v>6000</v>
      </c>
      <c r="L29" s="2801"/>
      <c r="M29" s="2835"/>
      <c r="N29" s="2835"/>
      <c r="O29" s="2835"/>
      <c r="P29" s="2836"/>
      <c r="Q29" s="404"/>
      <c r="U29" s="78"/>
      <c r="V29" s="78"/>
      <c r="W29" s="79"/>
      <c r="X29" s="16"/>
      <c r="Y29" s="81"/>
      <c r="Z29" s="78"/>
      <c r="AA29" s="78"/>
      <c r="AB29" s="78"/>
      <c r="AC29" s="78"/>
      <c r="AD29" s="78"/>
      <c r="AE29" s="78"/>
    </row>
    <row r="30" spans="1:31" s="65" customFormat="1" ht="18" customHeight="1" x14ac:dyDescent="0.35">
      <c r="A30" s="721"/>
      <c r="B30" s="2788" t="s">
        <v>84</v>
      </c>
      <c r="C30" s="2789"/>
      <c r="D30" s="2789"/>
      <c r="E30" s="2789"/>
      <c r="F30" s="2789"/>
      <c r="G30" s="2832"/>
      <c r="H30" s="2833"/>
      <c r="I30" s="2834"/>
      <c r="J30" s="2834"/>
      <c r="K30" s="2800">
        <f t="shared" si="2"/>
        <v>0</v>
      </c>
      <c r="L30" s="2801"/>
      <c r="M30" s="2835"/>
      <c r="N30" s="2835"/>
      <c r="O30" s="2835"/>
      <c r="P30" s="2836"/>
      <c r="Q30" s="404"/>
      <c r="U30" s="78"/>
      <c r="V30" s="78"/>
      <c r="W30" s="79"/>
      <c r="X30" s="16"/>
      <c r="Y30" s="81"/>
      <c r="Z30" s="78"/>
      <c r="AA30" s="78"/>
      <c r="AB30" s="78"/>
      <c r="AC30" s="78"/>
      <c r="AD30" s="78"/>
      <c r="AE30" s="78"/>
    </row>
    <row r="31" spans="1:31" s="65" customFormat="1" ht="18" customHeight="1" x14ac:dyDescent="0.35">
      <c r="A31" s="721"/>
      <c r="B31" s="2788" t="s">
        <v>825</v>
      </c>
      <c r="C31" s="2789"/>
      <c r="D31" s="2789"/>
      <c r="E31" s="2789"/>
      <c r="F31" s="2789"/>
      <c r="G31" s="2832"/>
      <c r="H31" s="2833"/>
      <c r="I31" s="2834"/>
      <c r="J31" s="2834"/>
      <c r="K31" s="2800">
        <f t="shared" si="2"/>
        <v>0</v>
      </c>
      <c r="L31" s="2801"/>
      <c r="M31" s="2835"/>
      <c r="N31" s="2835"/>
      <c r="O31" s="2835"/>
      <c r="P31" s="2836"/>
      <c r="Q31" s="404"/>
      <c r="U31" s="78"/>
      <c r="V31" s="78"/>
      <c r="W31" s="79"/>
      <c r="X31" s="16"/>
      <c r="Y31" s="81"/>
      <c r="Z31" s="78"/>
      <c r="AA31" s="78"/>
      <c r="AB31" s="78"/>
      <c r="AC31" s="78"/>
      <c r="AD31" s="78"/>
      <c r="AE31" s="78"/>
    </row>
    <row r="32" spans="1:31" s="65" customFormat="1" ht="18" customHeight="1" x14ac:dyDescent="0.35">
      <c r="A32" s="721"/>
      <c r="B32" s="2788" t="s">
        <v>85</v>
      </c>
      <c r="C32" s="2789"/>
      <c r="D32" s="2789"/>
      <c r="E32" s="2789"/>
      <c r="F32" s="2789"/>
      <c r="G32" s="2832"/>
      <c r="H32" s="2833"/>
      <c r="I32" s="2834"/>
      <c r="J32" s="2834"/>
      <c r="K32" s="2800">
        <f t="shared" si="2"/>
        <v>0</v>
      </c>
      <c r="L32" s="2801"/>
      <c r="M32" s="2835"/>
      <c r="N32" s="2835"/>
      <c r="O32" s="2835"/>
      <c r="P32" s="2836"/>
      <c r="Q32" s="404"/>
      <c r="U32" s="78"/>
      <c r="V32" s="78"/>
      <c r="W32" s="79"/>
      <c r="X32" s="16"/>
      <c r="Y32" s="81"/>
      <c r="Z32" s="78"/>
      <c r="AA32" s="78"/>
      <c r="AB32" s="78"/>
      <c r="AC32" s="78"/>
      <c r="AD32" s="78"/>
      <c r="AE32" s="78"/>
    </row>
    <row r="33" spans="1:31" s="65" customFormat="1" ht="18" customHeight="1" x14ac:dyDescent="0.35">
      <c r="A33" s="721"/>
      <c r="B33" s="2788" t="s">
        <v>105</v>
      </c>
      <c r="C33" s="2789"/>
      <c r="D33" s="2789"/>
      <c r="E33" s="2789"/>
      <c r="F33" s="2789"/>
      <c r="G33" s="2832"/>
      <c r="H33" s="2833"/>
      <c r="I33" s="2834"/>
      <c r="J33" s="2834"/>
      <c r="K33" s="2800">
        <f t="shared" si="2"/>
        <v>0</v>
      </c>
      <c r="L33" s="2801"/>
      <c r="M33" s="2835"/>
      <c r="N33" s="2835"/>
      <c r="O33" s="2835"/>
      <c r="P33" s="2836"/>
      <c r="Q33" s="404"/>
      <c r="U33" s="78"/>
      <c r="V33" s="78"/>
      <c r="W33" s="79"/>
      <c r="X33" s="16"/>
      <c r="Y33" s="81"/>
      <c r="Z33" s="78"/>
      <c r="AA33" s="78"/>
      <c r="AB33" s="78"/>
      <c r="AC33" s="78"/>
      <c r="AD33" s="78"/>
      <c r="AE33" s="78"/>
    </row>
    <row r="34" spans="1:31" s="65" customFormat="1" ht="18" customHeight="1" x14ac:dyDescent="0.35">
      <c r="A34" s="721"/>
      <c r="B34" s="2788" t="s">
        <v>105</v>
      </c>
      <c r="C34" s="2789"/>
      <c r="D34" s="2789"/>
      <c r="E34" s="2789"/>
      <c r="F34" s="2789"/>
      <c r="G34" s="2832"/>
      <c r="H34" s="2833"/>
      <c r="I34" s="2834"/>
      <c r="J34" s="2834"/>
      <c r="K34" s="2800">
        <f>G34</f>
        <v>0</v>
      </c>
      <c r="L34" s="2801"/>
      <c r="M34" s="2835"/>
      <c r="N34" s="2835"/>
      <c r="O34" s="2835"/>
      <c r="P34" s="2836"/>
      <c r="Q34" s="404"/>
      <c r="U34" s="78"/>
      <c r="V34" s="78"/>
      <c r="W34" s="79"/>
      <c r="X34" s="16"/>
      <c r="Y34" s="81"/>
      <c r="Z34" s="78"/>
      <c r="AA34" s="78"/>
      <c r="AB34" s="78"/>
      <c r="AC34" s="78"/>
      <c r="AD34" s="78"/>
      <c r="AE34" s="78"/>
    </row>
    <row r="35" spans="1:31" s="65" customFormat="1" ht="18" customHeight="1" x14ac:dyDescent="0.35">
      <c r="A35" s="721"/>
      <c r="B35" s="2837" t="s">
        <v>398</v>
      </c>
      <c r="C35" s="2838"/>
      <c r="D35" s="2838"/>
      <c r="E35" s="2838"/>
      <c r="F35" s="2839"/>
      <c r="G35" s="2840"/>
      <c r="H35" s="2840"/>
      <c r="I35" s="2841">
        <f>SUM(I23:J34)</f>
        <v>13</v>
      </c>
      <c r="J35" s="2841"/>
      <c r="K35" s="2842">
        <f>SUM(K23:L34)</f>
        <v>12600</v>
      </c>
      <c r="L35" s="2842"/>
      <c r="M35" s="2835"/>
      <c r="N35" s="2835"/>
      <c r="O35" s="2835"/>
      <c r="P35" s="2836"/>
      <c r="Q35" s="404"/>
      <c r="U35" s="78"/>
      <c r="V35" s="78"/>
      <c r="W35" s="79"/>
      <c r="X35" s="16"/>
      <c r="Y35" s="81"/>
      <c r="Z35" s="78"/>
      <c r="AA35" s="78"/>
      <c r="AB35" s="78"/>
      <c r="AC35" s="78"/>
      <c r="AD35" s="78"/>
      <c r="AE35" s="78"/>
    </row>
    <row r="36" spans="1:31" s="65" customFormat="1" ht="9" customHeight="1" thickBot="1" x14ac:dyDescent="0.4">
      <c r="A36" s="721"/>
      <c r="B36" s="2797"/>
      <c r="C36" s="2798"/>
      <c r="D36" s="2798"/>
      <c r="E36" s="2798"/>
      <c r="F36" s="2798"/>
      <c r="G36" s="2798"/>
      <c r="H36" s="2798"/>
      <c r="I36" s="2798"/>
      <c r="J36" s="2798"/>
      <c r="K36" s="2798"/>
      <c r="L36" s="2798"/>
      <c r="M36" s="2798"/>
      <c r="N36" s="2798"/>
      <c r="O36" s="2798"/>
      <c r="P36" s="2799"/>
      <c r="Q36" s="404"/>
      <c r="U36" s="78"/>
      <c r="V36" s="78"/>
      <c r="W36" s="79"/>
      <c r="X36" s="82"/>
      <c r="Y36" s="81"/>
      <c r="Z36" s="78"/>
      <c r="AA36" s="78"/>
      <c r="AB36" s="78"/>
      <c r="AC36" s="78"/>
      <c r="AD36" s="78"/>
      <c r="AE36" s="78"/>
    </row>
    <row r="37" spans="1:31" s="65" customFormat="1" ht="36" customHeight="1" thickTop="1" thickBot="1" x14ac:dyDescent="0.4">
      <c r="A37" s="721"/>
      <c r="B37" s="2825" t="s">
        <v>311</v>
      </c>
      <c r="C37" s="2826"/>
      <c r="D37" s="2826"/>
      <c r="E37" s="2826"/>
      <c r="F37" s="2827"/>
      <c r="G37" s="2734" t="s">
        <v>605</v>
      </c>
      <c r="H37" s="2734"/>
      <c r="I37" s="2734" t="str">
        <f>I7</f>
        <v>CA net pour BestEditor</v>
      </c>
      <c r="J37" s="2734"/>
      <c r="K37" s="2828" t="s">
        <v>606</v>
      </c>
      <c r="L37" s="2828"/>
      <c r="M37" s="2829"/>
      <c r="N37" s="2830"/>
      <c r="O37" s="2830"/>
      <c r="P37" s="2831"/>
      <c r="Q37" s="404"/>
      <c r="U37" s="78"/>
      <c r="V37" s="78"/>
      <c r="W37" s="79"/>
      <c r="X37" s="82"/>
      <c r="Y37" s="81"/>
      <c r="Z37" s="78"/>
      <c r="AA37" s="78"/>
      <c r="AB37" s="78"/>
      <c r="AC37" s="78"/>
      <c r="AD37" s="78"/>
      <c r="AE37" s="78"/>
    </row>
    <row r="38" spans="1:31" s="14" customFormat="1" ht="20.25" customHeight="1" thickTop="1" thickBot="1" x14ac:dyDescent="0.4">
      <c r="A38" s="725"/>
      <c r="B38" s="726"/>
      <c r="C38" s="727"/>
      <c r="D38" s="727"/>
      <c r="E38" s="727"/>
      <c r="F38" s="727"/>
      <c r="G38" s="2780">
        <f>G20+K35</f>
        <v>16000</v>
      </c>
      <c r="H38" s="2780"/>
      <c r="I38" s="2780">
        <f>G20-K20</f>
        <v>2890</v>
      </c>
      <c r="J38" s="2780"/>
      <c r="K38" s="2780">
        <f>K20+K35</f>
        <v>13110</v>
      </c>
      <c r="L38" s="2780"/>
      <c r="M38" s="2782"/>
      <c r="N38" s="2782"/>
      <c r="O38" s="2782"/>
      <c r="P38" s="2783"/>
      <c r="Q38" s="728"/>
      <c r="U38" s="15"/>
      <c r="V38" s="15"/>
      <c r="W38" s="17"/>
      <c r="X38" s="18"/>
      <c r="Y38" s="19"/>
      <c r="Z38" s="15"/>
      <c r="AA38" s="15"/>
      <c r="AB38" s="15"/>
      <c r="AC38" s="15"/>
      <c r="AD38" s="15"/>
      <c r="AE38" s="15"/>
    </row>
    <row r="39" spans="1:31" s="342" customFormat="1" ht="24" customHeight="1" thickTop="1" thickBot="1" x14ac:dyDescent="0.4">
      <c r="A39" s="729"/>
      <c r="B39" s="730"/>
      <c r="C39" s="731"/>
      <c r="D39" s="731"/>
      <c r="E39" s="731"/>
      <c r="F39" s="731"/>
      <c r="G39" s="2819"/>
      <c r="H39" s="2820"/>
      <c r="I39" s="732"/>
      <c r="J39" s="733"/>
      <c r="K39" s="2821">
        <f>K38/G38</f>
        <v>0.81937499999999996</v>
      </c>
      <c r="L39" s="2821"/>
      <c r="M39" s="2822" t="s">
        <v>604</v>
      </c>
      <c r="N39" s="2823"/>
      <c r="O39" s="2823"/>
      <c r="P39" s="2824"/>
      <c r="Q39" s="734"/>
      <c r="U39" s="343"/>
      <c r="V39" s="343"/>
      <c r="W39" s="344"/>
      <c r="X39" s="345"/>
      <c r="Y39" s="346"/>
      <c r="Z39" s="343"/>
      <c r="AA39" s="343"/>
      <c r="AB39" s="343"/>
      <c r="AC39" s="343"/>
      <c r="AD39" s="343"/>
      <c r="AE39" s="343"/>
    </row>
    <row r="40" spans="1:31" ht="24" customHeight="1" thickTop="1" thickBot="1" x14ac:dyDescent="0.6">
      <c r="A40" s="456"/>
      <c r="B40" s="735"/>
      <c r="C40" s="64"/>
      <c r="D40" s="64"/>
      <c r="E40" s="64"/>
      <c r="F40" s="64"/>
      <c r="G40" s="736"/>
      <c r="H40" s="736"/>
      <c r="I40" s="737"/>
      <c r="J40" s="456"/>
      <c r="K40" s="738"/>
      <c r="L40" s="738"/>
      <c r="M40" s="739"/>
      <c r="N40" s="740"/>
      <c r="O40" s="740"/>
      <c r="P40" s="740"/>
      <c r="Q40" s="454"/>
      <c r="R40" s="63"/>
      <c r="U40" s="66"/>
      <c r="V40" s="66"/>
      <c r="W40" s="71"/>
      <c r="X40" s="20"/>
      <c r="Y40" s="72"/>
      <c r="Z40" s="66"/>
      <c r="AA40" s="66"/>
      <c r="AB40" s="66"/>
      <c r="AC40" s="66"/>
      <c r="AD40" s="66"/>
      <c r="AE40" s="66"/>
    </row>
    <row r="41" spans="1:31" ht="15.75" customHeight="1" thickTop="1" thickBot="1" x14ac:dyDescent="0.4">
      <c r="A41" s="456"/>
      <c r="B41" s="741"/>
      <c r="C41" s="742"/>
      <c r="D41" s="742"/>
      <c r="E41" s="742"/>
      <c r="F41" s="742"/>
      <c r="G41" s="2813" t="s">
        <v>807</v>
      </c>
      <c r="H41" s="2814"/>
      <c r="I41" s="2813" t="str">
        <f>"CA net pour "
&amp; AbrevClient</f>
        <v>CA net pour BestEditor</v>
      </c>
      <c r="J41" s="2814"/>
      <c r="K41" s="2813" t="s">
        <v>808</v>
      </c>
      <c r="L41" s="2814"/>
      <c r="M41" s="743"/>
      <c r="N41" s="743"/>
      <c r="O41" s="743"/>
      <c r="P41" s="744"/>
      <c r="Q41" s="454"/>
      <c r="R41" s="63"/>
      <c r="U41" s="66"/>
      <c r="V41" s="66"/>
      <c r="W41" s="71"/>
      <c r="X41" s="83"/>
      <c r="Y41" s="72"/>
      <c r="Z41" s="66"/>
      <c r="AA41" s="66"/>
      <c r="AB41" s="66"/>
      <c r="AC41" s="66"/>
      <c r="AD41" s="66"/>
      <c r="AE41" s="66"/>
    </row>
    <row r="42" spans="1:31" s="65" customFormat="1" ht="39.75" customHeight="1" thickBot="1" x14ac:dyDescent="0.4">
      <c r="A42" s="721"/>
      <c r="B42" s="2815" t="s">
        <v>805</v>
      </c>
      <c r="C42" s="2816"/>
      <c r="D42" s="2816"/>
      <c r="E42" s="2816"/>
      <c r="F42" s="2816"/>
      <c r="G42" s="2817" t="s">
        <v>905</v>
      </c>
      <c r="H42" s="2818"/>
      <c r="I42" s="722" t="s">
        <v>642</v>
      </c>
      <c r="J42" s="752">
        <v>0.1</v>
      </c>
      <c r="K42" s="2817" t="str">
        <f>K7</f>
        <v>CA net pour le partenaire</v>
      </c>
      <c r="L42" s="2818"/>
      <c r="M42" s="2806" t="s">
        <v>925</v>
      </c>
      <c r="N42" s="2807"/>
      <c r="O42" s="2807"/>
      <c r="P42" s="2808"/>
      <c r="Q42" s="404"/>
      <c r="U42" s="78"/>
      <c r="V42" s="78"/>
      <c r="W42" s="79"/>
      <c r="X42" s="16"/>
      <c r="Y42" s="81"/>
      <c r="Z42" s="78"/>
      <c r="AA42" s="78"/>
      <c r="AB42" s="78"/>
      <c r="AC42" s="78"/>
      <c r="AD42" s="78"/>
      <c r="AE42" s="78"/>
    </row>
    <row r="43" spans="1:31" s="65" customFormat="1" ht="18" customHeight="1" x14ac:dyDescent="0.35">
      <c r="A43" s="721"/>
      <c r="B43" s="2788" t="s">
        <v>806</v>
      </c>
      <c r="C43" s="2789"/>
      <c r="D43" s="2789"/>
      <c r="E43" s="2789"/>
      <c r="F43" s="2789"/>
      <c r="G43" s="2790">
        <v>600</v>
      </c>
      <c r="H43" s="2790"/>
      <c r="I43" s="2809">
        <f>G43-K43</f>
        <v>540</v>
      </c>
      <c r="J43" s="2810"/>
      <c r="K43" s="2811">
        <f>G43*J42</f>
        <v>60</v>
      </c>
      <c r="L43" s="2812"/>
      <c r="M43" s="2802">
        <f>K43</f>
        <v>60</v>
      </c>
      <c r="N43" s="2795"/>
      <c r="O43" s="2795"/>
      <c r="P43" s="2796"/>
      <c r="Q43" s="404"/>
      <c r="U43" s="78"/>
      <c r="V43" s="78"/>
      <c r="W43" s="79"/>
      <c r="X43" s="16"/>
      <c r="Y43" s="81"/>
      <c r="Z43" s="78"/>
      <c r="AA43" s="78"/>
      <c r="AB43" s="78"/>
      <c r="AC43" s="78"/>
      <c r="AD43" s="78"/>
      <c r="AE43" s="78"/>
    </row>
    <row r="44" spans="1:31" s="65" customFormat="1" ht="36.75" customHeight="1" x14ac:dyDescent="0.35">
      <c r="A44" s="721"/>
      <c r="B44" s="2788" t="s">
        <v>839</v>
      </c>
      <c r="C44" s="2789"/>
      <c r="D44" s="2789"/>
      <c r="E44" s="2789"/>
      <c r="F44" s="2789"/>
      <c r="G44" s="2790">
        <v>1500</v>
      </c>
      <c r="H44" s="2790"/>
      <c r="I44" s="2791">
        <f>G44-K44</f>
        <v>1350</v>
      </c>
      <c r="J44" s="2792"/>
      <c r="K44" s="2800">
        <f>G44*J42</f>
        <v>150</v>
      </c>
      <c r="L44" s="2801"/>
      <c r="M44" s="2802">
        <f>K44</f>
        <v>150</v>
      </c>
      <c r="N44" s="2795"/>
      <c r="O44" s="2795"/>
      <c r="P44" s="2796"/>
      <c r="Q44" s="404"/>
      <c r="U44" s="78"/>
      <c r="V44" s="78"/>
      <c r="W44" s="79"/>
      <c r="X44" s="16"/>
      <c r="Y44" s="81"/>
      <c r="Z44" s="78"/>
      <c r="AA44" s="78"/>
      <c r="AB44" s="78"/>
      <c r="AC44" s="78"/>
      <c r="AD44" s="78"/>
      <c r="AE44" s="78"/>
    </row>
    <row r="45" spans="1:31" s="65" customFormat="1" ht="35.25" customHeight="1" x14ac:dyDescent="0.35">
      <c r="A45" s="721"/>
      <c r="B45" s="2788" t="s">
        <v>1045</v>
      </c>
      <c r="C45" s="2789"/>
      <c r="D45" s="2789"/>
      <c r="E45" s="2789"/>
      <c r="F45" s="2789"/>
      <c r="G45" s="2790">
        <v>4000</v>
      </c>
      <c r="H45" s="2790"/>
      <c r="I45" s="2791">
        <v>0</v>
      </c>
      <c r="J45" s="2792"/>
      <c r="K45" s="2800">
        <f>G45-I45</f>
        <v>4000</v>
      </c>
      <c r="L45" s="2801"/>
      <c r="M45" s="2803"/>
      <c r="N45" s="2804"/>
      <c r="O45" s="2804"/>
      <c r="P45" s="2805"/>
      <c r="Q45" s="404"/>
      <c r="U45" s="78"/>
      <c r="V45" s="78"/>
      <c r="W45" s="79"/>
      <c r="X45" s="16"/>
      <c r="Y45" s="81"/>
      <c r="Z45" s="78"/>
      <c r="AA45" s="78"/>
      <c r="AB45" s="78"/>
      <c r="AC45" s="78"/>
      <c r="AD45" s="78"/>
      <c r="AE45" s="78"/>
    </row>
    <row r="46" spans="1:31" s="65" customFormat="1" ht="18" customHeight="1" x14ac:dyDescent="0.35">
      <c r="A46" s="721"/>
      <c r="B46" s="2788" t="s">
        <v>20</v>
      </c>
      <c r="C46" s="2789"/>
      <c r="D46" s="2789"/>
      <c r="E46" s="2789"/>
      <c r="F46" s="2789"/>
      <c r="G46" s="2790">
        <v>0</v>
      </c>
      <c r="H46" s="2790"/>
      <c r="I46" s="2791">
        <v>0</v>
      </c>
      <c r="J46" s="2792"/>
      <c r="K46" s="2793">
        <f>G46-I46</f>
        <v>0</v>
      </c>
      <c r="L46" s="2794"/>
      <c r="M46" s="2795"/>
      <c r="N46" s="2795"/>
      <c r="O46" s="2795"/>
      <c r="P46" s="2796"/>
      <c r="Q46" s="404"/>
      <c r="U46" s="78"/>
      <c r="V46" s="78"/>
      <c r="W46" s="79"/>
      <c r="X46" s="16"/>
      <c r="Y46" s="81"/>
      <c r="Z46" s="78"/>
      <c r="AA46" s="78"/>
      <c r="AB46" s="78"/>
      <c r="AC46" s="78"/>
      <c r="AD46" s="78"/>
      <c r="AE46" s="78"/>
    </row>
    <row r="47" spans="1:31" s="65" customFormat="1" ht="9" customHeight="1" thickBot="1" x14ac:dyDescent="0.4">
      <c r="A47" s="721"/>
      <c r="B47" s="2797"/>
      <c r="C47" s="2798"/>
      <c r="D47" s="2798"/>
      <c r="E47" s="2798"/>
      <c r="F47" s="2798"/>
      <c r="G47" s="2798"/>
      <c r="H47" s="2798"/>
      <c r="I47" s="2798"/>
      <c r="J47" s="2798"/>
      <c r="K47" s="2798"/>
      <c r="L47" s="2798"/>
      <c r="M47" s="2798"/>
      <c r="N47" s="2798"/>
      <c r="O47" s="2798"/>
      <c r="P47" s="2799"/>
      <c r="Q47" s="404"/>
      <c r="U47" s="78"/>
      <c r="V47" s="78"/>
      <c r="W47" s="79"/>
      <c r="X47" s="82"/>
      <c r="Y47" s="81"/>
      <c r="Z47" s="78"/>
      <c r="AA47" s="78"/>
      <c r="AB47" s="78"/>
      <c r="AC47" s="78"/>
      <c r="AD47" s="78"/>
      <c r="AE47" s="78"/>
    </row>
    <row r="48" spans="1:31" s="14" customFormat="1" ht="19.5" thickTop="1" thickBot="1" x14ac:dyDescent="0.4">
      <c r="A48" s="725"/>
      <c r="B48" s="2775" t="s">
        <v>723</v>
      </c>
      <c r="C48" s="2776"/>
      <c r="D48" s="2776"/>
      <c r="E48" s="2776"/>
      <c r="F48" s="2777"/>
      <c r="G48" s="2778">
        <f>SUM(G43:H46)</f>
        <v>6100</v>
      </c>
      <c r="H48" s="2779"/>
      <c r="I48" s="2780">
        <f>SUM(I43:J46)</f>
        <v>1890</v>
      </c>
      <c r="J48" s="2780"/>
      <c r="K48" s="2780">
        <f>SUM(K43:L46)</f>
        <v>4210</v>
      </c>
      <c r="L48" s="2780"/>
      <c r="M48" s="2781">
        <f>SUM(M43:P44)</f>
        <v>210</v>
      </c>
      <c r="N48" s="2782"/>
      <c r="O48" s="2782"/>
      <c r="P48" s="2783"/>
      <c r="Q48" s="728"/>
      <c r="U48" s="15"/>
      <c r="V48" s="15"/>
      <c r="W48" s="17"/>
      <c r="X48" s="18"/>
      <c r="Y48" s="19"/>
      <c r="Z48" s="15"/>
      <c r="AA48" s="15"/>
      <c r="AB48" s="15"/>
      <c r="AC48" s="15"/>
      <c r="AD48" s="15"/>
      <c r="AE48" s="15"/>
    </row>
    <row r="49" spans="1:31" ht="24" customHeight="1" thickTop="1" x14ac:dyDescent="0.55000000000000004">
      <c r="A49" s="456"/>
      <c r="B49" s="745"/>
      <c r="C49" s="64"/>
      <c r="D49" s="64"/>
      <c r="E49" s="64"/>
      <c r="F49" s="64"/>
      <c r="G49" s="2784"/>
      <c r="H49" s="2784"/>
      <c r="I49" s="737"/>
      <c r="J49" s="456"/>
      <c r="K49" s="2785">
        <f>K48/G48</f>
        <v>0.69016393442622948</v>
      </c>
      <c r="L49" s="2785"/>
      <c r="M49" s="2786" t="s">
        <v>604</v>
      </c>
      <c r="N49" s="2787"/>
      <c r="O49" s="2787"/>
      <c r="P49" s="2787"/>
      <c r="Q49" s="454"/>
      <c r="R49" s="63"/>
      <c r="U49" s="66"/>
      <c r="V49" s="66"/>
      <c r="W49" s="71"/>
      <c r="X49" s="20"/>
      <c r="Y49" s="72"/>
      <c r="Z49" s="66"/>
      <c r="AA49" s="66"/>
      <c r="AB49" s="66"/>
      <c r="AC49" s="66"/>
      <c r="AD49" s="66"/>
      <c r="AE49" s="66"/>
    </row>
    <row r="50" spans="1:31" ht="24" customHeight="1" x14ac:dyDescent="0.55000000000000004">
      <c r="A50" s="456"/>
      <c r="B50" s="735"/>
      <c r="C50" s="64"/>
      <c r="D50" s="64"/>
      <c r="E50" s="64"/>
      <c r="F50" s="64"/>
      <c r="G50" s="736"/>
      <c r="H50" s="736"/>
      <c r="I50" s="737"/>
      <c r="J50" s="456"/>
      <c r="K50" s="738"/>
      <c r="L50" s="738"/>
      <c r="M50" s="739"/>
      <c r="N50" s="740"/>
      <c r="O50" s="740"/>
      <c r="P50" s="740"/>
      <c r="Q50" s="454"/>
      <c r="R50" s="63"/>
      <c r="U50" s="66"/>
      <c r="V50" s="66"/>
      <c r="W50" s="71"/>
      <c r="X50" s="20"/>
      <c r="Y50" s="72"/>
      <c r="Z50" s="66"/>
      <c r="AA50" s="66"/>
      <c r="AB50" s="66"/>
      <c r="AC50" s="66"/>
      <c r="AD50" s="66"/>
      <c r="AE50" s="66"/>
    </row>
    <row r="51" spans="1:31" ht="24" customHeight="1" thickBot="1" x14ac:dyDescent="0.6">
      <c r="A51" s="456"/>
      <c r="B51" s="735"/>
      <c r="C51" s="64"/>
      <c r="D51" s="64"/>
      <c r="E51" s="64"/>
      <c r="F51" s="64"/>
      <c r="G51" s="736"/>
      <c r="H51" s="736"/>
      <c r="I51" s="737"/>
      <c r="J51" s="456"/>
      <c r="K51" s="738"/>
      <c r="L51" s="738"/>
      <c r="M51" s="739"/>
      <c r="N51" s="740"/>
      <c r="O51" s="740"/>
      <c r="P51" s="740"/>
      <c r="Q51" s="454"/>
      <c r="R51" s="63"/>
      <c r="U51" s="66"/>
      <c r="V51" s="66"/>
      <c r="W51" s="71"/>
      <c r="X51" s="20"/>
      <c r="Y51" s="72"/>
      <c r="Z51" s="66"/>
      <c r="AA51" s="66"/>
      <c r="AB51" s="66"/>
      <c r="AC51" s="66"/>
      <c r="AD51" s="66"/>
      <c r="AE51" s="66"/>
    </row>
    <row r="52" spans="1:31" s="85" customFormat="1" ht="40.5" customHeight="1" thickTop="1" x14ac:dyDescent="0.35">
      <c r="A52" s="746"/>
      <c r="B52" s="2770" t="s">
        <v>86</v>
      </c>
      <c r="C52" s="2771"/>
      <c r="D52" s="2771"/>
      <c r="E52" s="2771"/>
      <c r="F52" s="2771"/>
      <c r="G52" s="2772" t="s">
        <v>87</v>
      </c>
      <c r="H52" s="2772"/>
      <c r="I52" s="2772" t="s">
        <v>148</v>
      </c>
      <c r="J52" s="2772"/>
      <c r="K52" s="2772" t="s">
        <v>88</v>
      </c>
      <c r="L52" s="2772"/>
      <c r="M52" s="2734" t="s">
        <v>17</v>
      </c>
      <c r="N52" s="2734"/>
      <c r="O52" s="2734"/>
      <c r="P52" s="2735"/>
      <c r="Q52" s="747"/>
      <c r="R52" s="84"/>
      <c r="U52" s="86"/>
      <c r="V52" s="86"/>
      <c r="W52" s="87"/>
      <c r="X52" s="88"/>
      <c r="Y52" s="89"/>
      <c r="Z52" s="86"/>
      <c r="AA52" s="86"/>
      <c r="AB52" s="86"/>
      <c r="AC52" s="86"/>
      <c r="AD52" s="86"/>
      <c r="AE52" s="86"/>
    </row>
    <row r="53" spans="1:31" ht="18" customHeight="1" x14ac:dyDescent="0.35">
      <c r="A53" s="456"/>
      <c r="B53" s="2763" t="s">
        <v>829</v>
      </c>
      <c r="C53" s="2764"/>
      <c r="D53" s="2764"/>
      <c r="E53" s="2764"/>
      <c r="F53" s="2764"/>
      <c r="G53" s="2773">
        <v>15</v>
      </c>
      <c r="H53" s="2773"/>
      <c r="I53" s="2773">
        <v>8</v>
      </c>
      <c r="J53" s="2773"/>
      <c r="K53" s="2774">
        <v>2.5</v>
      </c>
      <c r="L53" s="2774"/>
      <c r="M53" s="2740"/>
      <c r="N53" s="2740"/>
      <c r="O53" s="2740"/>
      <c r="P53" s="2741"/>
      <c r="Q53" s="454"/>
      <c r="R53" s="63"/>
      <c r="U53" s="66"/>
      <c r="V53" s="66"/>
      <c r="W53" s="71"/>
      <c r="X53" s="90"/>
      <c r="Y53" s="72"/>
      <c r="Z53" s="66"/>
      <c r="AA53" s="66"/>
      <c r="AB53" s="66"/>
      <c r="AC53" s="66"/>
      <c r="AD53" s="66"/>
      <c r="AE53" s="66"/>
    </row>
    <row r="54" spans="1:31" ht="18" customHeight="1" x14ac:dyDescent="0.35">
      <c r="A54" s="456"/>
      <c r="B54" s="2763" t="s">
        <v>89</v>
      </c>
      <c r="C54" s="2764"/>
      <c r="D54" s="2764"/>
      <c r="E54" s="2764"/>
      <c r="F54" s="2764"/>
      <c r="G54" s="2765">
        <v>0.1</v>
      </c>
      <c r="H54" s="2765"/>
      <c r="I54" s="2765">
        <v>0.4</v>
      </c>
      <c r="J54" s="2765"/>
      <c r="K54" s="2765">
        <v>0.5</v>
      </c>
      <c r="L54" s="2765"/>
      <c r="M54" s="2740"/>
      <c r="N54" s="2740"/>
      <c r="O54" s="2740"/>
      <c r="P54" s="2741"/>
      <c r="Q54" s="454"/>
      <c r="R54" s="63"/>
      <c r="U54" s="66"/>
      <c r="V54" s="66"/>
      <c r="W54" s="71"/>
      <c r="X54" s="90"/>
      <c r="Y54" s="72"/>
      <c r="Z54" s="66"/>
      <c r="AA54" s="66"/>
      <c r="AB54" s="66"/>
      <c r="AC54" s="66"/>
      <c r="AD54" s="66"/>
      <c r="AE54" s="66"/>
    </row>
    <row r="55" spans="1:31" ht="18" customHeight="1" x14ac:dyDescent="0.35">
      <c r="A55" s="456"/>
      <c r="B55" s="2749" t="s">
        <v>90</v>
      </c>
      <c r="C55" s="2750"/>
      <c r="D55" s="2750"/>
      <c r="E55" s="2750"/>
      <c r="F55" s="2750"/>
      <c r="G55" s="2766">
        <v>4</v>
      </c>
      <c r="H55" s="2766"/>
      <c r="I55" s="2766">
        <v>3</v>
      </c>
      <c r="J55" s="2766"/>
      <c r="K55" s="2766">
        <v>2</v>
      </c>
      <c r="L55" s="2766"/>
      <c r="M55" s="2767"/>
      <c r="N55" s="2768"/>
      <c r="O55" s="2768"/>
      <c r="P55" s="2769"/>
      <c r="Q55" s="454"/>
      <c r="R55" s="63"/>
      <c r="U55" s="66"/>
      <c r="V55" s="66"/>
      <c r="W55" s="71"/>
      <c r="X55" s="83"/>
      <c r="Y55" s="72"/>
      <c r="Z55" s="66"/>
      <c r="AA55" s="66"/>
      <c r="AB55" s="66"/>
      <c r="AC55" s="66"/>
      <c r="AD55" s="66"/>
      <c r="AE55" s="66"/>
    </row>
    <row r="56" spans="1:31" ht="18.75" customHeight="1" x14ac:dyDescent="0.55000000000000004">
      <c r="A56" s="456"/>
      <c r="B56" s="2749" t="s">
        <v>724</v>
      </c>
      <c r="C56" s="2750"/>
      <c r="D56" s="2750"/>
      <c r="E56" s="2750"/>
      <c r="F56" s="2750"/>
      <c r="G56" s="2761" t="s">
        <v>145</v>
      </c>
      <c r="H56" s="2761"/>
      <c r="I56" s="2761" t="s">
        <v>146</v>
      </c>
      <c r="J56" s="2761"/>
      <c r="K56" s="2761" t="s">
        <v>312</v>
      </c>
      <c r="L56" s="2761"/>
      <c r="M56" s="2740"/>
      <c r="N56" s="2740"/>
      <c r="O56" s="2740"/>
      <c r="P56" s="2741"/>
      <c r="Q56" s="454"/>
      <c r="R56" s="63"/>
      <c r="U56" s="66"/>
      <c r="V56" s="66"/>
      <c r="W56" s="71"/>
      <c r="X56" s="20"/>
      <c r="Y56" s="72"/>
      <c r="Z56" s="66"/>
      <c r="AA56" s="66"/>
      <c r="AB56" s="66"/>
      <c r="AC56" s="66"/>
      <c r="AD56" s="66"/>
      <c r="AE56" s="66"/>
    </row>
    <row r="57" spans="1:31" ht="18" customHeight="1" x14ac:dyDescent="0.55000000000000004">
      <c r="A57" s="456"/>
      <c r="B57" s="2749" t="s">
        <v>399</v>
      </c>
      <c r="C57" s="2750"/>
      <c r="D57" s="2750"/>
      <c r="E57" s="2750"/>
      <c r="F57" s="2750"/>
      <c r="G57" s="2761">
        <v>8</v>
      </c>
      <c r="H57" s="2761"/>
      <c r="I57" s="2761">
        <v>5</v>
      </c>
      <c r="J57" s="2761"/>
      <c r="K57" s="2761">
        <v>2</v>
      </c>
      <c r="L57" s="2761"/>
      <c r="M57" s="2740"/>
      <c r="N57" s="2740"/>
      <c r="O57" s="2740"/>
      <c r="P57" s="2741"/>
      <c r="Q57" s="454"/>
      <c r="R57" s="63"/>
      <c r="U57" s="66"/>
      <c r="V57" s="66"/>
      <c r="W57" s="71"/>
      <c r="X57" s="20"/>
      <c r="Y57" s="72"/>
      <c r="Z57" s="66"/>
      <c r="AA57" s="66"/>
      <c r="AB57" s="66"/>
      <c r="AC57" s="66"/>
      <c r="AD57" s="66"/>
      <c r="AE57" s="66"/>
    </row>
    <row r="58" spans="1:31" ht="18" customHeight="1" x14ac:dyDescent="0.35">
      <c r="A58" s="456"/>
      <c r="B58" s="2749" t="s">
        <v>91</v>
      </c>
      <c r="C58" s="2750"/>
      <c r="D58" s="2750"/>
      <c r="E58" s="2750"/>
      <c r="F58" s="2750"/>
      <c r="G58" s="2739">
        <v>0.1</v>
      </c>
      <c r="H58" s="2739"/>
      <c r="I58" s="2762">
        <v>0.01</v>
      </c>
      <c r="J58" s="2762"/>
      <c r="K58" s="2739">
        <v>0.01</v>
      </c>
      <c r="L58" s="2739"/>
      <c r="M58" s="2740"/>
      <c r="N58" s="2740"/>
      <c r="O58" s="2740"/>
      <c r="P58" s="2741"/>
      <c r="Q58" s="454"/>
      <c r="R58" s="63"/>
      <c r="U58" s="66"/>
      <c r="V58" s="66"/>
      <c r="W58" s="71"/>
      <c r="X58" s="83"/>
      <c r="Y58" s="72"/>
      <c r="Z58" s="66"/>
      <c r="AA58" s="66"/>
      <c r="AB58" s="66"/>
      <c r="AC58" s="66"/>
      <c r="AD58" s="66"/>
      <c r="AE58" s="66"/>
    </row>
    <row r="59" spans="1:31" ht="18" customHeight="1" x14ac:dyDescent="0.35">
      <c r="A59" s="456"/>
      <c r="B59" s="2749" t="s">
        <v>92</v>
      </c>
      <c r="C59" s="2750"/>
      <c r="D59" s="2750"/>
      <c r="E59" s="2750"/>
      <c r="F59" s="2750"/>
      <c r="G59" s="2739">
        <v>0.01</v>
      </c>
      <c r="H59" s="2739"/>
      <c r="I59" s="2739">
        <v>0.01</v>
      </c>
      <c r="J59" s="2739"/>
      <c r="K59" s="2739">
        <v>0.01</v>
      </c>
      <c r="L59" s="2739"/>
      <c r="M59" s="2740"/>
      <c r="N59" s="2740"/>
      <c r="O59" s="2740"/>
      <c r="P59" s="2741"/>
      <c r="Q59" s="454"/>
      <c r="R59" s="63"/>
      <c r="U59" s="66"/>
      <c r="V59" s="66"/>
      <c r="W59" s="71"/>
      <c r="X59" s="83"/>
      <c r="Y59" s="72"/>
      <c r="Z59" s="66"/>
      <c r="AA59" s="66"/>
      <c r="AB59" s="66"/>
      <c r="AC59" s="66"/>
      <c r="AD59" s="66"/>
      <c r="AE59" s="66"/>
    </row>
    <row r="60" spans="1:31" ht="18" customHeight="1" x14ac:dyDescent="0.5">
      <c r="A60" s="456"/>
      <c r="B60" s="2749" t="s">
        <v>93</v>
      </c>
      <c r="C60" s="2750"/>
      <c r="D60" s="2750"/>
      <c r="E60" s="2750"/>
      <c r="F60" s="2750"/>
      <c r="G60" s="2739"/>
      <c r="H60" s="2739"/>
      <c r="I60" s="2739"/>
      <c r="J60" s="2739"/>
      <c r="K60" s="2739"/>
      <c r="L60" s="2739"/>
      <c r="M60" s="2740"/>
      <c r="N60" s="2740"/>
      <c r="O60" s="2740"/>
      <c r="P60" s="2741"/>
      <c r="Q60" s="454"/>
      <c r="R60" s="63"/>
      <c r="U60" s="66"/>
      <c r="V60" s="66"/>
      <c r="W60" s="71"/>
      <c r="X60" s="21"/>
      <c r="Y60" s="72"/>
      <c r="Z60" s="66"/>
      <c r="AA60" s="66"/>
      <c r="AB60" s="66"/>
      <c r="AC60" s="66"/>
      <c r="AD60" s="66"/>
      <c r="AE60" s="66"/>
    </row>
    <row r="61" spans="1:31" ht="18" customHeight="1" x14ac:dyDescent="0.35">
      <c r="A61" s="456"/>
      <c r="B61" s="2749" t="s">
        <v>94</v>
      </c>
      <c r="C61" s="2750"/>
      <c r="D61" s="2750"/>
      <c r="E61" s="2750"/>
      <c r="F61" s="2750"/>
      <c r="G61" s="2761">
        <v>2</v>
      </c>
      <c r="H61" s="2761"/>
      <c r="I61" s="2761">
        <v>2</v>
      </c>
      <c r="J61" s="2761"/>
      <c r="K61" s="2761"/>
      <c r="L61" s="2761"/>
      <c r="M61" s="2740"/>
      <c r="N61" s="2740"/>
      <c r="O61" s="2740"/>
      <c r="P61" s="2741"/>
      <c r="Q61" s="454"/>
      <c r="R61" s="63"/>
      <c r="U61" s="66"/>
      <c r="V61" s="66"/>
      <c r="W61" s="71"/>
      <c r="X61" s="83"/>
      <c r="Y61" s="72"/>
      <c r="Z61" s="66"/>
      <c r="AA61" s="66"/>
      <c r="AB61" s="66"/>
      <c r="AC61" s="66"/>
      <c r="AD61" s="66"/>
      <c r="AE61" s="66"/>
    </row>
    <row r="62" spans="1:31" ht="18" customHeight="1" x14ac:dyDescent="0.35">
      <c r="A62" s="456"/>
      <c r="B62" s="2749" t="s">
        <v>95</v>
      </c>
      <c r="C62" s="2750"/>
      <c r="D62" s="2750"/>
      <c r="E62" s="2750"/>
      <c r="F62" s="2750"/>
      <c r="G62" s="2739">
        <v>1</v>
      </c>
      <c r="H62" s="2739"/>
      <c r="I62" s="2739">
        <v>1</v>
      </c>
      <c r="J62" s="2739"/>
      <c r="K62" s="2739">
        <v>0.4</v>
      </c>
      <c r="L62" s="2739"/>
      <c r="M62" s="2740"/>
      <c r="N62" s="2740"/>
      <c r="O62" s="2740"/>
      <c r="P62" s="2741"/>
      <c r="Q62" s="454"/>
      <c r="R62" s="63"/>
      <c r="U62" s="66"/>
      <c r="V62" s="66"/>
      <c r="W62" s="71"/>
      <c r="X62" s="83"/>
      <c r="Y62" s="72"/>
      <c r="Z62" s="66"/>
      <c r="AA62" s="66"/>
      <c r="AB62" s="66"/>
      <c r="AC62" s="66"/>
      <c r="AD62" s="66"/>
      <c r="AE62" s="66"/>
    </row>
    <row r="63" spans="1:31" ht="21.75" customHeight="1" x14ac:dyDescent="0.55000000000000004">
      <c r="A63" s="456"/>
      <c r="B63" s="2755" t="s">
        <v>96</v>
      </c>
      <c r="C63" s="2756"/>
      <c r="D63" s="2756"/>
      <c r="E63" s="2756"/>
      <c r="F63" s="2757"/>
      <c r="G63" s="2739">
        <v>0.01</v>
      </c>
      <c r="H63" s="2739"/>
      <c r="I63" s="2739">
        <v>0.15</v>
      </c>
      <c r="J63" s="2739"/>
      <c r="K63" s="2739">
        <v>0.1</v>
      </c>
      <c r="L63" s="2739"/>
      <c r="M63" s="2758"/>
      <c r="N63" s="2759"/>
      <c r="O63" s="2759"/>
      <c r="P63" s="2760"/>
      <c r="Q63" s="454"/>
      <c r="R63" s="63"/>
      <c r="U63" s="66"/>
      <c r="V63" s="66"/>
      <c r="W63" s="71"/>
      <c r="X63" s="20"/>
      <c r="Y63" s="72"/>
      <c r="Z63" s="66"/>
      <c r="AA63" s="66"/>
      <c r="AB63" s="66"/>
      <c r="AC63" s="66"/>
      <c r="AD63" s="66"/>
      <c r="AE63" s="66"/>
    </row>
    <row r="64" spans="1:31" ht="36" customHeight="1" x14ac:dyDescent="0.35">
      <c r="A64" s="456"/>
      <c r="B64" s="2751" t="s">
        <v>97</v>
      </c>
      <c r="C64" s="2752"/>
      <c r="D64" s="2752"/>
      <c r="E64" s="2752"/>
      <c r="F64" s="2753"/>
      <c r="G64" s="2754">
        <v>1</v>
      </c>
      <c r="H64" s="2754"/>
      <c r="I64" s="2754">
        <v>1</v>
      </c>
      <c r="J64" s="2754"/>
      <c r="K64" s="2754">
        <v>1</v>
      </c>
      <c r="L64" s="2754"/>
      <c r="M64" s="2740"/>
      <c r="N64" s="2740"/>
      <c r="O64" s="2740"/>
      <c r="P64" s="2741"/>
      <c r="Q64" s="454"/>
      <c r="R64" s="63"/>
      <c r="U64" s="66"/>
      <c r="V64" s="66"/>
      <c r="W64" s="71"/>
      <c r="X64" s="16"/>
      <c r="Y64" s="72"/>
      <c r="Z64" s="66"/>
      <c r="AA64" s="66"/>
      <c r="AB64" s="66"/>
      <c r="AC64" s="66"/>
      <c r="AD64" s="66"/>
      <c r="AE64" s="66"/>
    </row>
    <row r="65" spans="1:31" ht="18" customHeight="1" x14ac:dyDescent="0.35">
      <c r="A65" s="456"/>
      <c r="B65" s="2749" t="s">
        <v>98</v>
      </c>
      <c r="C65" s="2750"/>
      <c r="D65" s="2750"/>
      <c r="E65" s="2750"/>
      <c r="F65" s="2750"/>
      <c r="G65" s="2739">
        <v>0.1</v>
      </c>
      <c r="H65" s="2739"/>
      <c r="I65" s="2739">
        <v>0.1</v>
      </c>
      <c r="J65" s="2739"/>
      <c r="K65" s="2739">
        <v>0.1</v>
      </c>
      <c r="L65" s="2739"/>
      <c r="M65" s="2740"/>
      <c r="N65" s="2740"/>
      <c r="O65" s="2740"/>
      <c r="P65" s="2741"/>
      <c r="Q65" s="454"/>
      <c r="R65" s="63"/>
      <c r="U65" s="66"/>
      <c r="V65" s="66"/>
      <c r="W65" s="71"/>
      <c r="X65" s="83"/>
      <c r="Y65" s="72"/>
      <c r="Z65" s="66"/>
      <c r="AA65" s="66"/>
      <c r="AB65" s="66"/>
      <c r="AC65" s="66"/>
      <c r="AD65" s="66"/>
      <c r="AE65" s="66"/>
    </row>
    <row r="66" spans="1:31" ht="18" customHeight="1" x14ac:dyDescent="0.35">
      <c r="A66" s="456"/>
      <c r="B66" s="2749" t="s">
        <v>99</v>
      </c>
      <c r="C66" s="2750"/>
      <c r="D66" s="2750"/>
      <c r="E66" s="2750"/>
      <c r="F66" s="2750"/>
      <c r="G66" s="2739"/>
      <c r="H66" s="2739"/>
      <c r="I66" s="2739">
        <v>0.03</v>
      </c>
      <c r="J66" s="2739"/>
      <c r="K66" s="2739"/>
      <c r="L66" s="2739"/>
      <c r="M66" s="2740"/>
      <c r="N66" s="2740"/>
      <c r="O66" s="2740"/>
      <c r="P66" s="2741"/>
      <c r="Q66" s="454"/>
      <c r="R66" s="63"/>
      <c r="U66" s="66"/>
      <c r="V66" s="66"/>
      <c r="W66" s="71"/>
      <c r="X66" s="83"/>
      <c r="Y66" s="72"/>
      <c r="Z66" s="66"/>
      <c r="AA66" s="66"/>
      <c r="AB66" s="66"/>
      <c r="AC66" s="66"/>
      <c r="AD66" s="66"/>
      <c r="AE66" s="66"/>
    </row>
    <row r="67" spans="1:31" ht="18" customHeight="1" x14ac:dyDescent="0.35">
      <c r="A67" s="456"/>
      <c r="B67" s="2749" t="s">
        <v>100</v>
      </c>
      <c r="C67" s="2750"/>
      <c r="D67" s="2750"/>
      <c r="E67" s="2750"/>
      <c r="F67" s="2750"/>
      <c r="G67" s="2739">
        <v>0.3</v>
      </c>
      <c r="H67" s="2739"/>
      <c r="I67" s="2739">
        <v>0.45</v>
      </c>
      <c r="J67" s="2739"/>
      <c r="K67" s="2739">
        <v>0.7</v>
      </c>
      <c r="L67" s="2739"/>
      <c r="M67" s="2740"/>
      <c r="N67" s="2740"/>
      <c r="O67" s="2740"/>
      <c r="P67" s="2741"/>
      <c r="Q67" s="454"/>
      <c r="R67" s="63"/>
      <c r="U67" s="66"/>
      <c r="V67" s="66"/>
      <c r="W67" s="71"/>
      <c r="X67" s="83"/>
      <c r="Y67" s="72"/>
      <c r="Z67" s="66"/>
      <c r="AA67" s="66"/>
      <c r="AB67" s="66"/>
      <c r="AC67" s="66"/>
      <c r="AD67" s="66"/>
      <c r="AE67" s="66"/>
    </row>
    <row r="68" spans="1:31" ht="18" customHeight="1" x14ac:dyDescent="0.35">
      <c r="A68" s="456"/>
      <c r="B68" s="2736"/>
      <c r="C68" s="2737"/>
      <c r="D68" s="2737"/>
      <c r="E68" s="2737"/>
      <c r="F68" s="2738"/>
      <c r="G68" s="2739"/>
      <c r="H68" s="2739"/>
      <c r="I68" s="2739"/>
      <c r="J68" s="2739"/>
      <c r="K68" s="2739"/>
      <c r="L68" s="2739"/>
      <c r="M68" s="2740"/>
      <c r="N68" s="2740"/>
      <c r="O68" s="2740"/>
      <c r="P68" s="2741"/>
      <c r="Q68" s="454"/>
      <c r="R68" s="63"/>
      <c r="U68" s="66"/>
      <c r="V68" s="66"/>
      <c r="W68" s="71"/>
      <c r="X68" s="83"/>
      <c r="Y68" s="72"/>
      <c r="Z68" s="66"/>
      <c r="AA68" s="66"/>
      <c r="AB68" s="66"/>
      <c r="AC68" s="66"/>
      <c r="AD68" s="66"/>
      <c r="AE68" s="66"/>
    </row>
    <row r="69" spans="1:31" ht="18" customHeight="1" thickBot="1" x14ac:dyDescent="0.4">
      <c r="A69" s="456"/>
      <c r="B69" s="2742"/>
      <c r="C69" s="2743"/>
      <c r="D69" s="2743"/>
      <c r="E69" s="2743"/>
      <c r="F69" s="2744"/>
      <c r="G69" s="2745"/>
      <c r="H69" s="2745"/>
      <c r="I69" s="2746"/>
      <c r="J69" s="2746"/>
      <c r="K69" s="2746"/>
      <c r="L69" s="2746"/>
      <c r="M69" s="2747"/>
      <c r="N69" s="2747"/>
      <c r="O69" s="2747"/>
      <c r="P69" s="2748"/>
      <c r="Q69" s="454"/>
      <c r="R69" s="63"/>
      <c r="U69" s="66"/>
      <c r="V69" s="66"/>
      <c r="W69" s="71"/>
      <c r="X69" s="80"/>
      <c r="Y69" s="72"/>
      <c r="Z69" s="66"/>
      <c r="AA69" s="66"/>
      <c r="AB69" s="66"/>
      <c r="AC69" s="66"/>
      <c r="AD69" s="66"/>
      <c r="AE69" s="66"/>
    </row>
    <row r="70" spans="1:31" ht="21.5" thickTop="1" x14ac:dyDescent="0.35">
      <c r="A70" s="456"/>
      <c r="B70" s="748"/>
      <c r="C70" s="64"/>
      <c r="D70" s="64"/>
      <c r="E70" s="64"/>
      <c r="F70" s="64"/>
      <c r="G70" s="749"/>
      <c r="H70" s="456"/>
      <c r="I70" s="750"/>
      <c r="J70" s="456"/>
      <c r="K70" s="749"/>
      <c r="L70" s="456"/>
      <c r="M70" s="2730"/>
      <c r="N70" s="2730"/>
      <c r="O70" s="2730"/>
      <c r="P70" s="2730"/>
      <c r="Q70" s="454"/>
      <c r="R70" s="63"/>
      <c r="U70" s="66"/>
      <c r="V70" s="66"/>
      <c r="W70" s="71"/>
      <c r="X70" s="83"/>
      <c r="Y70" s="72"/>
      <c r="Z70" s="66"/>
      <c r="AA70" s="66"/>
      <c r="AB70" s="66"/>
      <c r="AC70" s="66"/>
      <c r="AD70" s="66"/>
      <c r="AE70" s="66"/>
    </row>
    <row r="71" spans="1:31" ht="24" thickBot="1" x14ac:dyDescent="0.4">
      <c r="A71" s="456"/>
      <c r="B71" s="748"/>
      <c r="C71" s="64"/>
      <c r="D71" s="64"/>
      <c r="E71" s="64"/>
      <c r="F71" s="64"/>
      <c r="G71" s="751"/>
      <c r="H71" s="456"/>
      <c r="I71" s="751"/>
      <c r="J71" s="456"/>
      <c r="K71" s="751"/>
      <c r="L71" s="456"/>
      <c r="M71" s="2730"/>
      <c r="N71" s="2730"/>
      <c r="O71" s="2730"/>
      <c r="P71" s="2730"/>
      <c r="Q71" s="454"/>
      <c r="R71" s="63"/>
      <c r="U71" s="66"/>
      <c r="V71" s="66"/>
      <c r="W71" s="71"/>
      <c r="X71" s="16"/>
      <c r="Y71" s="72"/>
      <c r="Z71" s="66"/>
      <c r="AA71" s="66"/>
      <c r="AB71" s="66"/>
      <c r="AC71" s="66"/>
      <c r="AD71" s="66"/>
      <c r="AE71" s="66"/>
    </row>
    <row r="72" spans="1:31" s="28" customFormat="1" ht="40.5" customHeight="1" thickTop="1" x14ac:dyDescent="0.35">
      <c r="A72" s="719"/>
      <c r="B72" s="2731" t="s">
        <v>933</v>
      </c>
      <c r="C72" s="2732"/>
      <c r="D72" s="2732"/>
      <c r="E72" s="2732"/>
      <c r="F72" s="2732"/>
      <c r="G72" s="2733" t="str">
        <f>G52</f>
        <v>Grand compte</v>
      </c>
      <c r="H72" s="2733"/>
      <c r="I72" s="2733" t="str">
        <f>I52</f>
        <v>ETI</v>
      </c>
      <c r="J72" s="2733"/>
      <c r="K72" s="2733" t="str">
        <f>K52</f>
        <v>PME</v>
      </c>
      <c r="L72" s="2733"/>
      <c r="M72" s="2734" t="s">
        <v>17</v>
      </c>
      <c r="N72" s="2734"/>
      <c r="O72" s="2734"/>
      <c r="P72" s="2735"/>
      <c r="Q72" s="720"/>
      <c r="R72" s="383"/>
      <c r="U72" s="73"/>
      <c r="V72" s="73"/>
      <c r="W72" s="74"/>
      <c r="X72" s="75"/>
      <c r="Y72" s="76"/>
      <c r="Z72" s="73"/>
      <c r="AA72" s="73"/>
      <c r="AB72" s="73"/>
      <c r="AC72" s="73"/>
      <c r="AD72" s="73"/>
      <c r="AE72" s="73"/>
    </row>
    <row r="73" spans="1:31" s="28" customFormat="1" ht="10.5" customHeight="1" x14ac:dyDescent="0.35">
      <c r="A73" s="719"/>
      <c r="B73" s="2727"/>
      <c r="C73" s="2728"/>
      <c r="D73" s="2728"/>
      <c r="E73" s="2728"/>
      <c r="F73" s="2728"/>
      <c r="G73" s="2728"/>
      <c r="H73" s="2728"/>
      <c r="I73" s="2728"/>
      <c r="J73" s="2728"/>
      <c r="K73" s="2728"/>
      <c r="L73" s="2728"/>
      <c r="M73" s="2728"/>
      <c r="N73" s="2728"/>
      <c r="O73" s="2728"/>
      <c r="P73" s="2729"/>
      <c r="Q73" s="720"/>
      <c r="R73" s="383"/>
      <c r="U73" s="73"/>
      <c r="V73" s="73"/>
      <c r="W73" s="74"/>
      <c r="X73" s="75"/>
      <c r="Y73" s="76"/>
      <c r="Z73" s="73"/>
      <c r="AA73" s="73"/>
      <c r="AB73" s="73"/>
      <c r="AC73" s="73"/>
      <c r="AD73" s="73"/>
      <c r="AE73" s="73"/>
    </row>
    <row r="74" spans="1:31" ht="18" customHeight="1" x14ac:dyDescent="0.35">
      <c r="A74" s="456"/>
      <c r="B74" s="2715" t="s">
        <v>101</v>
      </c>
      <c r="C74" s="2716"/>
      <c r="D74" s="2716"/>
      <c r="E74" s="2716"/>
      <c r="F74" s="2716"/>
      <c r="G74" s="2716"/>
      <c r="H74" s="2716"/>
      <c r="I74" s="2716"/>
      <c r="J74" s="2716"/>
      <c r="K74" s="2716"/>
      <c r="L74" s="2716"/>
      <c r="M74" s="2716"/>
      <c r="N74" s="2716"/>
      <c r="O74" s="2716"/>
      <c r="P74" s="2717"/>
      <c r="Q74" s="454"/>
      <c r="R74" s="63"/>
      <c r="U74" s="66"/>
      <c r="V74" s="66"/>
      <c r="W74" s="71"/>
      <c r="X74" s="83"/>
      <c r="Y74" s="72"/>
      <c r="Z74" s="66"/>
      <c r="AA74" s="66"/>
      <c r="AB74" s="66"/>
      <c r="AC74" s="66"/>
      <c r="AD74" s="66"/>
      <c r="AE74" s="66"/>
    </row>
    <row r="75" spans="1:31" ht="18" customHeight="1" x14ac:dyDescent="0.35">
      <c r="A75" s="456"/>
      <c r="B75" s="2708" t="s">
        <v>831</v>
      </c>
      <c r="C75" s="2709"/>
      <c r="D75" s="2709"/>
      <c r="E75" s="2709"/>
      <c r="F75" s="2709"/>
      <c r="G75" s="2718"/>
      <c r="H75" s="2718"/>
      <c r="I75" s="2719"/>
      <c r="J75" s="2719"/>
      <c r="K75" s="2718"/>
      <c r="L75" s="2718"/>
      <c r="M75" s="2713"/>
      <c r="N75" s="2713"/>
      <c r="O75" s="2713"/>
      <c r="P75" s="2714"/>
      <c r="Q75" s="454"/>
      <c r="R75" s="63"/>
      <c r="U75" s="66"/>
      <c r="V75" s="66"/>
      <c r="W75" s="71"/>
      <c r="X75" s="83"/>
      <c r="Y75" s="72"/>
      <c r="Z75" s="66"/>
      <c r="AA75" s="66"/>
      <c r="AB75" s="66"/>
      <c r="AC75" s="66"/>
      <c r="AD75" s="66"/>
      <c r="AE75" s="66"/>
    </row>
    <row r="76" spans="1:31" ht="18" customHeight="1" x14ac:dyDescent="0.35">
      <c r="A76" s="456"/>
      <c r="B76" s="2708" t="s">
        <v>833</v>
      </c>
      <c r="C76" s="2709"/>
      <c r="D76" s="2709"/>
      <c r="E76" s="2709"/>
      <c r="F76" s="2709"/>
      <c r="G76" s="2718"/>
      <c r="H76" s="2718"/>
      <c r="I76" s="2712"/>
      <c r="J76" s="2712"/>
      <c r="K76" s="2712"/>
      <c r="L76" s="2712"/>
      <c r="M76" s="2713"/>
      <c r="N76" s="2713"/>
      <c r="O76" s="2713"/>
      <c r="P76" s="2714"/>
      <c r="Q76" s="454"/>
      <c r="R76" s="63"/>
      <c r="U76" s="66"/>
      <c r="V76" s="66"/>
      <c r="W76" s="71"/>
      <c r="X76" s="83"/>
      <c r="Y76" s="72"/>
      <c r="Z76" s="66"/>
      <c r="AA76" s="66"/>
      <c r="AB76" s="66"/>
      <c r="AC76" s="66"/>
      <c r="AD76" s="66"/>
      <c r="AE76" s="66"/>
    </row>
    <row r="77" spans="1:31" ht="35.25" customHeight="1" x14ac:dyDescent="0.35">
      <c r="A77" s="456"/>
      <c r="B77" s="2724" t="s">
        <v>834</v>
      </c>
      <c r="C77" s="2725"/>
      <c r="D77" s="2725"/>
      <c r="E77" s="2725"/>
      <c r="F77" s="2726"/>
      <c r="G77" s="2718" t="s">
        <v>836</v>
      </c>
      <c r="H77" s="2718"/>
      <c r="I77" s="2712"/>
      <c r="J77" s="2712"/>
      <c r="K77" s="2712"/>
      <c r="L77" s="2712"/>
      <c r="M77" s="2713"/>
      <c r="N77" s="2713"/>
      <c r="O77" s="2713"/>
      <c r="P77" s="2714"/>
      <c r="Q77" s="454"/>
      <c r="R77" s="63"/>
      <c r="U77" s="66"/>
      <c r="V77" s="66"/>
      <c r="W77" s="71"/>
      <c r="X77" s="83"/>
      <c r="Y77" s="72"/>
      <c r="Z77" s="66"/>
      <c r="AA77" s="66"/>
      <c r="AB77" s="66"/>
      <c r="AC77" s="66"/>
      <c r="AD77" s="66"/>
      <c r="AE77" s="66"/>
    </row>
    <row r="78" spans="1:31" ht="18" customHeight="1" x14ac:dyDescent="0.35">
      <c r="A78" s="456"/>
      <c r="B78" s="2708" t="s">
        <v>835</v>
      </c>
      <c r="C78" s="2709"/>
      <c r="D78" s="2709"/>
      <c r="E78" s="2709"/>
      <c r="F78" s="2709"/>
      <c r="G78" s="2718"/>
      <c r="H78" s="2718"/>
      <c r="I78" s="2712"/>
      <c r="J78" s="2712"/>
      <c r="K78" s="2712"/>
      <c r="L78" s="2712"/>
      <c r="M78" s="2713"/>
      <c r="N78" s="2713"/>
      <c r="O78" s="2713"/>
      <c r="P78" s="2714"/>
      <c r="Q78" s="454"/>
      <c r="R78" s="63"/>
      <c r="U78" s="66"/>
      <c r="V78" s="66"/>
      <c r="W78" s="71"/>
      <c r="X78" s="83"/>
      <c r="Y78" s="72"/>
      <c r="Z78" s="66"/>
      <c r="AA78" s="66"/>
      <c r="AB78" s="66"/>
      <c r="AC78" s="66"/>
      <c r="AD78" s="66"/>
      <c r="AE78" s="66"/>
    </row>
    <row r="79" spans="1:31" ht="18" customHeight="1" x14ac:dyDescent="0.35">
      <c r="A79" s="456"/>
      <c r="B79" s="2708"/>
      <c r="C79" s="2709"/>
      <c r="D79" s="2709"/>
      <c r="E79" s="2709"/>
      <c r="F79" s="2709"/>
      <c r="G79" s="2718"/>
      <c r="H79" s="2718"/>
      <c r="I79" s="2712"/>
      <c r="J79" s="2712"/>
      <c r="K79" s="2712"/>
      <c r="L79" s="2712"/>
      <c r="M79" s="2713"/>
      <c r="N79" s="2713"/>
      <c r="O79" s="2713"/>
      <c r="P79" s="2714"/>
      <c r="Q79" s="454"/>
      <c r="R79" s="63"/>
      <c r="U79" s="66"/>
      <c r="V79" s="66"/>
      <c r="W79" s="71"/>
      <c r="X79" s="83"/>
      <c r="Y79" s="72"/>
      <c r="Z79" s="66"/>
      <c r="AA79" s="66"/>
      <c r="AB79" s="66"/>
      <c r="AC79" s="66"/>
      <c r="AD79" s="66"/>
      <c r="AE79" s="66"/>
    </row>
    <row r="80" spans="1:31" ht="18" customHeight="1" x14ac:dyDescent="0.35">
      <c r="A80" s="456"/>
      <c r="B80" s="2708"/>
      <c r="C80" s="2709"/>
      <c r="D80" s="2709"/>
      <c r="E80" s="2709"/>
      <c r="F80" s="2709"/>
      <c r="G80" s="2718"/>
      <c r="H80" s="2718"/>
      <c r="I80" s="2719"/>
      <c r="J80" s="2719"/>
      <c r="K80" s="2720"/>
      <c r="L80" s="2720"/>
      <c r="M80" s="2713"/>
      <c r="N80" s="2713"/>
      <c r="O80" s="2713"/>
      <c r="P80" s="2714"/>
      <c r="Q80" s="454"/>
      <c r="R80" s="63"/>
      <c r="U80" s="66"/>
      <c r="V80" s="66"/>
      <c r="W80" s="71"/>
      <c r="X80" s="83"/>
      <c r="Y80" s="72"/>
      <c r="Z80" s="66"/>
      <c r="AA80" s="66"/>
      <c r="AB80" s="66"/>
      <c r="AC80" s="66"/>
      <c r="AD80" s="66"/>
      <c r="AE80" s="66"/>
    </row>
    <row r="81" spans="1:31" ht="11.25" customHeight="1" x14ac:dyDescent="0.35">
      <c r="A81" s="456"/>
      <c r="B81" s="2721"/>
      <c r="C81" s="2722"/>
      <c r="D81" s="2722"/>
      <c r="E81" s="2722"/>
      <c r="F81" s="2722"/>
      <c r="G81" s="2722"/>
      <c r="H81" s="2722"/>
      <c r="I81" s="2722"/>
      <c r="J81" s="2722"/>
      <c r="K81" s="2722"/>
      <c r="L81" s="2722"/>
      <c r="M81" s="2722"/>
      <c r="N81" s="2722"/>
      <c r="O81" s="2722"/>
      <c r="P81" s="2723"/>
      <c r="Q81" s="454"/>
      <c r="R81" s="63"/>
      <c r="U81" s="66"/>
      <c r="V81" s="66"/>
      <c r="W81" s="71"/>
      <c r="X81" s="83"/>
      <c r="Y81" s="72"/>
      <c r="Z81" s="66"/>
      <c r="AA81" s="66"/>
      <c r="AB81" s="66"/>
      <c r="AC81" s="66"/>
      <c r="AD81" s="66"/>
      <c r="AE81" s="66"/>
    </row>
    <row r="82" spans="1:31" ht="18" customHeight="1" x14ac:dyDescent="0.35">
      <c r="A82" s="456"/>
      <c r="B82" s="2715" t="s">
        <v>102</v>
      </c>
      <c r="C82" s="2716"/>
      <c r="D82" s="2716"/>
      <c r="E82" s="2716"/>
      <c r="F82" s="2716"/>
      <c r="G82" s="2716"/>
      <c r="H82" s="2716"/>
      <c r="I82" s="2716"/>
      <c r="J82" s="2716"/>
      <c r="K82" s="2716"/>
      <c r="L82" s="2716"/>
      <c r="M82" s="2716"/>
      <c r="N82" s="2716"/>
      <c r="O82" s="2716"/>
      <c r="P82" s="2717"/>
      <c r="Q82" s="454"/>
      <c r="R82" s="63"/>
      <c r="U82" s="66"/>
      <c r="V82" s="66"/>
      <c r="W82" s="71"/>
      <c r="X82" s="83"/>
      <c r="Y82" s="72"/>
      <c r="Z82" s="66"/>
      <c r="AA82" s="66"/>
      <c r="AB82" s="66"/>
      <c r="AC82" s="66"/>
      <c r="AD82" s="66"/>
      <c r="AE82" s="66"/>
    </row>
    <row r="83" spans="1:31" ht="18" customHeight="1" x14ac:dyDescent="0.35">
      <c r="A83" s="456"/>
      <c r="B83" s="2708" t="s">
        <v>832</v>
      </c>
      <c r="C83" s="2709"/>
      <c r="D83" s="2709"/>
      <c r="E83" s="2709"/>
      <c r="F83" s="2709"/>
      <c r="G83" s="2710"/>
      <c r="H83" s="2710"/>
      <c r="I83" s="2711"/>
      <c r="J83" s="2711"/>
      <c r="K83" s="2712"/>
      <c r="L83" s="2712"/>
      <c r="M83" s="2713"/>
      <c r="N83" s="2713"/>
      <c r="O83" s="2713"/>
      <c r="P83" s="2714"/>
      <c r="Q83" s="454"/>
      <c r="R83" s="63"/>
      <c r="U83" s="66"/>
      <c r="V83" s="66"/>
      <c r="W83" s="71"/>
      <c r="X83" s="83"/>
      <c r="Y83" s="72"/>
      <c r="Z83" s="66"/>
      <c r="AA83" s="66"/>
      <c r="AB83" s="66"/>
      <c r="AC83" s="66"/>
      <c r="AD83" s="66"/>
      <c r="AE83" s="66"/>
    </row>
    <row r="84" spans="1:31" ht="18" customHeight="1" x14ac:dyDescent="0.35">
      <c r="A84" s="456"/>
      <c r="B84" s="2708" t="s">
        <v>837</v>
      </c>
      <c r="C84" s="2709"/>
      <c r="D84" s="2709"/>
      <c r="E84" s="2709"/>
      <c r="F84" s="2709"/>
      <c r="G84" s="2710"/>
      <c r="H84" s="2710"/>
      <c r="I84" s="2711"/>
      <c r="J84" s="2711"/>
      <c r="K84" s="2712"/>
      <c r="L84" s="2712"/>
      <c r="M84" s="2713"/>
      <c r="N84" s="2713"/>
      <c r="O84" s="2713"/>
      <c r="P84" s="2714"/>
      <c r="Q84" s="454"/>
      <c r="R84" s="63"/>
      <c r="U84" s="66"/>
      <c r="V84" s="66"/>
      <c r="W84" s="71"/>
      <c r="X84" s="83"/>
      <c r="Y84" s="72"/>
      <c r="Z84" s="66"/>
      <c r="AA84" s="66"/>
      <c r="AB84" s="66"/>
      <c r="AC84" s="66"/>
      <c r="AD84" s="66"/>
      <c r="AE84" s="66"/>
    </row>
    <row r="85" spans="1:31" ht="18" customHeight="1" x14ac:dyDescent="0.35">
      <c r="A85" s="456"/>
      <c r="B85" s="2708"/>
      <c r="C85" s="2709"/>
      <c r="D85" s="2709"/>
      <c r="E85" s="2709"/>
      <c r="F85" s="2709"/>
      <c r="G85" s="2710"/>
      <c r="H85" s="2710"/>
      <c r="I85" s="2711"/>
      <c r="J85" s="2711"/>
      <c r="K85" s="2712"/>
      <c r="L85" s="2712"/>
      <c r="M85" s="2713"/>
      <c r="N85" s="2713"/>
      <c r="O85" s="2713"/>
      <c r="P85" s="2714"/>
      <c r="Q85" s="454"/>
      <c r="R85" s="63"/>
      <c r="U85" s="66"/>
      <c r="V85" s="66"/>
      <c r="W85" s="71"/>
      <c r="X85" s="83"/>
      <c r="Y85" s="72"/>
      <c r="Z85" s="66"/>
      <c r="AA85" s="66"/>
      <c r="AB85" s="66"/>
      <c r="AC85" s="66"/>
      <c r="AD85" s="66"/>
      <c r="AE85" s="66"/>
    </row>
    <row r="86" spans="1:31" ht="18" customHeight="1" x14ac:dyDescent="0.35">
      <c r="A86" s="456"/>
      <c r="B86" s="2708"/>
      <c r="C86" s="2709"/>
      <c r="D86" s="2709"/>
      <c r="E86" s="2709"/>
      <c r="F86" s="2709"/>
      <c r="G86" s="2710"/>
      <c r="H86" s="2710"/>
      <c r="I86" s="2711"/>
      <c r="J86" s="2711"/>
      <c r="K86" s="2712"/>
      <c r="L86" s="2712"/>
      <c r="M86" s="2713"/>
      <c r="N86" s="2713"/>
      <c r="O86" s="2713"/>
      <c r="P86" s="2714"/>
      <c r="Q86" s="454"/>
      <c r="R86" s="63"/>
      <c r="U86" s="66"/>
      <c r="V86" s="66"/>
      <c r="W86" s="71"/>
      <c r="X86" s="83"/>
      <c r="Y86" s="72"/>
      <c r="Z86" s="66"/>
      <c r="AA86" s="66"/>
      <c r="AB86" s="66"/>
      <c r="AC86" s="66"/>
      <c r="AD86" s="66"/>
      <c r="AE86" s="66"/>
    </row>
    <row r="87" spans="1:31" ht="18" customHeight="1" x14ac:dyDescent="0.65">
      <c r="A87" s="456"/>
      <c r="B87" s="2708"/>
      <c r="C87" s="2709"/>
      <c r="D87" s="2709"/>
      <c r="E87" s="2709"/>
      <c r="F87" s="2709"/>
      <c r="G87" s="2710"/>
      <c r="H87" s="2710"/>
      <c r="I87" s="2711"/>
      <c r="J87" s="2711"/>
      <c r="K87" s="2712"/>
      <c r="L87" s="2712"/>
      <c r="M87" s="2713"/>
      <c r="N87" s="2713"/>
      <c r="O87" s="2713"/>
      <c r="P87" s="2714"/>
      <c r="Q87" s="454"/>
      <c r="R87" s="63"/>
      <c r="U87" s="66"/>
      <c r="V87" s="66"/>
      <c r="W87" s="71"/>
      <c r="X87" s="22"/>
      <c r="Y87" s="72"/>
      <c r="Z87" s="66"/>
      <c r="AA87" s="66"/>
      <c r="AB87" s="66"/>
      <c r="AC87" s="66"/>
      <c r="AD87" s="66"/>
      <c r="AE87" s="66"/>
    </row>
    <row r="88" spans="1:31" ht="18" customHeight="1" x14ac:dyDescent="0.35">
      <c r="A88" s="456"/>
      <c r="B88" s="2708"/>
      <c r="C88" s="2709"/>
      <c r="D88" s="2709"/>
      <c r="E88" s="2709"/>
      <c r="F88" s="2709"/>
      <c r="G88" s="2710"/>
      <c r="H88" s="2710"/>
      <c r="I88" s="2711"/>
      <c r="J88" s="2711"/>
      <c r="K88" s="2712"/>
      <c r="L88" s="2712"/>
      <c r="M88" s="2713"/>
      <c r="N88" s="2713"/>
      <c r="O88" s="2713"/>
      <c r="P88" s="2714"/>
      <c r="Q88" s="454"/>
      <c r="R88" s="63"/>
      <c r="U88" s="66"/>
      <c r="V88" s="66"/>
      <c r="W88" s="71"/>
      <c r="X88" s="83"/>
      <c r="Y88" s="72"/>
      <c r="Z88" s="66"/>
      <c r="AA88" s="66"/>
      <c r="AB88" s="66"/>
      <c r="AC88" s="66"/>
      <c r="AD88" s="66"/>
      <c r="AE88" s="66"/>
    </row>
    <row r="89" spans="1:31" ht="18" customHeight="1" x14ac:dyDescent="0.35">
      <c r="A89" s="456"/>
      <c r="B89" s="2708"/>
      <c r="C89" s="2709"/>
      <c r="D89" s="2709"/>
      <c r="E89" s="2709"/>
      <c r="F89" s="2709"/>
      <c r="G89" s="2710"/>
      <c r="H89" s="2710"/>
      <c r="I89" s="2711"/>
      <c r="J89" s="2711"/>
      <c r="K89" s="2712"/>
      <c r="L89" s="2712"/>
      <c r="M89" s="2713"/>
      <c r="N89" s="2713"/>
      <c r="O89" s="2713"/>
      <c r="P89" s="2714"/>
      <c r="Q89" s="454"/>
      <c r="R89" s="63"/>
      <c r="U89" s="66"/>
      <c r="V89" s="66"/>
      <c r="W89" s="71"/>
      <c r="X89" s="83"/>
      <c r="Y89" s="72"/>
      <c r="Z89" s="66"/>
      <c r="AA89" s="66"/>
      <c r="AB89" s="66"/>
      <c r="AC89" s="66"/>
      <c r="AD89" s="66"/>
      <c r="AE89" s="66"/>
    </row>
    <row r="90" spans="1:31" ht="11.25" customHeight="1" thickBot="1" x14ac:dyDescent="0.4">
      <c r="A90" s="456"/>
      <c r="B90" s="2698"/>
      <c r="C90" s="2699"/>
      <c r="D90" s="2699"/>
      <c r="E90" s="2699"/>
      <c r="F90" s="2699"/>
      <c r="G90" s="2699"/>
      <c r="H90" s="2699"/>
      <c r="I90" s="2699"/>
      <c r="J90" s="2699"/>
      <c r="K90" s="2699"/>
      <c r="L90" s="2699"/>
      <c r="M90" s="2699"/>
      <c r="N90" s="2699"/>
      <c r="O90" s="2699"/>
      <c r="P90" s="2700"/>
      <c r="Q90" s="454"/>
      <c r="R90" s="63"/>
      <c r="U90" s="66"/>
      <c r="V90" s="66"/>
      <c r="W90" s="71"/>
      <c r="X90" s="83"/>
      <c r="Y90" s="72"/>
      <c r="Z90" s="66"/>
      <c r="AA90" s="66"/>
      <c r="AB90" s="66"/>
      <c r="AC90" s="66"/>
      <c r="AD90" s="66"/>
      <c r="AE90" s="66"/>
    </row>
    <row r="91" spans="1:31" ht="15" thickTop="1" x14ac:dyDescent="0.35">
      <c r="A91" s="456"/>
      <c r="B91" s="456"/>
      <c r="C91" s="64"/>
      <c r="D91" s="64"/>
      <c r="E91" s="64"/>
      <c r="F91" s="64"/>
      <c r="G91" s="64"/>
      <c r="H91" s="456"/>
      <c r="I91" s="456"/>
      <c r="J91" s="456"/>
      <c r="K91" s="456"/>
      <c r="L91" s="456"/>
      <c r="M91" s="456"/>
      <c r="N91" s="456"/>
      <c r="O91" s="456"/>
      <c r="P91" s="456"/>
      <c r="Q91" s="454"/>
      <c r="R91" s="63"/>
      <c r="U91" s="91"/>
      <c r="V91" s="91"/>
      <c r="W91" s="72"/>
      <c r="X91" s="72"/>
      <c r="Y91" s="72"/>
      <c r="Z91" s="66"/>
      <c r="AA91" s="66"/>
      <c r="AB91" s="66"/>
      <c r="AC91" s="66"/>
      <c r="AD91" s="66"/>
      <c r="AE91" s="66"/>
    </row>
    <row r="92" spans="1:31" ht="15" thickBot="1" x14ac:dyDescent="0.4">
      <c r="A92" s="64"/>
      <c r="B92" s="64"/>
      <c r="C92" s="64"/>
      <c r="D92" s="64"/>
      <c r="E92" s="64"/>
      <c r="F92" s="64"/>
      <c r="G92" s="64"/>
      <c r="H92" s="64"/>
      <c r="I92" s="64"/>
      <c r="J92" s="64"/>
      <c r="K92" s="64"/>
      <c r="L92" s="64"/>
      <c r="M92" s="64"/>
      <c r="N92" s="64"/>
      <c r="O92" s="64"/>
      <c r="P92" s="64"/>
      <c r="Q92" s="64"/>
    </row>
    <row r="93" spans="1:31" ht="19.5" thickTop="1" thickBot="1" x14ac:dyDescent="0.4">
      <c r="A93" s="2701" t="s">
        <v>10</v>
      </c>
      <c r="B93" s="2702"/>
      <c r="C93" s="2702"/>
      <c r="D93" s="2702"/>
      <c r="E93" s="2702"/>
      <c r="F93" s="2702"/>
      <c r="G93" s="2702"/>
      <c r="H93" s="2702"/>
      <c r="I93" s="2702"/>
      <c r="J93" s="2702"/>
      <c r="K93" s="2702"/>
      <c r="L93" s="33"/>
      <c r="M93" s="2360" t="s">
        <v>491</v>
      </c>
      <c r="N93" s="2361"/>
      <c r="O93" s="2362"/>
      <c r="P93" s="34"/>
      <c r="Q93" s="64"/>
      <c r="R93" s="64"/>
      <c r="S93" s="64"/>
      <c r="T93" s="64"/>
    </row>
    <row r="94" spans="1:31" ht="21" customHeight="1" x14ac:dyDescent="0.35">
      <c r="A94" s="2703" t="s">
        <v>903</v>
      </c>
      <c r="B94" s="2704"/>
      <c r="C94" s="2704"/>
      <c r="D94" s="2704"/>
      <c r="E94" s="2704"/>
      <c r="F94" s="2704"/>
      <c r="G94" s="2704"/>
      <c r="H94" s="2704"/>
      <c r="I94" s="2704"/>
      <c r="J94" s="2704"/>
      <c r="K94" s="2705"/>
      <c r="L94" s="33"/>
      <c r="M94" s="2401" t="s">
        <v>494</v>
      </c>
      <c r="N94" s="2402"/>
      <c r="O94" s="2403"/>
      <c r="P94" s="34"/>
      <c r="Q94" s="64"/>
      <c r="R94" s="64"/>
      <c r="S94" s="64"/>
      <c r="T94" s="64"/>
    </row>
    <row r="95" spans="1:31" ht="21" customHeight="1" x14ac:dyDescent="0.35">
      <c r="A95" s="2690"/>
      <c r="B95" s="2691"/>
      <c r="C95" s="2691"/>
      <c r="D95" s="2691"/>
      <c r="E95" s="2691"/>
      <c r="F95" s="2691"/>
      <c r="G95" s="2691"/>
      <c r="H95" s="2691"/>
      <c r="I95" s="2691"/>
      <c r="J95" s="2691"/>
      <c r="K95" s="2692"/>
      <c r="L95" s="33"/>
      <c r="M95" s="2341"/>
      <c r="N95" s="2342"/>
      <c r="O95" s="2343"/>
      <c r="P95" s="34"/>
      <c r="Q95" s="64"/>
      <c r="R95" s="64"/>
      <c r="S95" s="64"/>
      <c r="T95" s="64"/>
    </row>
    <row r="96" spans="1:31" ht="21" customHeight="1" x14ac:dyDescent="0.35">
      <c r="A96" s="2690"/>
      <c r="B96" s="2691"/>
      <c r="C96" s="2691"/>
      <c r="D96" s="2691"/>
      <c r="E96" s="2691"/>
      <c r="F96" s="2691"/>
      <c r="G96" s="2691"/>
      <c r="H96" s="2691"/>
      <c r="I96" s="2691"/>
      <c r="J96" s="2691"/>
      <c r="K96" s="2692"/>
      <c r="L96" s="33"/>
      <c r="M96" s="2341"/>
      <c r="N96" s="2342"/>
      <c r="O96" s="2343"/>
      <c r="P96" s="34"/>
      <c r="Q96" s="64"/>
      <c r="R96" s="64"/>
      <c r="S96" s="64"/>
      <c r="T96" s="64"/>
    </row>
    <row r="97" spans="1:20" ht="21" customHeight="1" x14ac:dyDescent="0.35">
      <c r="A97" s="2690"/>
      <c r="B97" s="2691"/>
      <c r="C97" s="2691"/>
      <c r="D97" s="2691"/>
      <c r="E97" s="2691"/>
      <c r="F97" s="2691"/>
      <c r="G97" s="2691"/>
      <c r="H97" s="2691"/>
      <c r="I97" s="2691"/>
      <c r="J97" s="2691"/>
      <c r="K97" s="2692"/>
      <c r="L97" s="33"/>
      <c r="M97" s="2341"/>
      <c r="N97" s="2342"/>
      <c r="O97" s="2343"/>
      <c r="P97" s="34"/>
      <c r="Q97" s="64"/>
      <c r="R97" s="64"/>
      <c r="S97" s="64"/>
      <c r="T97" s="64"/>
    </row>
    <row r="98" spans="1:20" ht="15" thickBot="1" x14ac:dyDescent="0.4">
      <c r="A98" s="2693"/>
      <c r="B98" s="2694"/>
      <c r="C98" s="2694"/>
      <c r="D98" s="2694"/>
      <c r="E98" s="2694"/>
      <c r="F98" s="2694"/>
      <c r="G98" s="2694"/>
      <c r="H98" s="2694"/>
      <c r="I98" s="2694"/>
      <c r="J98" s="2694"/>
      <c r="K98" s="2695"/>
      <c r="L98" s="64"/>
      <c r="M98" s="2363"/>
      <c r="N98" s="2696"/>
      <c r="O98" s="2697"/>
      <c r="P98" s="64"/>
      <c r="Q98" s="64"/>
      <c r="R98" s="64"/>
      <c r="S98" s="64"/>
      <c r="T98" s="64"/>
    </row>
    <row r="99" spans="1:20" ht="15.5" thickTop="1" thickBot="1" x14ac:dyDescent="0.4">
      <c r="A99" s="64"/>
      <c r="B99" s="64"/>
      <c r="C99" s="64"/>
      <c r="D99" s="64"/>
      <c r="E99" s="64"/>
      <c r="F99" s="64"/>
      <c r="G99" s="64"/>
      <c r="H99" s="64"/>
      <c r="I99" s="64"/>
      <c r="J99" s="64"/>
      <c r="K99" s="64"/>
      <c r="L99" s="34"/>
      <c r="M99" s="64"/>
      <c r="N99" s="64"/>
      <c r="O99" s="64"/>
      <c r="P99" s="34"/>
      <c r="Q99" s="64"/>
      <c r="R99" s="64"/>
      <c r="S99" s="64"/>
      <c r="T99" s="64"/>
    </row>
    <row r="100" spans="1:20" ht="21" customHeight="1" thickTop="1" thickBot="1" x14ac:dyDescent="0.4">
      <c r="A100" s="2706" t="s">
        <v>11</v>
      </c>
      <c r="B100" s="2707"/>
      <c r="C100" s="2707"/>
      <c r="D100" s="2707"/>
      <c r="E100" s="2707"/>
      <c r="F100" s="2707"/>
      <c r="G100" s="2707"/>
      <c r="H100" s="2707"/>
      <c r="I100" s="2707"/>
      <c r="J100" s="2707"/>
      <c r="K100" s="2707"/>
      <c r="L100" s="33"/>
      <c r="M100" s="2360" t="s">
        <v>491</v>
      </c>
      <c r="N100" s="2361"/>
      <c r="O100" s="2362"/>
      <c r="P100" s="34"/>
      <c r="Q100" s="64"/>
      <c r="R100" s="64"/>
      <c r="S100" s="64"/>
      <c r="T100" s="64"/>
    </row>
    <row r="101" spans="1:20" ht="21" customHeight="1" thickTop="1" x14ac:dyDescent="0.35">
      <c r="A101" s="2687" t="s">
        <v>904</v>
      </c>
      <c r="B101" s="2688"/>
      <c r="C101" s="2688"/>
      <c r="D101" s="2688"/>
      <c r="E101" s="2688"/>
      <c r="F101" s="2688"/>
      <c r="G101" s="2688"/>
      <c r="H101" s="2688"/>
      <c r="I101" s="2688"/>
      <c r="J101" s="2688"/>
      <c r="K101" s="2689"/>
      <c r="L101" s="34"/>
      <c r="M101" s="2401" t="s">
        <v>495</v>
      </c>
      <c r="N101" s="2402"/>
      <c r="O101" s="2403"/>
      <c r="P101" s="34"/>
      <c r="Q101" s="64"/>
      <c r="R101" s="64"/>
      <c r="S101" s="64"/>
      <c r="T101" s="64"/>
    </row>
    <row r="102" spans="1:20" ht="21" customHeight="1" x14ac:dyDescent="0.35">
      <c r="A102" s="2690"/>
      <c r="B102" s="2691"/>
      <c r="C102" s="2691"/>
      <c r="D102" s="2691"/>
      <c r="E102" s="2691"/>
      <c r="F102" s="2691"/>
      <c r="G102" s="2691"/>
      <c r="H102" s="2691"/>
      <c r="I102" s="2691"/>
      <c r="J102" s="2691"/>
      <c r="K102" s="2692"/>
      <c r="L102" s="34"/>
      <c r="M102" s="2341"/>
      <c r="N102" s="2342"/>
      <c r="O102" s="2343"/>
      <c r="P102" s="34"/>
      <c r="Q102" s="64"/>
      <c r="R102" s="64"/>
      <c r="S102" s="64"/>
      <c r="T102" s="64"/>
    </row>
    <row r="103" spans="1:20" ht="37.5" customHeight="1" x14ac:dyDescent="0.35">
      <c r="A103" s="2690"/>
      <c r="B103" s="2691"/>
      <c r="C103" s="2691"/>
      <c r="D103" s="2691"/>
      <c r="E103" s="2691"/>
      <c r="F103" s="2691"/>
      <c r="G103" s="2691"/>
      <c r="H103" s="2691"/>
      <c r="I103" s="2691"/>
      <c r="J103" s="2691"/>
      <c r="K103" s="2692"/>
      <c r="L103" s="34"/>
      <c r="M103" s="2341"/>
      <c r="N103" s="2342"/>
      <c r="O103" s="2343"/>
      <c r="P103" s="34"/>
      <c r="Q103" s="64"/>
      <c r="R103" s="64"/>
      <c r="S103" s="64"/>
      <c r="T103" s="64"/>
    </row>
    <row r="104" spans="1:20" x14ac:dyDescent="0.35">
      <c r="A104" s="2690"/>
      <c r="B104" s="2691"/>
      <c r="C104" s="2691"/>
      <c r="D104" s="2691"/>
      <c r="E104" s="2691"/>
      <c r="F104" s="2691"/>
      <c r="G104" s="2691"/>
      <c r="H104" s="2691"/>
      <c r="I104" s="2691"/>
      <c r="J104" s="2691"/>
      <c r="K104" s="2692"/>
      <c r="L104" s="64"/>
      <c r="M104" s="2341"/>
      <c r="N104" s="2342"/>
      <c r="O104" s="2343"/>
      <c r="P104" s="64"/>
      <c r="Q104" s="64"/>
    </row>
    <row r="105" spans="1:20" ht="15" thickBot="1" x14ac:dyDescent="0.4">
      <c r="A105" s="2693"/>
      <c r="B105" s="2694"/>
      <c r="C105" s="2694"/>
      <c r="D105" s="2694"/>
      <c r="E105" s="2694"/>
      <c r="F105" s="2694"/>
      <c r="G105" s="2694"/>
      <c r="H105" s="2694"/>
      <c r="I105" s="2694"/>
      <c r="J105" s="2694"/>
      <c r="K105" s="2695"/>
      <c r="L105" s="64"/>
      <c r="M105" s="2363"/>
      <c r="N105" s="2696"/>
      <c r="O105" s="2697"/>
      <c r="P105" s="64"/>
      <c r="Q105" s="64"/>
    </row>
    <row r="106" spans="1:20" ht="15" thickTop="1" x14ac:dyDescent="0.35">
      <c r="A106" s="64"/>
      <c r="B106" s="64"/>
      <c r="C106" s="64"/>
      <c r="D106" s="64"/>
      <c r="E106" s="64"/>
      <c r="F106" s="64"/>
      <c r="G106" s="64"/>
      <c r="H106" s="64"/>
      <c r="I106" s="64"/>
      <c r="J106" s="64"/>
      <c r="K106" s="64"/>
      <c r="L106" s="64"/>
      <c r="M106" s="64"/>
      <c r="N106" s="64"/>
      <c r="O106" s="64"/>
      <c r="P106" s="64"/>
      <c r="Q106" s="64"/>
    </row>
    <row r="107" spans="1:20" x14ac:dyDescent="0.35">
      <c r="A107" s="64"/>
      <c r="B107" s="64"/>
      <c r="C107" s="64"/>
      <c r="D107" s="64"/>
      <c r="E107" s="64"/>
      <c r="F107" s="64"/>
      <c r="G107" s="64"/>
      <c r="H107" s="64"/>
      <c r="I107" s="64"/>
      <c r="J107" s="64"/>
      <c r="K107" s="64"/>
      <c r="L107" s="64"/>
      <c r="M107" s="64"/>
      <c r="N107" s="64"/>
      <c r="O107" s="64"/>
      <c r="P107" s="64"/>
      <c r="Q107" s="64"/>
    </row>
    <row r="108" spans="1:20" x14ac:dyDescent="0.35">
      <c r="A108" s="64"/>
      <c r="B108" s="64"/>
      <c r="C108" s="64"/>
      <c r="D108" s="64"/>
      <c r="E108" s="64"/>
      <c r="F108" s="64"/>
      <c r="G108" s="64"/>
      <c r="H108" s="64"/>
      <c r="I108" s="64"/>
      <c r="J108" s="64"/>
      <c r="K108" s="64"/>
      <c r="L108" s="64"/>
      <c r="M108" s="64"/>
      <c r="N108" s="64"/>
      <c r="O108" s="64"/>
      <c r="P108" s="64"/>
      <c r="Q108" s="64"/>
    </row>
    <row r="109" spans="1:20" x14ac:dyDescent="0.35">
      <c r="A109" s="64"/>
      <c r="B109" s="64"/>
      <c r="C109" s="64"/>
      <c r="D109" s="64"/>
      <c r="E109" s="64"/>
      <c r="F109" s="64"/>
      <c r="G109" s="64"/>
      <c r="H109" s="64"/>
      <c r="I109" s="64"/>
      <c r="J109" s="64"/>
      <c r="K109" s="64"/>
      <c r="L109" s="64"/>
      <c r="M109" s="64"/>
      <c r="N109" s="64"/>
      <c r="O109" s="64"/>
      <c r="P109" s="64"/>
      <c r="Q109" s="64"/>
    </row>
    <row r="110" spans="1:20" x14ac:dyDescent="0.35">
      <c r="A110" s="64"/>
      <c r="B110" s="64"/>
      <c r="C110" s="64"/>
      <c r="D110" s="64"/>
      <c r="E110" s="64"/>
      <c r="F110" s="64"/>
      <c r="G110" s="64"/>
      <c r="H110" s="64"/>
      <c r="I110" s="64"/>
      <c r="J110" s="64"/>
      <c r="K110" s="64"/>
      <c r="L110" s="64"/>
      <c r="M110" s="64"/>
      <c r="N110" s="64"/>
      <c r="O110" s="64"/>
      <c r="P110" s="64"/>
      <c r="Q110" s="64"/>
    </row>
    <row r="111" spans="1:20" x14ac:dyDescent="0.35">
      <c r="A111" s="64"/>
      <c r="B111" s="64"/>
      <c r="C111" s="64"/>
      <c r="D111" s="64"/>
      <c r="E111" s="64"/>
      <c r="F111" s="64"/>
      <c r="G111" s="64"/>
      <c r="H111" s="64"/>
      <c r="I111" s="64"/>
      <c r="J111" s="64"/>
      <c r="K111" s="64"/>
      <c r="L111" s="64"/>
      <c r="M111" s="64"/>
      <c r="N111" s="64"/>
      <c r="O111" s="64"/>
      <c r="P111" s="64"/>
      <c r="Q111" s="64"/>
    </row>
    <row r="112" spans="1:20" x14ac:dyDescent="0.35">
      <c r="A112" s="64"/>
      <c r="B112" s="64"/>
      <c r="C112" s="64"/>
      <c r="D112" s="64"/>
      <c r="E112" s="64"/>
      <c r="F112" s="64"/>
      <c r="G112" s="64"/>
      <c r="H112" s="64"/>
      <c r="I112" s="64"/>
      <c r="J112" s="64"/>
      <c r="K112" s="64"/>
      <c r="L112" s="64"/>
      <c r="M112" s="64"/>
      <c r="N112" s="64"/>
      <c r="O112" s="64"/>
      <c r="P112" s="64"/>
      <c r="Q112" s="64"/>
    </row>
    <row r="113" spans="1:17" x14ac:dyDescent="0.35">
      <c r="A113" s="64"/>
      <c r="B113" s="64"/>
      <c r="C113" s="64"/>
      <c r="D113" s="64"/>
      <c r="E113" s="64"/>
      <c r="F113" s="64"/>
      <c r="G113" s="64"/>
      <c r="H113" s="64"/>
      <c r="I113" s="64"/>
      <c r="J113" s="64"/>
      <c r="K113" s="64"/>
      <c r="L113" s="64"/>
      <c r="M113" s="64"/>
      <c r="N113" s="64"/>
      <c r="O113" s="64"/>
      <c r="P113" s="64"/>
      <c r="Q113" s="64"/>
    </row>
    <row r="114" spans="1:17" x14ac:dyDescent="0.35">
      <c r="A114" s="64"/>
      <c r="B114" s="64"/>
      <c r="C114" s="64"/>
      <c r="D114" s="64"/>
      <c r="E114" s="64"/>
      <c r="F114" s="64"/>
      <c r="G114" s="64"/>
      <c r="H114" s="64"/>
      <c r="I114" s="64"/>
      <c r="J114" s="64"/>
      <c r="K114" s="64"/>
      <c r="L114" s="64"/>
      <c r="M114" s="64"/>
      <c r="N114" s="64"/>
      <c r="O114" s="64"/>
      <c r="P114" s="64"/>
      <c r="Q114" s="64"/>
    </row>
    <row r="115" spans="1:17" x14ac:dyDescent="0.35">
      <c r="A115" s="64"/>
      <c r="B115" s="64"/>
      <c r="C115" s="64"/>
      <c r="D115" s="64"/>
      <c r="E115" s="64"/>
      <c r="F115" s="64"/>
      <c r="G115" s="64"/>
      <c r="H115" s="64"/>
      <c r="I115" s="64"/>
      <c r="J115" s="64"/>
      <c r="K115" s="64"/>
      <c r="L115" s="64"/>
      <c r="M115" s="64"/>
      <c r="N115" s="64"/>
      <c r="O115" s="64"/>
      <c r="P115" s="64"/>
      <c r="Q115" s="64"/>
    </row>
    <row r="116" spans="1:17" x14ac:dyDescent="0.35">
      <c r="A116" s="64"/>
      <c r="B116" s="64"/>
      <c r="C116" s="64"/>
      <c r="D116" s="64"/>
      <c r="E116" s="64"/>
      <c r="F116" s="64"/>
      <c r="G116" s="64"/>
      <c r="H116" s="64"/>
      <c r="I116" s="64"/>
      <c r="J116" s="64"/>
      <c r="K116" s="64"/>
      <c r="L116" s="64"/>
      <c r="M116" s="64"/>
      <c r="N116" s="64"/>
      <c r="O116" s="64"/>
      <c r="P116" s="64"/>
      <c r="Q116" s="64"/>
    </row>
    <row r="117" spans="1:17" x14ac:dyDescent="0.35">
      <c r="A117" s="64"/>
      <c r="B117" s="64"/>
      <c r="C117" s="64"/>
      <c r="D117" s="64"/>
      <c r="E117" s="64"/>
      <c r="F117" s="64"/>
      <c r="G117" s="64"/>
      <c r="H117" s="64"/>
      <c r="I117" s="64"/>
      <c r="J117" s="64"/>
      <c r="K117" s="64"/>
      <c r="L117" s="64"/>
      <c r="M117" s="64"/>
      <c r="N117" s="64"/>
      <c r="O117" s="64"/>
      <c r="P117" s="64"/>
      <c r="Q117" s="64"/>
    </row>
    <row r="118" spans="1:17" x14ac:dyDescent="0.35">
      <c r="A118" s="64"/>
      <c r="B118" s="64"/>
      <c r="C118" s="64"/>
      <c r="D118" s="64"/>
      <c r="E118" s="64"/>
      <c r="F118" s="64"/>
      <c r="G118" s="64"/>
      <c r="H118" s="64"/>
      <c r="I118" s="64"/>
      <c r="J118" s="64"/>
      <c r="K118" s="64"/>
      <c r="L118" s="64"/>
      <c r="M118" s="64"/>
      <c r="N118" s="64"/>
      <c r="O118" s="64"/>
      <c r="P118" s="64"/>
      <c r="Q118" s="64"/>
    </row>
    <row r="119" spans="1:17" x14ac:dyDescent="0.35">
      <c r="A119" s="64"/>
      <c r="B119" s="64"/>
      <c r="C119" s="64"/>
      <c r="D119" s="64"/>
      <c r="E119" s="64"/>
      <c r="F119" s="64"/>
      <c r="G119" s="64"/>
      <c r="H119" s="64"/>
      <c r="I119" s="64"/>
      <c r="J119" s="64"/>
      <c r="K119" s="64"/>
      <c r="L119" s="64"/>
      <c r="M119" s="64"/>
      <c r="N119" s="64"/>
      <c r="O119" s="64"/>
      <c r="P119" s="64"/>
      <c r="Q119" s="64"/>
    </row>
    <row r="120" spans="1:17" x14ac:dyDescent="0.35">
      <c r="A120" s="64"/>
      <c r="B120" s="64"/>
      <c r="C120" s="64"/>
      <c r="D120" s="64"/>
      <c r="E120" s="64"/>
      <c r="F120" s="64"/>
      <c r="G120" s="64"/>
      <c r="H120" s="64"/>
      <c r="I120" s="64"/>
      <c r="J120" s="64"/>
      <c r="K120" s="64"/>
      <c r="L120" s="64"/>
      <c r="M120" s="64"/>
      <c r="N120" s="64"/>
      <c r="O120" s="64"/>
      <c r="P120" s="64"/>
      <c r="Q120" s="64"/>
    </row>
    <row r="121" spans="1:17" x14ac:dyDescent="0.35">
      <c r="A121" s="64"/>
      <c r="B121" s="64"/>
      <c r="C121" s="64"/>
      <c r="D121" s="64"/>
      <c r="E121" s="64"/>
      <c r="F121" s="64"/>
      <c r="G121" s="64"/>
      <c r="H121" s="64"/>
      <c r="I121" s="64"/>
      <c r="J121" s="64"/>
      <c r="K121" s="64"/>
      <c r="L121" s="64"/>
      <c r="M121" s="64"/>
      <c r="N121" s="64"/>
      <c r="O121" s="64"/>
      <c r="P121" s="64"/>
      <c r="Q121" s="64"/>
    </row>
    <row r="122" spans="1:17" x14ac:dyDescent="0.35">
      <c r="A122" s="64"/>
      <c r="B122" s="64"/>
      <c r="C122" s="64"/>
      <c r="D122" s="64"/>
      <c r="E122" s="64"/>
      <c r="F122" s="64"/>
      <c r="G122" s="64"/>
      <c r="H122" s="64"/>
      <c r="I122" s="64"/>
      <c r="J122" s="64"/>
      <c r="K122" s="64"/>
      <c r="L122" s="64"/>
      <c r="M122" s="64"/>
      <c r="N122" s="64"/>
      <c r="O122" s="64"/>
      <c r="P122" s="64"/>
      <c r="Q122" s="64"/>
    </row>
    <row r="123" spans="1:17" x14ac:dyDescent="0.35">
      <c r="A123" s="64"/>
      <c r="B123" s="64"/>
      <c r="C123" s="64"/>
      <c r="D123" s="64"/>
      <c r="E123" s="64"/>
      <c r="F123" s="64"/>
      <c r="G123" s="64"/>
      <c r="H123" s="64"/>
      <c r="I123" s="64"/>
      <c r="J123" s="64"/>
      <c r="K123" s="64"/>
      <c r="L123" s="64"/>
      <c r="M123" s="64"/>
      <c r="N123" s="64"/>
      <c r="O123" s="64"/>
      <c r="P123" s="64"/>
      <c r="Q123" s="64"/>
    </row>
    <row r="124" spans="1:17" x14ac:dyDescent="0.35">
      <c r="A124" s="64"/>
      <c r="B124" s="64"/>
      <c r="C124" s="64"/>
      <c r="D124" s="64"/>
      <c r="E124" s="64"/>
      <c r="F124" s="64"/>
      <c r="G124" s="64"/>
      <c r="H124" s="64"/>
      <c r="I124" s="64"/>
      <c r="J124" s="64"/>
      <c r="K124" s="64"/>
      <c r="L124" s="64"/>
      <c r="M124" s="64"/>
      <c r="N124" s="64"/>
      <c r="O124" s="64"/>
      <c r="P124" s="64"/>
      <c r="Q124" s="64"/>
    </row>
    <row r="125" spans="1:17" x14ac:dyDescent="0.35">
      <c r="A125" s="64"/>
      <c r="B125" s="64"/>
      <c r="C125" s="64"/>
      <c r="D125" s="64"/>
      <c r="E125" s="64"/>
      <c r="F125" s="64"/>
      <c r="G125" s="64"/>
      <c r="H125" s="64"/>
      <c r="I125" s="64"/>
      <c r="J125" s="64"/>
      <c r="K125" s="64"/>
      <c r="L125" s="64"/>
      <c r="M125" s="64"/>
      <c r="N125" s="64"/>
      <c r="O125" s="64"/>
      <c r="P125" s="64"/>
      <c r="Q125" s="64"/>
    </row>
    <row r="126" spans="1:17" x14ac:dyDescent="0.35">
      <c r="A126" s="64"/>
      <c r="B126" s="64"/>
      <c r="C126" s="64"/>
      <c r="D126" s="64"/>
      <c r="E126" s="64"/>
      <c r="F126" s="64"/>
      <c r="G126" s="64"/>
      <c r="H126" s="64"/>
      <c r="I126" s="64"/>
      <c r="J126" s="64"/>
      <c r="K126" s="64"/>
      <c r="L126" s="64"/>
      <c r="M126" s="64"/>
      <c r="N126" s="64"/>
      <c r="O126" s="64"/>
      <c r="P126" s="64"/>
      <c r="Q126" s="64"/>
    </row>
    <row r="127" spans="1:17" x14ac:dyDescent="0.35">
      <c r="A127" s="64"/>
      <c r="B127" s="64"/>
      <c r="C127" s="64"/>
      <c r="D127" s="64"/>
      <c r="E127" s="64"/>
      <c r="F127" s="64"/>
      <c r="G127" s="64"/>
      <c r="H127" s="64"/>
      <c r="I127" s="64"/>
      <c r="J127" s="64"/>
      <c r="K127" s="64"/>
      <c r="L127" s="64"/>
      <c r="M127" s="64"/>
      <c r="N127" s="64"/>
      <c r="O127" s="64"/>
      <c r="P127" s="64"/>
      <c r="Q127" s="64"/>
    </row>
    <row r="128" spans="1:17" x14ac:dyDescent="0.35">
      <c r="A128" s="64"/>
      <c r="B128" s="64"/>
      <c r="C128" s="64"/>
      <c r="D128" s="64"/>
      <c r="E128" s="64"/>
      <c r="F128" s="64"/>
      <c r="G128" s="64"/>
      <c r="H128" s="64"/>
      <c r="I128" s="64"/>
      <c r="J128" s="64"/>
      <c r="K128" s="64"/>
      <c r="L128" s="64"/>
      <c r="M128" s="64"/>
      <c r="N128" s="64"/>
      <c r="O128" s="64"/>
      <c r="P128" s="64"/>
      <c r="Q128" s="64"/>
    </row>
    <row r="129" spans="1:17" x14ac:dyDescent="0.35">
      <c r="A129" s="64"/>
      <c r="B129" s="64"/>
      <c r="C129" s="64"/>
      <c r="D129" s="64"/>
      <c r="E129" s="64"/>
      <c r="F129" s="64"/>
      <c r="G129" s="64"/>
      <c r="H129" s="64"/>
      <c r="I129" s="64"/>
      <c r="J129" s="64"/>
      <c r="K129" s="64"/>
      <c r="L129" s="64"/>
      <c r="M129" s="64"/>
      <c r="N129" s="64"/>
      <c r="O129" s="64"/>
      <c r="P129" s="64"/>
      <c r="Q129" s="64"/>
    </row>
  </sheetData>
  <mergeCells count="368">
    <mergeCell ref="A4:G4"/>
    <mergeCell ref="H4:P4"/>
    <mergeCell ref="A5:B5"/>
    <mergeCell ref="C5:P5"/>
    <mergeCell ref="A6:B6"/>
    <mergeCell ref="C6:P6"/>
    <mergeCell ref="D1:G1"/>
    <mergeCell ref="I1:J1"/>
    <mergeCell ref="L1:M1"/>
    <mergeCell ref="D2:G2"/>
    <mergeCell ref="I2:J2"/>
    <mergeCell ref="L2:M2"/>
    <mergeCell ref="A10:A11"/>
    <mergeCell ref="B10:F10"/>
    <mergeCell ref="G10:H10"/>
    <mergeCell ref="I10:J10"/>
    <mergeCell ref="B7:F7"/>
    <mergeCell ref="G7:H7"/>
    <mergeCell ref="I7:J7"/>
    <mergeCell ref="K7:L7"/>
    <mergeCell ref="M7:P7"/>
    <mergeCell ref="B8:P8"/>
    <mergeCell ref="K10:L10"/>
    <mergeCell ref="M10:P10"/>
    <mergeCell ref="B11:F11"/>
    <mergeCell ref="G11:H11"/>
    <mergeCell ref="I11:J11"/>
    <mergeCell ref="K11:L11"/>
    <mergeCell ref="M11:P11"/>
    <mergeCell ref="B9:F9"/>
    <mergeCell ref="G9:H9"/>
    <mergeCell ref="B12:F12"/>
    <mergeCell ref="G12:H12"/>
    <mergeCell ref="I12:J12"/>
    <mergeCell ref="K12:L12"/>
    <mergeCell ref="M12:P12"/>
    <mergeCell ref="B13:F13"/>
    <mergeCell ref="G13:H13"/>
    <mergeCell ref="I13:J13"/>
    <mergeCell ref="K13:L13"/>
    <mergeCell ref="M13:P13"/>
    <mergeCell ref="B14:F14"/>
    <mergeCell ref="G14:H14"/>
    <mergeCell ref="I14:J14"/>
    <mergeCell ref="K14:L14"/>
    <mergeCell ref="M14:P14"/>
    <mergeCell ref="B15:F15"/>
    <mergeCell ref="G15:H15"/>
    <mergeCell ref="I15:J15"/>
    <mergeCell ref="K15:L15"/>
    <mergeCell ref="M15:P15"/>
    <mergeCell ref="B16:F16"/>
    <mergeCell ref="G16:H16"/>
    <mergeCell ref="I16:J16"/>
    <mergeCell ref="K16:L16"/>
    <mergeCell ref="M16:P16"/>
    <mergeCell ref="B17:F17"/>
    <mergeCell ref="G17:H17"/>
    <mergeCell ref="I17:J17"/>
    <mergeCell ref="K17:L17"/>
    <mergeCell ref="M17:P17"/>
    <mergeCell ref="M19:P19"/>
    <mergeCell ref="B20:F20"/>
    <mergeCell ref="G20:H20"/>
    <mergeCell ref="I20:J20"/>
    <mergeCell ref="K20:L20"/>
    <mergeCell ref="M20:P20"/>
    <mergeCell ref="B18:F18"/>
    <mergeCell ref="I18:J18"/>
    <mergeCell ref="K18:L18"/>
    <mergeCell ref="B19:F19"/>
    <mergeCell ref="G19:H19"/>
    <mergeCell ref="I19:J19"/>
    <mergeCell ref="K19:L19"/>
    <mergeCell ref="B21:P21"/>
    <mergeCell ref="B22:F22"/>
    <mergeCell ref="G22:H22"/>
    <mergeCell ref="I22:J22"/>
    <mergeCell ref="K22:L22"/>
    <mergeCell ref="B23:F23"/>
    <mergeCell ref="G23:H23"/>
    <mergeCell ref="I23:J23"/>
    <mergeCell ref="K23:L23"/>
    <mergeCell ref="M23:P23"/>
    <mergeCell ref="B24:F24"/>
    <mergeCell ref="G24:H24"/>
    <mergeCell ref="I24:J24"/>
    <mergeCell ref="K24:L24"/>
    <mergeCell ref="M24:P24"/>
    <mergeCell ref="B25:F25"/>
    <mergeCell ref="G25:H25"/>
    <mergeCell ref="I25:J25"/>
    <mergeCell ref="K25:L25"/>
    <mergeCell ref="M25:P25"/>
    <mergeCell ref="B26:F26"/>
    <mergeCell ref="G26:H26"/>
    <mergeCell ref="I26:J26"/>
    <mergeCell ref="K26:L26"/>
    <mergeCell ref="M26:P26"/>
    <mergeCell ref="B27:F27"/>
    <mergeCell ref="G27:H27"/>
    <mergeCell ref="I27:J27"/>
    <mergeCell ref="K27:L27"/>
    <mergeCell ref="M27:P27"/>
    <mergeCell ref="B28:F28"/>
    <mergeCell ref="G28:H28"/>
    <mergeCell ref="I28:J28"/>
    <mergeCell ref="K28:L28"/>
    <mergeCell ref="M28:P28"/>
    <mergeCell ref="B29:F29"/>
    <mergeCell ref="G29:H29"/>
    <mergeCell ref="I29:J29"/>
    <mergeCell ref="K29:L29"/>
    <mergeCell ref="M29:P29"/>
    <mergeCell ref="B30:F30"/>
    <mergeCell ref="G30:H30"/>
    <mergeCell ref="I30:J30"/>
    <mergeCell ref="K30:L30"/>
    <mergeCell ref="M30:P30"/>
    <mergeCell ref="B31:F31"/>
    <mergeCell ref="G31:H31"/>
    <mergeCell ref="I31:J31"/>
    <mergeCell ref="K31:L31"/>
    <mergeCell ref="M31:P31"/>
    <mergeCell ref="B32:F32"/>
    <mergeCell ref="G32:H32"/>
    <mergeCell ref="I32:J32"/>
    <mergeCell ref="K32:L32"/>
    <mergeCell ref="M32:P32"/>
    <mergeCell ref="B33:F33"/>
    <mergeCell ref="G33:H33"/>
    <mergeCell ref="I33:J33"/>
    <mergeCell ref="K33:L33"/>
    <mergeCell ref="M33:P33"/>
    <mergeCell ref="B34:F34"/>
    <mergeCell ref="G34:H34"/>
    <mergeCell ref="I34:J34"/>
    <mergeCell ref="K34:L34"/>
    <mergeCell ref="M34:P34"/>
    <mergeCell ref="B35:F35"/>
    <mergeCell ref="G35:H35"/>
    <mergeCell ref="I35:J35"/>
    <mergeCell ref="K35:L35"/>
    <mergeCell ref="M35:P35"/>
    <mergeCell ref="G38:H38"/>
    <mergeCell ref="I38:J38"/>
    <mergeCell ref="K38:L38"/>
    <mergeCell ref="M38:P38"/>
    <mergeCell ref="G39:H39"/>
    <mergeCell ref="K39:L39"/>
    <mergeCell ref="M39:P39"/>
    <mergeCell ref="B36:P36"/>
    <mergeCell ref="B37:F37"/>
    <mergeCell ref="G37:H37"/>
    <mergeCell ref="I37:J37"/>
    <mergeCell ref="K37:L37"/>
    <mergeCell ref="M37:P37"/>
    <mergeCell ref="M42:P42"/>
    <mergeCell ref="B43:F43"/>
    <mergeCell ref="G43:H43"/>
    <mergeCell ref="I43:J43"/>
    <mergeCell ref="K43:L43"/>
    <mergeCell ref="M43:P43"/>
    <mergeCell ref="G41:H41"/>
    <mergeCell ref="I41:J41"/>
    <mergeCell ref="K41:L41"/>
    <mergeCell ref="B42:F42"/>
    <mergeCell ref="G42:H42"/>
    <mergeCell ref="K42:L42"/>
    <mergeCell ref="B44:F44"/>
    <mergeCell ref="G44:H44"/>
    <mergeCell ref="I44:J44"/>
    <mergeCell ref="K44:L44"/>
    <mergeCell ref="M44:P44"/>
    <mergeCell ref="B45:F45"/>
    <mergeCell ref="G45:H45"/>
    <mergeCell ref="I45:J45"/>
    <mergeCell ref="K45:L45"/>
    <mergeCell ref="M45:P45"/>
    <mergeCell ref="B48:F48"/>
    <mergeCell ref="G48:H48"/>
    <mergeCell ref="I48:J48"/>
    <mergeCell ref="K48:L48"/>
    <mergeCell ref="M48:P48"/>
    <mergeCell ref="G49:H49"/>
    <mergeCell ref="K49:L49"/>
    <mergeCell ref="M49:P49"/>
    <mergeCell ref="B46:F46"/>
    <mergeCell ref="G46:H46"/>
    <mergeCell ref="I46:J46"/>
    <mergeCell ref="K46:L46"/>
    <mergeCell ref="M46:P46"/>
    <mergeCell ref="B47:P47"/>
    <mergeCell ref="B52:F52"/>
    <mergeCell ref="G52:H52"/>
    <mergeCell ref="I52:J52"/>
    <mergeCell ref="K52:L52"/>
    <mergeCell ref="M52:P52"/>
    <mergeCell ref="B53:F53"/>
    <mergeCell ref="G53:H53"/>
    <mergeCell ref="I53:J53"/>
    <mergeCell ref="K53:L53"/>
    <mergeCell ref="M53:P53"/>
    <mergeCell ref="B54:F54"/>
    <mergeCell ref="G54:H54"/>
    <mergeCell ref="I54:J54"/>
    <mergeCell ref="K54:L54"/>
    <mergeCell ref="M54:P54"/>
    <mergeCell ref="B55:F55"/>
    <mergeCell ref="G55:H55"/>
    <mergeCell ref="I55:J55"/>
    <mergeCell ref="K55:L55"/>
    <mergeCell ref="M55:P55"/>
    <mergeCell ref="B56:F56"/>
    <mergeCell ref="G56:H56"/>
    <mergeCell ref="I56:J56"/>
    <mergeCell ref="K56:L56"/>
    <mergeCell ref="M56:P56"/>
    <mergeCell ref="B57:F57"/>
    <mergeCell ref="G57:H57"/>
    <mergeCell ref="I57:J57"/>
    <mergeCell ref="K57:L57"/>
    <mergeCell ref="M57:P57"/>
    <mergeCell ref="B58:F58"/>
    <mergeCell ref="G58:H58"/>
    <mergeCell ref="I58:J58"/>
    <mergeCell ref="K58:L58"/>
    <mergeCell ref="M58:P58"/>
    <mergeCell ref="B59:F59"/>
    <mergeCell ref="G59:H59"/>
    <mergeCell ref="I59:J59"/>
    <mergeCell ref="K59:L59"/>
    <mergeCell ref="M59:P59"/>
    <mergeCell ref="B60:F60"/>
    <mergeCell ref="G60:H60"/>
    <mergeCell ref="I60:J60"/>
    <mergeCell ref="K60:L60"/>
    <mergeCell ref="M60:P60"/>
    <mergeCell ref="B61:F61"/>
    <mergeCell ref="G61:H61"/>
    <mergeCell ref="I61:J61"/>
    <mergeCell ref="K61:L61"/>
    <mergeCell ref="M61:P61"/>
    <mergeCell ref="B62:F62"/>
    <mergeCell ref="G62:H62"/>
    <mergeCell ref="I62:J62"/>
    <mergeCell ref="K62:L62"/>
    <mergeCell ref="M62:P62"/>
    <mergeCell ref="B63:F63"/>
    <mergeCell ref="G63:H63"/>
    <mergeCell ref="I63:J63"/>
    <mergeCell ref="K63:L63"/>
    <mergeCell ref="M63:P63"/>
    <mergeCell ref="B64:F64"/>
    <mergeCell ref="G64:H64"/>
    <mergeCell ref="I64:J64"/>
    <mergeCell ref="K64:L64"/>
    <mergeCell ref="M64:P64"/>
    <mergeCell ref="B65:F65"/>
    <mergeCell ref="G65:H65"/>
    <mergeCell ref="I65:J65"/>
    <mergeCell ref="K65:L65"/>
    <mergeCell ref="M65:P65"/>
    <mergeCell ref="B66:F66"/>
    <mergeCell ref="G66:H66"/>
    <mergeCell ref="I66:J66"/>
    <mergeCell ref="K66:L66"/>
    <mergeCell ref="M66:P66"/>
    <mergeCell ref="B67:F67"/>
    <mergeCell ref="G67:H67"/>
    <mergeCell ref="I67:J67"/>
    <mergeCell ref="K67:L67"/>
    <mergeCell ref="M67:P67"/>
    <mergeCell ref="B68:F68"/>
    <mergeCell ref="G68:H68"/>
    <mergeCell ref="I68:J68"/>
    <mergeCell ref="K68:L68"/>
    <mergeCell ref="M68:P68"/>
    <mergeCell ref="B69:F69"/>
    <mergeCell ref="G69:H69"/>
    <mergeCell ref="I69:J69"/>
    <mergeCell ref="K69:L69"/>
    <mergeCell ref="M69:P69"/>
    <mergeCell ref="B73:P73"/>
    <mergeCell ref="B74:P74"/>
    <mergeCell ref="B75:F75"/>
    <mergeCell ref="G75:H75"/>
    <mergeCell ref="I75:J75"/>
    <mergeCell ref="K75:L75"/>
    <mergeCell ref="M75:P75"/>
    <mergeCell ref="M70:P70"/>
    <mergeCell ref="M71:P71"/>
    <mergeCell ref="B72:F72"/>
    <mergeCell ref="G72:H72"/>
    <mergeCell ref="I72:J72"/>
    <mergeCell ref="K72:L72"/>
    <mergeCell ref="M72:P72"/>
    <mergeCell ref="B76:F76"/>
    <mergeCell ref="G76:H76"/>
    <mergeCell ref="I76:J76"/>
    <mergeCell ref="K76:L76"/>
    <mergeCell ref="M76:P76"/>
    <mergeCell ref="B77:F77"/>
    <mergeCell ref="G77:H77"/>
    <mergeCell ref="I77:J77"/>
    <mergeCell ref="K77:L77"/>
    <mergeCell ref="M77:P77"/>
    <mergeCell ref="B78:F78"/>
    <mergeCell ref="G78:H78"/>
    <mergeCell ref="I78:J78"/>
    <mergeCell ref="K78:L78"/>
    <mergeCell ref="M78:P78"/>
    <mergeCell ref="B79:F79"/>
    <mergeCell ref="G79:H79"/>
    <mergeCell ref="I79:J79"/>
    <mergeCell ref="K79:L79"/>
    <mergeCell ref="M79:P79"/>
    <mergeCell ref="B82:P82"/>
    <mergeCell ref="B83:F83"/>
    <mergeCell ref="G83:H83"/>
    <mergeCell ref="I83:J83"/>
    <mergeCell ref="K83:L83"/>
    <mergeCell ref="M83:P83"/>
    <mergeCell ref="B80:F80"/>
    <mergeCell ref="G80:H80"/>
    <mergeCell ref="I80:J80"/>
    <mergeCell ref="K80:L80"/>
    <mergeCell ref="M80:P80"/>
    <mergeCell ref="B81:P81"/>
    <mergeCell ref="B84:F84"/>
    <mergeCell ref="G84:H84"/>
    <mergeCell ref="I84:J84"/>
    <mergeCell ref="K84:L84"/>
    <mergeCell ref="M84:P84"/>
    <mergeCell ref="B85:F85"/>
    <mergeCell ref="G85:H85"/>
    <mergeCell ref="I85:J85"/>
    <mergeCell ref="K85:L85"/>
    <mergeCell ref="M85:P85"/>
    <mergeCell ref="B86:F86"/>
    <mergeCell ref="G86:H86"/>
    <mergeCell ref="I86:J86"/>
    <mergeCell ref="K86:L86"/>
    <mergeCell ref="M86:P86"/>
    <mergeCell ref="B87:F87"/>
    <mergeCell ref="G87:H87"/>
    <mergeCell ref="I87:J87"/>
    <mergeCell ref="K87:L87"/>
    <mergeCell ref="M87:P87"/>
    <mergeCell ref="B88:F88"/>
    <mergeCell ref="G88:H88"/>
    <mergeCell ref="I88:J88"/>
    <mergeCell ref="K88:L88"/>
    <mergeCell ref="M88:P88"/>
    <mergeCell ref="B89:F89"/>
    <mergeCell ref="G89:H89"/>
    <mergeCell ref="I89:J89"/>
    <mergeCell ref="K89:L89"/>
    <mergeCell ref="M89:P89"/>
    <mergeCell ref="A101:K105"/>
    <mergeCell ref="M101:O105"/>
    <mergeCell ref="B90:P90"/>
    <mergeCell ref="A93:K93"/>
    <mergeCell ref="M93:O93"/>
    <mergeCell ref="A94:K98"/>
    <mergeCell ref="M94:O98"/>
    <mergeCell ref="A100:K100"/>
    <mergeCell ref="M100:O100"/>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700-000000000000}">
      <formula1>AvancementTheme</formula1>
    </dataValidation>
  </dataValidations>
  <hyperlinks>
    <hyperlink ref="O1" location="DPDV_03BI2" display="PdV" xr:uid="{00000000-0004-0000-1700-000000000000}"/>
    <hyperlink ref="P1" location="DKPI_03BI2" display="KPI's" xr:uid="{00000000-0004-0000-1700-000001000000}"/>
  </hyperlinks>
  <pageMargins left="0.70866141732283472" right="0.70866141732283472" top="0.74803149606299213" bottom="0.74803149606299213" header="0.31496062992125984" footer="0.31496062992125984"/>
  <pageSetup paperSize="9" scale="30" orientation="portrait" r:id="rId1"/>
  <headerFooter>
    <oddHeader>&amp;LPAD Methodology (c) 2013-2014&amp;RStrategic Management Workshop</oddHeader>
    <oddFooter>&amp;L&amp;F&amp;C&amp;A&amp;RSituation au : &amp;D - page : &amp;P/&amp;N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45">
    <tabColor rgb="FFFFC000"/>
    <pageSetUpPr fitToPage="1"/>
  </sheetPr>
  <dimension ref="A1:AH79"/>
  <sheetViews>
    <sheetView showGridLines="0" showRowColHeaders="0" zoomScaleNormal="100" workbookViewId="0">
      <pane ySplit="7" topLeftCell="A25" activePane="bottomLeft" state="frozen"/>
      <selection activeCell="E12" sqref="E12:H12"/>
      <selection pane="bottomLeft" activeCell="D60" sqref="D60:I60"/>
    </sheetView>
  </sheetViews>
  <sheetFormatPr baseColWidth="10" defaultColWidth="11.453125" defaultRowHeight="14.5" x14ac:dyDescent="0.35"/>
  <cols>
    <col min="1" max="2" width="9" style="61" customWidth="1"/>
    <col min="3" max="3" width="14.54296875" style="61" customWidth="1"/>
    <col min="4" max="5" width="11.453125" style="61"/>
    <col min="6" max="6" width="11.1796875" style="61" customWidth="1"/>
    <col min="7" max="7" width="11.453125" style="61" hidden="1" customWidth="1"/>
    <col min="8" max="8" width="4.453125" style="61" customWidth="1"/>
    <col min="9" max="9" width="21.26953125" style="61" customWidth="1"/>
    <col min="10" max="10" width="12.54296875" style="61" customWidth="1"/>
    <col min="11" max="11" width="7.1796875" style="61" customWidth="1"/>
    <col min="12" max="12" width="6.54296875" style="61" customWidth="1"/>
    <col min="13" max="13" width="10.81640625" style="61" customWidth="1"/>
    <col min="14" max="14" width="8.1796875" style="61" customWidth="1"/>
    <col min="15" max="15" width="9.54296875" style="376" customWidth="1"/>
    <col min="16" max="16" width="14.1796875" style="61" customWidth="1"/>
    <col min="17" max="17" width="11.453125" style="61"/>
    <col min="18" max="18" width="11.453125" style="61" customWidth="1"/>
    <col min="19" max="19" width="14.1796875" style="61" customWidth="1"/>
    <col min="20" max="16384" width="11.453125" style="61"/>
  </cols>
  <sheetData>
    <row r="1" spans="1:34" s="55" customFormat="1" ht="15" customHeight="1" x14ac:dyDescent="0.35">
      <c r="A1" s="394"/>
      <c r="B1" s="394"/>
      <c r="C1" s="394"/>
      <c r="D1" s="394"/>
      <c r="E1" s="394"/>
      <c r="F1" s="1995" t="s">
        <v>5</v>
      </c>
      <c r="G1" s="1995"/>
      <c r="H1" s="1995"/>
      <c r="I1" s="1995"/>
      <c r="J1" s="396"/>
      <c r="K1" s="396"/>
      <c r="L1" s="1995" t="s">
        <v>6</v>
      </c>
      <c r="M1" s="1995"/>
      <c r="N1" s="394"/>
      <c r="O1" s="1995" t="s">
        <v>9</v>
      </c>
      <c r="P1" s="1995"/>
      <c r="Q1" s="394"/>
      <c r="R1" s="459" t="s">
        <v>2</v>
      </c>
      <c r="S1" s="459" t="s">
        <v>3</v>
      </c>
      <c r="T1" s="450"/>
    </row>
    <row r="2" spans="1:34" s="59" customFormat="1" ht="18" customHeight="1" x14ac:dyDescent="0.35">
      <c r="A2" s="398"/>
      <c r="B2" s="398"/>
      <c r="C2" s="398"/>
      <c r="D2" s="398"/>
      <c r="E2" s="398"/>
      <c r="F2" s="1996" t="str">
        <f>NomClient</f>
        <v>BestEditor</v>
      </c>
      <c r="G2" s="1997"/>
      <c r="H2" s="1997"/>
      <c r="I2" s="1998"/>
      <c r="J2" s="398"/>
      <c r="K2" s="398"/>
      <c r="L2" s="2164" t="s">
        <v>282</v>
      </c>
      <c r="M2" s="2000"/>
      <c r="N2" s="756"/>
      <c r="O2" s="2001">
        <v>41719.752129629633</v>
      </c>
      <c r="P2" s="2002"/>
      <c r="Q2" s="399"/>
      <c r="R2" s="448">
        <f>IF(LEN(DPDV_03MK2)&gt;0,LEN(DPDV_03MK2),0-PDV_NBmini)</f>
        <v>101</v>
      </c>
      <c r="S2" s="448">
        <f>IF(LEN(DKPI_03MK2)&gt;0,LEN(DKPI_03MK2),0-KPI_NBmini)</f>
        <v>70</v>
      </c>
      <c r="T2" s="451"/>
    </row>
    <row r="3" spans="1:34" ht="6.75" customHeight="1" thickBot="1" x14ac:dyDescent="0.4">
      <c r="A3" s="401"/>
      <c r="B3" s="401"/>
      <c r="C3" s="401"/>
      <c r="D3" s="401"/>
      <c r="E3" s="401"/>
      <c r="F3" s="401"/>
      <c r="G3" s="401"/>
      <c r="H3" s="401"/>
      <c r="I3" s="401"/>
      <c r="J3" s="401"/>
      <c r="K3" s="401"/>
      <c r="L3" s="401"/>
      <c r="M3" s="401"/>
      <c r="N3" s="401"/>
      <c r="O3" s="757"/>
      <c r="P3" s="401"/>
      <c r="Q3" s="401"/>
      <c r="R3" s="401"/>
      <c r="S3" s="401"/>
      <c r="T3" s="64"/>
    </row>
    <row r="4" spans="1:34" s="1" customFormat="1" ht="24.75" customHeight="1" thickBot="1" x14ac:dyDescent="0.4">
      <c r="A4" s="2927" t="str">
        <f>Parametre!B26 &amp; "  : "</f>
        <v xml:space="preserve">Outils pour le recrutement  : </v>
      </c>
      <c r="B4" s="2927"/>
      <c r="C4" s="2927"/>
      <c r="D4" s="2927"/>
      <c r="E4" s="2927"/>
      <c r="F4" s="2927"/>
      <c r="G4" s="2927"/>
      <c r="H4" s="2927"/>
      <c r="I4" s="2927"/>
      <c r="J4" s="2928" t="str">
        <f xml:space="preserve"> "Market ready pour " &amp; NomProd2</f>
        <v>Market ready pour Offre 2</v>
      </c>
      <c r="K4" s="2928"/>
      <c r="L4" s="2928"/>
      <c r="M4" s="2928"/>
      <c r="N4" s="2928"/>
      <c r="O4" s="2928"/>
      <c r="P4" s="2928"/>
      <c r="Q4" s="2928"/>
      <c r="R4" s="2928"/>
      <c r="S4" s="2929"/>
      <c r="T4" s="435"/>
    </row>
    <row r="5" spans="1:34" s="193" customFormat="1" ht="31.5" customHeight="1" thickBot="1" x14ac:dyDescent="0.4">
      <c r="A5" s="2930" t="s">
        <v>14</v>
      </c>
      <c r="B5" s="2930"/>
      <c r="C5" s="2930"/>
      <c r="D5" s="2931" t="s">
        <v>543</v>
      </c>
      <c r="E5" s="2931"/>
      <c r="F5" s="2931"/>
      <c r="G5" s="2931"/>
      <c r="H5" s="2931"/>
      <c r="I5" s="2931"/>
      <c r="J5" s="2931"/>
      <c r="K5" s="2931"/>
      <c r="L5" s="2931"/>
      <c r="M5" s="2931"/>
      <c r="N5" s="2931"/>
      <c r="O5" s="2931"/>
      <c r="P5" s="2931"/>
      <c r="Q5" s="2931"/>
      <c r="R5" s="2931"/>
      <c r="S5" s="2931"/>
      <c r="T5" s="452"/>
    </row>
    <row r="6" spans="1:34" ht="15.75" customHeight="1" thickTop="1" x14ac:dyDescent="0.35">
      <c r="A6" s="2730"/>
      <c r="B6" s="456"/>
      <c r="C6" s="456"/>
      <c r="D6" s="2932" t="s">
        <v>166</v>
      </c>
      <c r="E6" s="2933"/>
      <c r="F6" s="2933"/>
      <c r="G6" s="2933"/>
      <c r="H6" s="2933"/>
      <c r="I6" s="2934"/>
      <c r="J6" s="2938" t="str">
        <f>"Vu du " &amp; ChanlReadyAxe1</f>
        <v>Vu du Staff</v>
      </c>
      <c r="K6" s="2938"/>
      <c r="L6" s="2938" t="str">
        <f>"Vu du " &amp; ChanlReadyAxe2</f>
        <v>Vu du Partenaire</v>
      </c>
      <c r="M6" s="2938"/>
      <c r="N6" s="2939" t="s">
        <v>152</v>
      </c>
      <c r="O6" s="2941" t="s">
        <v>430</v>
      </c>
      <c r="P6" s="2942" t="s">
        <v>17</v>
      </c>
      <c r="Q6" s="2943"/>
      <c r="R6" s="2943"/>
      <c r="S6" s="2944"/>
      <c r="T6" s="454"/>
      <c r="W6" s="66"/>
      <c r="X6" s="66"/>
      <c r="Y6" s="71"/>
      <c r="Z6" s="72"/>
      <c r="AA6" s="72"/>
      <c r="AB6" s="66"/>
      <c r="AC6" s="66"/>
      <c r="AD6" s="66"/>
      <c r="AE6" s="66"/>
      <c r="AF6" s="66"/>
      <c r="AG6" s="66"/>
    </row>
    <row r="7" spans="1:34" s="193" customFormat="1" ht="16" thickBot="1" x14ac:dyDescent="0.4">
      <c r="A7" s="2730"/>
      <c r="B7" s="456"/>
      <c r="C7" s="456"/>
      <c r="D7" s="2935"/>
      <c r="E7" s="2936"/>
      <c r="F7" s="2936"/>
      <c r="G7" s="2936"/>
      <c r="H7" s="2936"/>
      <c r="I7" s="2937"/>
      <c r="J7" s="2948" t="s">
        <v>16</v>
      </c>
      <c r="K7" s="2948"/>
      <c r="L7" s="2948" t="s">
        <v>16</v>
      </c>
      <c r="M7" s="2948"/>
      <c r="N7" s="2940"/>
      <c r="O7" s="2940"/>
      <c r="P7" s="2945"/>
      <c r="Q7" s="2946"/>
      <c r="R7" s="2946"/>
      <c r="S7" s="2947"/>
      <c r="T7" s="452"/>
      <c r="V7" s="92"/>
      <c r="W7" s="92"/>
      <c r="X7" s="93"/>
      <c r="Y7" s="94"/>
      <c r="Z7" s="94"/>
      <c r="AA7" s="92"/>
      <c r="AB7" s="92"/>
      <c r="AC7" s="92"/>
      <c r="AD7" s="92"/>
      <c r="AE7" s="92"/>
      <c r="AF7" s="92"/>
    </row>
    <row r="8" spans="1:34" ht="15.75" customHeight="1" thickTop="1" x14ac:dyDescent="0.35">
      <c r="A8" s="2960" t="s">
        <v>1026</v>
      </c>
      <c r="B8" s="2949"/>
      <c r="C8" s="2950"/>
      <c r="D8" s="2950"/>
      <c r="E8" s="2950"/>
      <c r="F8" s="2950"/>
      <c r="G8" s="2950"/>
      <c r="H8" s="2950"/>
      <c r="I8" s="2950"/>
      <c r="J8" s="2950"/>
      <c r="K8" s="2950"/>
      <c r="L8" s="2950"/>
      <c r="M8" s="2950"/>
      <c r="N8" s="2950"/>
      <c r="O8" s="2950"/>
      <c r="P8" s="2950"/>
      <c r="Q8" s="2950"/>
      <c r="R8" s="2950"/>
      <c r="S8" s="2951"/>
      <c r="T8" s="454"/>
      <c r="U8" s="63"/>
      <c r="X8" s="66"/>
      <c r="Y8" s="66"/>
      <c r="Z8" s="71"/>
      <c r="AA8" s="72"/>
      <c r="AB8" s="72"/>
      <c r="AC8" s="66"/>
      <c r="AD8" s="66"/>
      <c r="AE8" s="66"/>
      <c r="AF8" s="66"/>
      <c r="AG8" s="66"/>
      <c r="AH8" s="66"/>
    </row>
    <row r="9" spans="1:34" ht="21" customHeight="1" x14ac:dyDescent="0.35">
      <c r="A9" s="2961"/>
      <c r="B9" s="2952" t="s">
        <v>1027</v>
      </c>
      <c r="C9" s="2953"/>
      <c r="D9" s="2925" t="s">
        <v>1028</v>
      </c>
      <c r="E9" s="2926"/>
      <c r="F9" s="2926"/>
      <c r="G9" s="2926"/>
      <c r="H9" s="2926"/>
      <c r="I9" s="2926"/>
      <c r="J9" s="2874">
        <v>8</v>
      </c>
      <c r="K9" s="2875"/>
      <c r="L9" s="2874">
        <v>2</v>
      </c>
      <c r="M9" s="2875"/>
      <c r="N9" s="1148">
        <f>ABS(J9-L9)</f>
        <v>6</v>
      </c>
      <c r="O9" s="1149">
        <v>10</v>
      </c>
      <c r="P9" s="2920"/>
      <c r="Q9" s="2921"/>
      <c r="R9" s="2921"/>
      <c r="S9" s="2922"/>
      <c r="T9" s="454"/>
      <c r="U9" s="63"/>
      <c r="X9" s="66"/>
      <c r="Y9" s="66"/>
      <c r="Z9" s="71"/>
      <c r="AA9" s="72"/>
      <c r="AB9" s="72"/>
      <c r="AC9" s="66"/>
      <c r="AD9" s="66"/>
      <c r="AE9" s="66"/>
      <c r="AF9" s="66"/>
      <c r="AG9" s="66"/>
      <c r="AH9" s="66"/>
    </row>
    <row r="10" spans="1:34" ht="21" customHeight="1" x14ac:dyDescent="0.35">
      <c r="A10" s="2961"/>
      <c r="B10" s="2952" t="s">
        <v>1029</v>
      </c>
      <c r="C10" s="2953"/>
      <c r="D10" s="2925" t="s">
        <v>1048</v>
      </c>
      <c r="E10" s="2926"/>
      <c r="F10" s="2926"/>
      <c r="G10" s="2926"/>
      <c r="H10" s="2926"/>
      <c r="I10" s="2926"/>
      <c r="J10" s="2874">
        <v>8</v>
      </c>
      <c r="K10" s="2875"/>
      <c r="L10" s="2874">
        <v>2</v>
      </c>
      <c r="M10" s="2875"/>
      <c r="N10" s="1149">
        <f t="shared" ref="N10:N15" si="0">ABS(J10-L10)</f>
        <v>6</v>
      </c>
      <c r="O10" s="1149">
        <v>10</v>
      </c>
      <c r="P10" s="2920"/>
      <c r="Q10" s="2921"/>
      <c r="R10" s="2921"/>
      <c r="S10" s="2922"/>
      <c r="T10" s="454"/>
      <c r="U10" s="63"/>
      <c r="X10" s="66"/>
      <c r="Y10" s="66"/>
      <c r="Z10" s="71"/>
      <c r="AA10" s="72"/>
      <c r="AB10" s="72"/>
      <c r="AC10" s="66"/>
      <c r="AD10" s="66"/>
      <c r="AE10" s="66"/>
      <c r="AF10" s="66"/>
      <c r="AG10" s="66"/>
      <c r="AH10" s="66"/>
    </row>
    <row r="11" spans="1:34" ht="21" customHeight="1" x14ac:dyDescent="0.35">
      <c r="A11" s="2961"/>
      <c r="B11" s="2952" t="s">
        <v>1030</v>
      </c>
      <c r="C11" s="2953"/>
      <c r="D11" s="2954" t="s">
        <v>1031</v>
      </c>
      <c r="E11" s="2955"/>
      <c r="F11" s="2955"/>
      <c r="G11" s="2955"/>
      <c r="H11" s="2955"/>
      <c r="I11" s="2956"/>
      <c r="J11" s="2874">
        <v>8</v>
      </c>
      <c r="K11" s="2875"/>
      <c r="L11" s="2874">
        <v>2</v>
      </c>
      <c r="M11" s="2875"/>
      <c r="N11" s="1149">
        <f t="shared" si="0"/>
        <v>6</v>
      </c>
      <c r="O11" s="1149">
        <v>10</v>
      </c>
      <c r="P11" s="2920"/>
      <c r="Q11" s="2921"/>
      <c r="R11" s="2921"/>
      <c r="S11" s="2922"/>
      <c r="T11" s="454"/>
      <c r="U11" s="63"/>
      <c r="X11" s="66"/>
      <c r="Y11" s="66"/>
      <c r="Z11" s="71"/>
      <c r="AA11" s="72"/>
      <c r="AB11" s="72"/>
      <c r="AC11" s="66"/>
      <c r="AD11" s="66"/>
      <c r="AE11" s="66"/>
      <c r="AF11" s="66"/>
      <c r="AG11" s="66"/>
      <c r="AH11" s="66"/>
    </row>
    <row r="12" spans="1:34" ht="21" customHeight="1" x14ac:dyDescent="0.35">
      <c r="A12" s="2961"/>
      <c r="B12" s="2952" t="s">
        <v>1032</v>
      </c>
      <c r="C12" s="2953"/>
      <c r="D12" s="2925" t="s">
        <v>1033</v>
      </c>
      <c r="E12" s="2926"/>
      <c r="F12" s="2926"/>
      <c r="G12" s="2926"/>
      <c r="H12" s="2926"/>
      <c r="I12" s="2926"/>
      <c r="J12" s="2874">
        <v>6</v>
      </c>
      <c r="K12" s="2875"/>
      <c r="L12" s="2874">
        <v>2</v>
      </c>
      <c r="M12" s="2875"/>
      <c r="N12" s="1149">
        <f t="shared" si="0"/>
        <v>4</v>
      </c>
      <c r="O12" s="1149">
        <v>10</v>
      </c>
      <c r="P12" s="2920"/>
      <c r="Q12" s="2921"/>
      <c r="R12" s="2921"/>
      <c r="S12" s="2922"/>
      <c r="T12" s="454"/>
      <c r="U12" s="63"/>
      <c r="X12" s="66"/>
      <c r="Y12" s="66"/>
      <c r="Z12" s="71"/>
      <c r="AA12" s="72"/>
      <c r="AB12" s="72"/>
      <c r="AC12" s="66"/>
      <c r="AD12" s="66"/>
      <c r="AE12" s="66"/>
      <c r="AF12" s="66"/>
      <c r="AG12" s="66"/>
      <c r="AH12" s="66"/>
    </row>
    <row r="13" spans="1:34" ht="21" customHeight="1" x14ac:dyDescent="0.35">
      <c r="A13" s="2961"/>
      <c r="B13" s="2952" t="s">
        <v>1034</v>
      </c>
      <c r="C13" s="2953"/>
      <c r="D13" s="2925" t="s">
        <v>1035</v>
      </c>
      <c r="E13" s="2926"/>
      <c r="F13" s="2926"/>
      <c r="G13" s="2926"/>
      <c r="H13" s="2926"/>
      <c r="I13" s="2926"/>
      <c r="J13" s="2874">
        <v>8</v>
      </c>
      <c r="K13" s="2875"/>
      <c r="L13" s="2874">
        <v>2</v>
      </c>
      <c r="M13" s="2875"/>
      <c r="N13" s="1149">
        <f t="shared" si="0"/>
        <v>6</v>
      </c>
      <c r="O13" s="1149">
        <v>10</v>
      </c>
      <c r="P13" s="2920"/>
      <c r="Q13" s="2921"/>
      <c r="R13" s="2921"/>
      <c r="S13" s="2922"/>
      <c r="T13" s="454"/>
      <c r="U13" s="63"/>
      <c r="X13" s="66"/>
      <c r="Y13" s="66"/>
      <c r="Z13" s="71"/>
      <c r="AA13" s="72"/>
      <c r="AB13" s="72"/>
      <c r="AC13" s="66"/>
      <c r="AD13" s="66"/>
      <c r="AE13" s="66"/>
      <c r="AF13" s="66"/>
      <c r="AG13" s="66"/>
      <c r="AH13" s="66"/>
    </row>
    <row r="14" spans="1:34" ht="21" customHeight="1" x14ac:dyDescent="0.35">
      <c r="A14" s="2961"/>
      <c r="B14" s="2952" t="s">
        <v>1036</v>
      </c>
      <c r="C14" s="2953"/>
      <c r="D14" s="2925" t="s">
        <v>1037</v>
      </c>
      <c r="E14" s="2926"/>
      <c r="F14" s="2926"/>
      <c r="G14" s="2926"/>
      <c r="H14" s="2926"/>
      <c r="I14" s="2926"/>
      <c r="J14" s="2874">
        <v>4</v>
      </c>
      <c r="K14" s="2875"/>
      <c r="L14" s="2874">
        <v>2</v>
      </c>
      <c r="M14" s="2875"/>
      <c r="N14" s="1149">
        <f t="shared" si="0"/>
        <v>2</v>
      </c>
      <c r="O14" s="1149">
        <v>10</v>
      </c>
      <c r="P14" s="2920"/>
      <c r="Q14" s="2921"/>
      <c r="R14" s="2921"/>
      <c r="S14" s="2922"/>
      <c r="T14" s="454"/>
      <c r="U14" s="63"/>
      <c r="X14" s="66"/>
      <c r="Y14" s="66"/>
      <c r="Z14" s="71"/>
      <c r="AA14" s="72"/>
      <c r="AB14" s="72"/>
      <c r="AC14" s="66"/>
      <c r="AD14" s="66"/>
      <c r="AE14" s="66"/>
      <c r="AF14" s="66"/>
      <c r="AG14" s="66"/>
      <c r="AH14" s="66"/>
    </row>
    <row r="15" spans="1:34" ht="45.75" customHeight="1" x14ac:dyDescent="0.35">
      <c r="A15" s="2961"/>
      <c r="B15" s="2923" t="s">
        <v>1049</v>
      </c>
      <c r="C15" s="2924"/>
      <c r="D15" s="2925" t="s">
        <v>1038</v>
      </c>
      <c r="E15" s="2926"/>
      <c r="F15" s="2926"/>
      <c r="G15" s="2926"/>
      <c r="H15" s="2926"/>
      <c r="I15" s="2926"/>
      <c r="J15" s="2874">
        <v>4</v>
      </c>
      <c r="K15" s="2875"/>
      <c r="L15" s="2874">
        <v>2</v>
      </c>
      <c r="M15" s="2875"/>
      <c r="N15" s="1149">
        <f t="shared" si="0"/>
        <v>2</v>
      </c>
      <c r="O15" s="1149">
        <v>10</v>
      </c>
      <c r="P15" s="2920"/>
      <c r="Q15" s="2921"/>
      <c r="R15" s="2921"/>
      <c r="S15" s="2922"/>
      <c r="T15" s="454"/>
      <c r="U15" s="63"/>
      <c r="X15" s="66"/>
      <c r="Y15" s="66"/>
      <c r="Z15" s="71"/>
      <c r="AA15" s="72"/>
      <c r="AB15" s="72"/>
      <c r="AC15" s="66"/>
      <c r="AD15" s="66"/>
      <c r="AE15" s="66"/>
      <c r="AF15" s="66"/>
      <c r="AG15" s="66"/>
      <c r="AH15" s="66"/>
    </row>
    <row r="16" spans="1:34" ht="17.25" customHeight="1" thickBot="1" x14ac:dyDescent="0.4">
      <c r="A16" s="2962"/>
      <c r="B16" s="769"/>
      <c r="C16" s="770"/>
      <c r="D16" s="770"/>
      <c r="E16" s="770"/>
      <c r="F16" s="770"/>
      <c r="G16" s="770"/>
      <c r="H16" s="770"/>
      <c r="I16" s="770"/>
      <c r="J16" s="2908">
        <v>0</v>
      </c>
      <c r="K16" s="2908"/>
      <c r="L16" s="2908">
        <v>0</v>
      </c>
      <c r="M16" s="2908"/>
      <c r="N16" s="1150">
        <v>0</v>
      </c>
      <c r="O16" s="1150"/>
      <c r="P16" s="770"/>
      <c r="Q16" s="770"/>
      <c r="R16" s="770"/>
      <c r="S16" s="771"/>
      <c r="T16" s="454"/>
      <c r="U16" s="63"/>
      <c r="X16" s="66"/>
      <c r="Y16" s="66"/>
      <c r="Z16" s="71"/>
      <c r="AA16" s="72"/>
      <c r="AB16" s="72"/>
      <c r="AC16" s="66"/>
      <c r="AD16" s="66"/>
      <c r="AE16" s="66"/>
      <c r="AF16" s="66"/>
      <c r="AG16" s="66"/>
      <c r="AH16" s="66"/>
    </row>
    <row r="17" spans="1:34" ht="22.5" customHeight="1" thickTop="1" x14ac:dyDescent="0.35">
      <c r="A17" s="2963" t="s">
        <v>310</v>
      </c>
      <c r="B17" s="2966"/>
      <c r="C17" s="2967"/>
      <c r="D17" s="2967"/>
      <c r="E17" s="2967"/>
      <c r="F17" s="2967"/>
      <c r="G17" s="2967"/>
      <c r="H17" s="2967"/>
      <c r="I17" s="2967"/>
      <c r="J17" s="2967"/>
      <c r="K17" s="2967"/>
      <c r="L17" s="2967"/>
      <c r="M17" s="2967"/>
      <c r="N17" s="2967"/>
      <c r="O17" s="2967"/>
      <c r="P17" s="2967"/>
      <c r="Q17" s="2967"/>
      <c r="R17" s="2967"/>
      <c r="S17" s="2968"/>
      <c r="T17" s="454"/>
      <c r="U17" s="63"/>
      <c r="X17" s="66"/>
      <c r="Y17" s="66"/>
      <c r="Z17" s="197"/>
      <c r="AA17" s="198"/>
      <c r="AB17" s="198"/>
      <c r="AC17" s="66"/>
      <c r="AD17" s="66"/>
      <c r="AE17" s="66"/>
      <c r="AF17" s="66"/>
      <c r="AG17" s="66"/>
      <c r="AH17" s="66"/>
    </row>
    <row r="18" spans="1:34" s="753" customFormat="1" ht="36" customHeight="1" x14ac:dyDescent="0.35">
      <c r="A18" s="2964"/>
      <c r="B18" s="2916" t="s">
        <v>671</v>
      </c>
      <c r="C18" s="2917"/>
      <c r="D18" s="2918" t="s">
        <v>1050</v>
      </c>
      <c r="E18" s="2919"/>
      <c r="F18" s="2919"/>
      <c r="G18" s="2919"/>
      <c r="H18" s="2919"/>
      <c r="I18" s="2919"/>
      <c r="J18" s="2876">
        <v>8</v>
      </c>
      <c r="K18" s="2877"/>
      <c r="L18" s="2876">
        <v>4</v>
      </c>
      <c r="M18" s="2877"/>
      <c r="N18" s="758">
        <f>ABS(J18-L18)</f>
        <v>4</v>
      </c>
      <c r="O18" s="1157">
        <v>10</v>
      </c>
      <c r="P18" s="2878"/>
      <c r="Q18" s="2879"/>
      <c r="R18" s="2879"/>
      <c r="S18" s="2880"/>
      <c r="T18" s="760"/>
      <c r="X18" s="754"/>
      <c r="Y18" s="754"/>
      <c r="Z18" s="755"/>
      <c r="AA18" s="755"/>
      <c r="AB18" s="755"/>
      <c r="AC18" s="754"/>
      <c r="AD18" s="754"/>
      <c r="AE18" s="754"/>
      <c r="AF18" s="754"/>
      <c r="AG18" s="754"/>
      <c r="AH18" s="754"/>
    </row>
    <row r="19" spans="1:34" ht="21" customHeight="1" x14ac:dyDescent="0.35">
      <c r="A19" s="2964"/>
      <c r="B19" s="2916" t="s">
        <v>1051</v>
      </c>
      <c r="C19" s="2917"/>
      <c r="D19" s="2918" t="s">
        <v>1052</v>
      </c>
      <c r="E19" s="2919"/>
      <c r="F19" s="2919"/>
      <c r="G19" s="2919"/>
      <c r="H19" s="2919"/>
      <c r="I19" s="2919"/>
      <c r="J19" s="2876">
        <v>8</v>
      </c>
      <c r="K19" s="2877"/>
      <c r="L19" s="2876">
        <v>4</v>
      </c>
      <c r="M19" s="2877"/>
      <c r="N19" s="1157">
        <f t="shared" ref="N19:N24" si="1">ABS(J19-L19)</f>
        <v>4</v>
      </c>
      <c r="O19" s="1157">
        <v>10</v>
      </c>
      <c r="P19" s="2878"/>
      <c r="Q19" s="2879"/>
      <c r="R19" s="2879"/>
      <c r="S19" s="2880"/>
      <c r="T19" s="454"/>
      <c r="U19" s="63"/>
      <c r="X19" s="66"/>
      <c r="Y19" s="66"/>
      <c r="Z19" s="71"/>
      <c r="AA19" s="72"/>
      <c r="AB19" s="72"/>
      <c r="AC19" s="66"/>
      <c r="AD19" s="66"/>
      <c r="AE19" s="66"/>
      <c r="AF19" s="66"/>
      <c r="AG19" s="66"/>
      <c r="AH19" s="66"/>
    </row>
    <row r="20" spans="1:34" ht="21" customHeight="1" x14ac:dyDescent="0.35">
      <c r="A20" s="2964"/>
      <c r="B20" s="2916" t="s">
        <v>672</v>
      </c>
      <c r="C20" s="2917"/>
      <c r="D20" s="2918" t="s">
        <v>427</v>
      </c>
      <c r="E20" s="2919"/>
      <c r="F20" s="2919"/>
      <c r="G20" s="2919"/>
      <c r="H20" s="2919"/>
      <c r="I20" s="2919"/>
      <c r="J20" s="2876">
        <v>6</v>
      </c>
      <c r="K20" s="2877"/>
      <c r="L20" s="2876">
        <v>4</v>
      </c>
      <c r="M20" s="2877"/>
      <c r="N20" s="1157">
        <f t="shared" si="1"/>
        <v>2</v>
      </c>
      <c r="O20" s="1157">
        <v>10</v>
      </c>
      <c r="P20" s="2878"/>
      <c r="Q20" s="2879"/>
      <c r="R20" s="2879"/>
      <c r="S20" s="2880"/>
      <c r="T20" s="454"/>
      <c r="U20" s="63"/>
      <c r="X20" s="66"/>
      <c r="Y20" s="66"/>
      <c r="Z20" s="71"/>
      <c r="AA20" s="72"/>
      <c r="AB20" s="72"/>
      <c r="AC20" s="66"/>
      <c r="AD20" s="66"/>
      <c r="AE20" s="66"/>
      <c r="AF20" s="66"/>
      <c r="AG20" s="66"/>
      <c r="AH20" s="66"/>
    </row>
    <row r="21" spans="1:34" ht="21" customHeight="1" x14ac:dyDescent="0.35">
      <c r="A21" s="2964"/>
      <c r="B21" s="2916" t="s">
        <v>673</v>
      </c>
      <c r="C21" s="2917"/>
      <c r="D21" s="2918" t="s">
        <v>934</v>
      </c>
      <c r="E21" s="2919"/>
      <c r="F21" s="2919"/>
      <c r="G21" s="2919"/>
      <c r="H21" s="2919"/>
      <c r="I21" s="2919"/>
      <c r="J21" s="2876">
        <v>8</v>
      </c>
      <c r="K21" s="2877"/>
      <c r="L21" s="2876">
        <v>4</v>
      </c>
      <c r="M21" s="2877"/>
      <c r="N21" s="1157">
        <f t="shared" si="1"/>
        <v>4</v>
      </c>
      <c r="O21" s="1157">
        <v>10</v>
      </c>
      <c r="P21" s="2878"/>
      <c r="Q21" s="2879"/>
      <c r="R21" s="2879"/>
      <c r="S21" s="2880"/>
      <c r="T21" s="454"/>
      <c r="U21" s="63"/>
      <c r="X21" s="66"/>
      <c r="Y21" s="66"/>
      <c r="Z21" s="71"/>
      <c r="AA21" s="72"/>
      <c r="AB21" s="72"/>
      <c r="AC21" s="66"/>
      <c r="AD21" s="66"/>
      <c r="AE21" s="66"/>
      <c r="AF21" s="66"/>
      <c r="AG21" s="66"/>
      <c r="AH21" s="66"/>
    </row>
    <row r="22" spans="1:34" ht="21" customHeight="1" x14ac:dyDescent="0.35">
      <c r="A22" s="2964"/>
      <c r="B22" s="2916" t="s">
        <v>674</v>
      </c>
      <c r="C22" s="2917"/>
      <c r="D22" s="2918" t="s">
        <v>612</v>
      </c>
      <c r="E22" s="2919"/>
      <c r="F22" s="2919"/>
      <c r="G22" s="2919"/>
      <c r="H22" s="2919"/>
      <c r="I22" s="2919"/>
      <c r="J22" s="2876">
        <v>4</v>
      </c>
      <c r="K22" s="2877"/>
      <c r="L22" s="2876">
        <v>4</v>
      </c>
      <c r="M22" s="2877"/>
      <c r="N22" s="1157">
        <f t="shared" si="1"/>
        <v>0</v>
      </c>
      <c r="O22" s="1157">
        <v>10</v>
      </c>
      <c r="P22" s="2878"/>
      <c r="Q22" s="2879"/>
      <c r="R22" s="2879"/>
      <c r="S22" s="2880"/>
      <c r="T22" s="454"/>
      <c r="U22" s="63"/>
      <c r="X22" s="66"/>
      <c r="Y22" s="66"/>
      <c r="Z22" s="71"/>
      <c r="AA22" s="72"/>
      <c r="AB22" s="72"/>
      <c r="AC22" s="66"/>
      <c r="AD22" s="66"/>
      <c r="AE22" s="66"/>
      <c r="AF22" s="66"/>
      <c r="AG22" s="66"/>
      <c r="AH22" s="66"/>
    </row>
    <row r="23" spans="1:34" ht="21" customHeight="1" x14ac:dyDescent="0.35">
      <c r="A23" s="2964"/>
      <c r="B23" s="2916" t="s">
        <v>1039</v>
      </c>
      <c r="C23" s="2917"/>
      <c r="D23" s="2918" t="s">
        <v>428</v>
      </c>
      <c r="E23" s="2919"/>
      <c r="F23" s="2919"/>
      <c r="G23" s="2919"/>
      <c r="H23" s="2919"/>
      <c r="I23" s="2919"/>
      <c r="J23" s="2876">
        <v>4</v>
      </c>
      <c r="K23" s="2877"/>
      <c r="L23" s="2876">
        <v>4</v>
      </c>
      <c r="M23" s="2877"/>
      <c r="N23" s="1157">
        <f t="shared" si="1"/>
        <v>0</v>
      </c>
      <c r="O23" s="1157">
        <v>10</v>
      </c>
      <c r="P23" s="2878"/>
      <c r="Q23" s="2879"/>
      <c r="R23" s="2879"/>
      <c r="S23" s="2880"/>
      <c r="T23" s="454"/>
      <c r="U23" s="63"/>
      <c r="X23" s="66"/>
      <c r="Y23" s="66"/>
      <c r="Z23" s="71"/>
      <c r="AA23" s="72"/>
      <c r="AB23" s="72"/>
      <c r="AC23" s="66"/>
      <c r="AD23" s="66"/>
      <c r="AE23" s="66"/>
      <c r="AF23" s="66"/>
      <c r="AG23" s="66"/>
      <c r="AH23" s="66"/>
    </row>
    <row r="24" spans="1:34" ht="21" customHeight="1" x14ac:dyDescent="0.35">
      <c r="A24" s="2964"/>
      <c r="B24" s="2916" t="s">
        <v>675</v>
      </c>
      <c r="C24" s="2917"/>
      <c r="D24" s="2918" t="s">
        <v>429</v>
      </c>
      <c r="E24" s="2919"/>
      <c r="F24" s="2919"/>
      <c r="G24" s="2919"/>
      <c r="H24" s="2919"/>
      <c r="I24" s="2919"/>
      <c r="J24" s="2876">
        <v>8</v>
      </c>
      <c r="K24" s="2877"/>
      <c r="L24" s="2876">
        <v>4</v>
      </c>
      <c r="M24" s="2877"/>
      <c r="N24" s="1157">
        <f t="shared" si="1"/>
        <v>4</v>
      </c>
      <c r="O24" s="1157">
        <v>10</v>
      </c>
      <c r="P24" s="2878"/>
      <c r="Q24" s="2879"/>
      <c r="R24" s="2879"/>
      <c r="S24" s="2880"/>
      <c r="T24" s="454"/>
      <c r="U24" s="63"/>
      <c r="X24" s="66"/>
      <c r="Y24" s="66"/>
      <c r="Z24" s="71"/>
      <c r="AA24" s="72"/>
      <c r="AB24" s="72"/>
      <c r="AC24" s="66"/>
      <c r="AD24" s="66"/>
      <c r="AE24" s="66"/>
      <c r="AF24" s="66"/>
      <c r="AG24" s="66"/>
      <c r="AH24" s="66"/>
    </row>
    <row r="25" spans="1:34" ht="21" customHeight="1" thickBot="1" x14ac:dyDescent="0.4">
      <c r="A25" s="2965"/>
      <c r="B25" s="769"/>
      <c r="C25" s="770"/>
      <c r="D25" s="770"/>
      <c r="E25" s="770"/>
      <c r="F25" s="770"/>
      <c r="G25" s="770"/>
      <c r="H25" s="770"/>
      <c r="I25" s="770"/>
      <c r="J25" s="2908">
        <v>0</v>
      </c>
      <c r="K25" s="2908"/>
      <c r="L25" s="2908">
        <v>0</v>
      </c>
      <c r="M25" s="2908"/>
      <c r="N25" s="773">
        <v>0</v>
      </c>
      <c r="O25" s="773"/>
      <c r="P25" s="770"/>
      <c r="Q25" s="770"/>
      <c r="R25" s="770"/>
      <c r="S25" s="771"/>
      <c r="T25" s="454"/>
      <c r="U25" s="63"/>
      <c r="X25" s="66"/>
      <c r="Y25" s="66"/>
      <c r="Z25" s="71"/>
      <c r="AA25" s="72"/>
      <c r="AB25" s="72"/>
      <c r="AC25" s="66"/>
      <c r="AD25" s="66"/>
      <c r="AE25" s="66"/>
      <c r="AF25" s="66"/>
      <c r="AG25" s="66"/>
      <c r="AH25" s="66"/>
    </row>
    <row r="26" spans="1:34" ht="21" customHeight="1" thickTop="1" x14ac:dyDescent="0.35">
      <c r="A26" s="2969" t="s">
        <v>426</v>
      </c>
      <c r="B26" s="2972"/>
      <c r="C26" s="2973"/>
      <c r="D26" s="2973"/>
      <c r="E26" s="2973"/>
      <c r="F26" s="2973"/>
      <c r="G26" s="2973"/>
      <c r="H26" s="2973"/>
      <c r="I26" s="2973"/>
      <c r="J26" s="2973"/>
      <c r="K26" s="2973"/>
      <c r="L26" s="2973"/>
      <c r="M26" s="2973"/>
      <c r="N26" s="2973"/>
      <c r="O26" s="2973"/>
      <c r="P26" s="2973"/>
      <c r="Q26" s="2973"/>
      <c r="R26" s="2973"/>
      <c r="S26" s="2974"/>
      <c r="T26" s="454"/>
      <c r="U26" s="63"/>
      <c r="X26" s="66"/>
      <c r="Y26" s="66"/>
      <c r="Z26" s="71"/>
      <c r="AA26" s="72"/>
      <c r="AB26" s="72"/>
      <c r="AC26" s="66"/>
      <c r="AD26" s="66"/>
      <c r="AE26" s="66"/>
      <c r="AF26" s="66"/>
      <c r="AG26" s="66"/>
      <c r="AH26" s="66"/>
    </row>
    <row r="27" spans="1:34" ht="21" customHeight="1" x14ac:dyDescent="0.35">
      <c r="A27" s="2970"/>
      <c r="B27" s="2913" t="s">
        <v>676</v>
      </c>
      <c r="C27" s="2914"/>
      <c r="D27" s="2915" t="s">
        <v>1040</v>
      </c>
      <c r="E27" s="2873"/>
      <c r="F27" s="2873"/>
      <c r="G27" s="2873"/>
      <c r="H27" s="2873"/>
      <c r="I27" s="2873"/>
      <c r="J27" s="2874">
        <v>4</v>
      </c>
      <c r="K27" s="2875"/>
      <c r="L27" s="2876">
        <v>6</v>
      </c>
      <c r="M27" s="2877"/>
      <c r="N27" s="758">
        <f t="shared" ref="N27:N34" si="2">ABS(J27-L27)</f>
        <v>2</v>
      </c>
      <c r="O27" s="1157">
        <v>10</v>
      </c>
      <c r="P27" s="2878"/>
      <c r="Q27" s="2879"/>
      <c r="R27" s="2879"/>
      <c r="S27" s="2880"/>
      <c r="T27" s="454"/>
      <c r="U27" s="63"/>
      <c r="X27" s="66"/>
      <c r="Y27" s="66"/>
      <c r="Z27" s="71"/>
      <c r="AA27" s="72"/>
      <c r="AB27" s="72"/>
      <c r="AC27" s="66"/>
      <c r="AD27" s="66"/>
      <c r="AE27" s="66"/>
      <c r="AF27" s="66"/>
      <c r="AG27" s="66"/>
      <c r="AH27" s="66"/>
    </row>
    <row r="28" spans="1:34" ht="18.75" customHeight="1" x14ac:dyDescent="0.35">
      <c r="A28" s="2970"/>
      <c r="B28" s="2913" t="s">
        <v>677</v>
      </c>
      <c r="C28" s="2914"/>
      <c r="D28" s="2915" t="s">
        <v>309</v>
      </c>
      <c r="E28" s="2873"/>
      <c r="F28" s="2873"/>
      <c r="G28" s="2873"/>
      <c r="H28" s="2873"/>
      <c r="I28" s="2873"/>
      <c r="J28" s="2874">
        <v>6</v>
      </c>
      <c r="K28" s="2875"/>
      <c r="L28" s="2876">
        <v>6</v>
      </c>
      <c r="M28" s="2877"/>
      <c r="N28" s="758">
        <f t="shared" si="2"/>
        <v>0</v>
      </c>
      <c r="O28" s="1157">
        <v>10</v>
      </c>
      <c r="P28" s="2878"/>
      <c r="Q28" s="2879"/>
      <c r="R28" s="2879"/>
      <c r="S28" s="2880"/>
      <c r="T28" s="454"/>
      <c r="U28" s="63"/>
      <c r="X28" s="66"/>
      <c r="Y28" s="66"/>
      <c r="Z28" s="71"/>
      <c r="AA28" s="72"/>
      <c r="AB28" s="72"/>
      <c r="AC28" s="66"/>
      <c r="AD28" s="66"/>
      <c r="AE28" s="66"/>
      <c r="AF28" s="66"/>
      <c r="AG28" s="66"/>
      <c r="AH28" s="66"/>
    </row>
    <row r="29" spans="1:34" ht="18.75" customHeight="1" x14ac:dyDescent="0.35">
      <c r="A29" s="2970"/>
      <c r="B29" s="2913" t="s">
        <v>1053</v>
      </c>
      <c r="C29" s="2914"/>
      <c r="D29" s="2915" t="s">
        <v>1054</v>
      </c>
      <c r="E29" s="2873"/>
      <c r="F29" s="2873"/>
      <c r="G29" s="2873"/>
      <c r="H29" s="2873"/>
      <c r="I29" s="2873"/>
      <c r="J29" s="2874">
        <v>4</v>
      </c>
      <c r="K29" s="2875"/>
      <c r="L29" s="2876">
        <v>6</v>
      </c>
      <c r="M29" s="2877"/>
      <c r="N29" s="758">
        <f t="shared" si="2"/>
        <v>2</v>
      </c>
      <c r="O29" s="1157">
        <v>10</v>
      </c>
      <c r="P29" s="2878"/>
      <c r="Q29" s="2879"/>
      <c r="R29" s="2879"/>
      <c r="S29" s="2880"/>
      <c r="T29" s="454"/>
      <c r="U29" s="63"/>
      <c r="X29" s="66"/>
      <c r="Y29" s="66"/>
      <c r="Z29" s="71"/>
      <c r="AA29" s="72"/>
      <c r="AB29" s="72"/>
      <c r="AC29" s="66"/>
      <c r="AD29" s="66"/>
      <c r="AE29" s="66"/>
      <c r="AF29" s="66"/>
      <c r="AG29" s="66"/>
      <c r="AH29" s="66"/>
    </row>
    <row r="30" spans="1:34" ht="21" customHeight="1" x14ac:dyDescent="0.35">
      <c r="A30" s="2970"/>
      <c r="B30" s="2913" t="s">
        <v>1055</v>
      </c>
      <c r="C30" s="2914"/>
      <c r="D30" s="2915" t="s">
        <v>1056</v>
      </c>
      <c r="E30" s="2873"/>
      <c r="F30" s="2873"/>
      <c r="G30" s="2873"/>
      <c r="H30" s="2873"/>
      <c r="I30" s="2873"/>
      <c r="J30" s="2874">
        <v>6</v>
      </c>
      <c r="K30" s="2875"/>
      <c r="L30" s="2876">
        <v>6</v>
      </c>
      <c r="M30" s="2877"/>
      <c r="N30" s="758">
        <f t="shared" si="2"/>
        <v>0</v>
      </c>
      <c r="O30" s="1157">
        <v>10</v>
      </c>
      <c r="P30" s="2878"/>
      <c r="Q30" s="2879"/>
      <c r="R30" s="2879"/>
      <c r="S30" s="2880"/>
      <c r="T30" s="454"/>
      <c r="U30" s="63"/>
      <c r="X30" s="66"/>
      <c r="Y30" s="66"/>
      <c r="Z30" s="71"/>
      <c r="AA30" s="72"/>
      <c r="AB30" s="72"/>
      <c r="AC30" s="66"/>
      <c r="AD30" s="66"/>
      <c r="AE30" s="66"/>
      <c r="AF30" s="66"/>
      <c r="AG30" s="66"/>
      <c r="AH30" s="66"/>
    </row>
    <row r="31" spans="1:34" ht="21" customHeight="1" x14ac:dyDescent="0.35">
      <c r="A31" s="2970"/>
      <c r="B31" s="2913" t="s">
        <v>678</v>
      </c>
      <c r="C31" s="2914"/>
      <c r="D31" s="2915" t="s">
        <v>1041</v>
      </c>
      <c r="E31" s="2873"/>
      <c r="F31" s="2873"/>
      <c r="G31" s="2873"/>
      <c r="H31" s="2873"/>
      <c r="I31" s="2873"/>
      <c r="J31" s="2874">
        <v>4</v>
      </c>
      <c r="K31" s="2875"/>
      <c r="L31" s="2876">
        <v>6</v>
      </c>
      <c r="M31" s="2877"/>
      <c r="N31" s="758">
        <f t="shared" si="2"/>
        <v>2</v>
      </c>
      <c r="O31" s="1157">
        <v>10</v>
      </c>
      <c r="P31" s="2878"/>
      <c r="Q31" s="2879"/>
      <c r="R31" s="2879"/>
      <c r="S31" s="2880"/>
      <c r="T31" s="454"/>
      <c r="U31" s="63"/>
      <c r="X31" s="66"/>
      <c r="Y31" s="66"/>
      <c r="Z31" s="71"/>
      <c r="AA31" s="72"/>
      <c r="AB31" s="72"/>
      <c r="AC31" s="66"/>
      <c r="AD31" s="66"/>
      <c r="AE31" s="66"/>
      <c r="AF31" s="66"/>
      <c r="AG31" s="66"/>
      <c r="AH31" s="66"/>
    </row>
    <row r="32" spans="1:34" ht="21" customHeight="1" x14ac:dyDescent="0.35">
      <c r="A32" s="2970"/>
      <c r="B32" s="2913" t="s">
        <v>107</v>
      </c>
      <c r="C32" s="2914"/>
      <c r="D32" s="2915" t="s">
        <v>308</v>
      </c>
      <c r="E32" s="2873"/>
      <c r="F32" s="2873"/>
      <c r="G32" s="2873"/>
      <c r="H32" s="2873"/>
      <c r="I32" s="2873"/>
      <c r="J32" s="2874">
        <v>3</v>
      </c>
      <c r="K32" s="2875"/>
      <c r="L32" s="2876">
        <v>6</v>
      </c>
      <c r="M32" s="2877"/>
      <c r="N32" s="758">
        <f t="shared" si="2"/>
        <v>3</v>
      </c>
      <c r="O32" s="1157">
        <v>10</v>
      </c>
      <c r="P32" s="2878"/>
      <c r="Q32" s="2879"/>
      <c r="R32" s="2879"/>
      <c r="S32" s="2880"/>
      <c r="T32" s="454"/>
      <c r="U32" s="63"/>
      <c r="X32" s="66"/>
      <c r="Y32" s="66"/>
      <c r="Z32" s="71"/>
      <c r="AA32" s="72"/>
      <c r="AB32" s="72"/>
      <c r="AC32" s="66"/>
      <c r="AD32" s="66"/>
      <c r="AE32" s="66"/>
      <c r="AF32" s="66"/>
      <c r="AG32" s="66"/>
      <c r="AH32" s="66"/>
    </row>
    <row r="33" spans="1:34" ht="21" customHeight="1" x14ac:dyDescent="0.35">
      <c r="A33" s="2970"/>
      <c r="B33" s="2913" t="s">
        <v>680</v>
      </c>
      <c r="C33" s="2914"/>
      <c r="D33" s="2915" t="s">
        <v>307</v>
      </c>
      <c r="E33" s="2873"/>
      <c r="F33" s="2873"/>
      <c r="G33" s="2873"/>
      <c r="H33" s="2873"/>
      <c r="I33" s="2873"/>
      <c r="J33" s="2874">
        <v>8</v>
      </c>
      <c r="K33" s="2875"/>
      <c r="L33" s="2876">
        <v>6</v>
      </c>
      <c r="M33" s="2877"/>
      <c r="N33" s="758">
        <f t="shared" si="2"/>
        <v>2</v>
      </c>
      <c r="O33" s="1157">
        <v>10</v>
      </c>
      <c r="P33" s="2878"/>
      <c r="Q33" s="2879"/>
      <c r="R33" s="2879"/>
      <c r="S33" s="2880"/>
      <c r="T33" s="454"/>
      <c r="U33" s="63"/>
      <c r="X33" s="66"/>
      <c r="Y33" s="66"/>
      <c r="Z33" s="71"/>
      <c r="AA33" s="72"/>
      <c r="AB33" s="72"/>
      <c r="AC33" s="66"/>
      <c r="AD33" s="66"/>
      <c r="AE33" s="66"/>
      <c r="AF33" s="66"/>
      <c r="AG33" s="66"/>
      <c r="AH33" s="66"/>
    </row>
    <row r="34" spans="1:34" ht="21" customHeight="1" x14ac:dyDescent="0.35">
      <c r="A34" s="2970"/>
      <c r="B34" s="2913" t="s">
        <v>679</v>
      </c>
      <c r="C34" s="2914"/>
      <c r="D34" s="2915" t="s">
        <v>306</v>
      </c>
      <c r="E34" s="2873"/>
      <c r="F34" s="2873"/>
      <c r="G34" s="2873"/>
      <c r="H34" s="2873"/>
      <c r="I34" s="2873"/>
      <c r="J34" s="2874">
        <v>8</v>
      </c>
      <c r="K34" s="2875"/>
      <c r="L34" s="2876">
        <v>6</v>
      </c>
      <c r="M34" s="2877"/>
      <c r="N34" s="758">
        <f t="shared" si="2"/>
        <v>2</v>
      </c>
      <c r="O34" s="1157">
        <v>10</v>
      </c>
      <c r="P34" s="2878"/>
      <c r="Q34" s="2879"/>
      <c r="R34" s="2879"/>
      <c r="S34" s="2880"/>
      <c r="T34" s="454"/>
      <c r="U34" s="63"/>
      <c r="X34" s="66"/>
      <c r="Y34" s="66"/>
      <c r="Z34" s="71"/>
      <c r="AA34" s="72"/>
      <c r="AB34" s="72"/>
      <c r="AC34" s="66"/>
      <c r="AD34" s="66"/>
      <c r="AE34" s="66"/>
      <c r="AF34" s="66"/>
      <c r="AG34" s="66"/>
      <c r="AH34" s="66"/>
    </row>
    <row r="35" spans="1:34" ht="21" customHeight="1" thickBot="1" x14ac:dyDescent="0.4">
      <c r="A35" s="2971"/>
      <c r="B35" s="772"/>
      <c r="C35" s="773"/>
      <c r="D35" s="773"/>
      <c r="E35" s="773"/>
      <c r="F35" s="773"/>
      <c r="G35" s="773"/>
      <c r="H35" s="773"/>
      <c r="I35" s="773"/>
      <c r="J35" s="2908">
        <v>0</v>
      </c>
      <c r="K35" s="2908"/>
      <c r="L35" s="2908">
        <v>0</v>
      </c>
      <c r="M35" s="2908"/>
      <c r="N35" s="773">
        <v>0</v>
      </c>
      <c r="O35" s="773"/>
      <c r="P35" s="773"/>
      <c r="Q35" s="773"/>
      <c r="R35" s="773"/>
      <c r="S35" s="774"/>
      <c r="T35" s="454"/>
      <c r="U35" s="63"/>
      <c r="X35" s="66"/>
      <c r="Y35" s="66"/>
      <c r="Z35" s="71"/>
      <c r="AA35" s="72"/>
      <c r="AB35" s="72"/>
      <c r="AC35" s="66"/>
      <c r="AD35" s="66"/>
      <c r="AE35" s="66"/>
      <c r="AF35" s="66"/>
      <c r="AG35" s="66"/>
      <c r="AH35" s="66"/>
    </row>
    <row r="36" spans="1:34" ht="21" customHeight="1" x14ac:dyDescent="0.35">
      <c r="A36" s="2975" t="s">
        <v>305</v>
      </c>
      <c r="B36" s="2978"/>
      <c r="C36" s="2979"/>
      <c r="D36" s="2979"/>
      <c r="E36" s="2979"/>
      <c r="F36" s="2979"/>
      <c r="G36" s="2979"/>
      <c r="H36" s="2979"/>
      <c r="I36" s="2979"/>
      <c r="J36" s="2979"/>
      <c r="K36" s="2979"/>
      <c r="L36" s="2979"/>
      <c r="M36" s="2979"/>
      <c r="N36" s="2979"/>
      <c r="O36" s="2979"/>
      <c r="P36" s="2979"/>
      <c r="Q36" s="2979"/>
      <c r="R36" s="2979"/>
      <c r="S36" s="2980"/>
      <c r="T36" s="454"/>
      <c r="U36" s="63"/>
      <c r="X36" s="66"/>
      <c r="Y36" s="66"/>
      <c r="Z36" s="71"/>
      <c r="AA36" s="72"/>
      <c r="AB36" s="72"/>
      <c r="AC36" s="66"/>
      <c r="AD36" s="66"/>
      <c r="AE36" s="66"/>
      <c r="AF36" s="66"/>
      <c r="AG36" s="66"/>
      <c r="AH36" s="66"/>
    </row>
    <row r="37" spans="1:34" ht="21" customHeight="1" x14ac:dyDescent="0.35">
      <c r="A37" s="2976"/>
      <c r="B37" s="2905" t="s">
        <v>681</v>
      </c>
      <c r="C37" s="2906"/>
      <c r="D37" s="2907" t="s">
        <v>1042</v>
      </c>
      <c r="E37" s="2872"/>
      <c r="F37" s="2872"/>
      <c r="G37" s="2872"/>
      <c r="H37" s="2872"/>
      <c r="I37" s="2872"/>
      <c r="J37" s="2874">
        <v>10</v>
      </c>
      <c r="K37" s="2875"/>
      <c r="L37" s="2876">
        <v>2</v>
      </c>
      <c r="M37" s="2877"/>
      <c r="N37" s="1157">
        <f t="shared" ref="N37:N51" si="3">ABS(J37-L37)</f>
        <v>8</v>
      </c>
      <c r="O37" s="1157">
        <v>10</v>
      </c>
      <c r="P37" s="2878"/>
      <c r="Q37" s="2879"/>
      <c r="R37" s="2879"/>
      <c r="S37" s="2880"/>
      <c r="T37" s="454"/>
      <c r="U37" s="63"/>
      <c r="X37" s="66"/>
      <c r="Y37" s="66"/>
      <c r="Z37" s="71"/>
      <c r="AA37" s="72"/>
      <c r="AB37" s="72"/>
      <c r="AC37" s="66"/>
      <c r="AD37" s="66"/>
      <c r="AE37" s="66"/>
      <c r="AF37" s="66"/>
      <c r="AG37" s="66"/>
      <c r="AH37" s="66"/>
    </row>
    <row r="38" spans="1:34" ht="21" customHeight="1" x14ac:dyDescent="0.35">
      <c r="A38" s="2976"/>
      <c r="B38" s="2905" t="s">
        <v>13</v>
      </c>
      <c r="C38" s="2906"/>
      <c r="D38" s="2907" t="s">
        <v>1043</v>
      </c>
      <c r="E38" s="2873"/>
      <c r="F38" s="2873"/>
      <c r="G38" s="2873"/>
      <c r="H38" s="2873"/>
      <c r="I38" s="2873"/>
      <c r="J38" s="2874">
        <v>4</v>
      </c>
      <c r="K38" s="2875"/>
      <c r="L38" s="2876">
        <v>2</v>
      </c>
      <c r="M38" s="2877"/>
      <c r="N38" s="758">
        <f t="shared" si="3"/>
        <v>2</v>
      </c>
      <c r="O38" s="1157">
        <v>10</v>
      </c>
      <c r="P38" s="2878"/>
      <c r="Q38" s="2879"/>
      <c r="R38" s="2879"/>
      <c r="S38" s="2880"/>
      <c r="T38" s="454"/>
      <c r="U38" s="63"/>
      <c r="X38" s="66"/>
      <c r="Y38" s="66"/>
      <c r="Z38" s="71"/>
      <c r="AA38" s="72"/>
      <c r="AB38" s="72"/>
      <c r="AC38" s="66"/>
      <c r="AD38" s="66"/>
      <c r="AE38" s="66"/>
      <c r="AF38" s="66"/>
      <c r="AG38" s="66"/>
      <c r="AH38" s="66"/>
    </row>
    <row r="39" spans="1:34" ht="21" customHeight="1" x14ac:dyDescent="0.35">
      <c r="A39" s="2976"/>
      <c r="B39" s="2905" t="s">
        <v>682</v>
      </c>
      <c r="C39" s="2906"/>
      <c r="D39" s="2907" t="s">
        <v>304</v>
      </c>
      <c r="E39" s="2873"/>
      <c r="F39" s="2873"/>
      <c r="G39" s="2873"/>
      <c r="H39" s="2873"/>
      <c r="I39" s="2873"/>
      <c r="J39" s="2874">
        <v>4</v>
      </c>
      <c r="K39" s="2875"/>
      <c r="L39" s="2876">
        <v>2</v>
      </c>
      <c r="M39" s="2877"/>
      <c r="N39" s="758">
        <f t="shared" si="3"/>
        <v>2</v>
      </c>
      <c r="O39" s="1157">
        <v>10</v>
      </c>
      <c r="P39" s="2878"/>
      <c r="Q39" s="2879"/>
      <c r="R39" s="2879"/>
      <c r="S39" s="2880"/>
      <c r="T39" s="454"/>
      <c r="U39" s="63"/>
      <c r="X39" s="66"/>
      <c r="Y39" s="66"/>
      <c r="Z39" s="71"/>
      <c r="AA39" s="72"/>
      <c r="AB39" s="72"/>
      <c r="AC39" s="66"/>
      <c r="AD39" s="66"/>
      <c r="AE39" s="66"/>
      <c r="AF39" s="66"/>
      <c r="AG39" s="66"/>
      <c r="AH39" s="66"/>
    </row>
    <row r="40" spans="1:34" ht="21" customHeight="1" x14ac:dyDescent="0.35">
      <c r="A40" s="2976"/>
      <c r="B40" s="2905" t="s">
        <v>683</v>
      </c>
      <c r="C40" s="2906"/>
      <c r="D40" s="2907" t="s">
        <v>303</v>
      </c>
      <c r="E40" s="2873"/>
      <c r="F40" s="2873"/>
      <c r="G40" s="2873"/>
      <c r="H40" s="2873"/>
      <c r="I40" s="2873"/>
      <c r="J40" s="2874">
        <v>10</v>
      </c>
      <c r="K40" s="2875"/>
      <c r="L40" s="2876">
        <v>2</v>
      </c>
      <c r="M40" s="2877"/>
      <c r="N40" s="758">
        <f t="shared" si="3"/>
        <v>8</v>
      </c>
      <c r="O40" s="1157">
        <v>10</v>
      </c>
      <c r="P40" s="2878"/>
      <c r="Q40" s="2879"/>
      <c r="R40" s="2879"/>
      <c r="S40" s="2880"/>
      <c r="T40" s="454"/>
      <c r="U40" s="63"/>
      <c r="X40" s="66"/>
      <c r="Y40" s="66"/>
      <c r="Z40" s="71"/>
      <c r="AA40" s="72"/>
      <c r="AB40" s="72"/>
      <c r="AC40" s="66"/>
      <c r="AD40" s="66"/>
      <c r="AE40" s="66"/>
      <c r="AF40" s="66"/>
      <c r="AG40" s="66"/>
      <c r="AH40" s="66"/>
    </row>
    <row r="41" spans="1:34" ht="21" customHeight="1" x14ac:dyDescent="0.35">
      <c r="A41" s="2976"/>
      <c r="B41" s="2905" t="s">
        <v>684</v>
      </c>
      <c r="C41" s="2906"/>
      <c r="D41" s="2907" t="s">
        <v>302</v>
      </c>
      <c r="E41" s="2873"/>
      <c r="F41" s="2873"/>
      <c r="G41" s="2873"/>
      <c r="H41" s="2873"/>
      <c r="I41" s="2873"/>
      <c r="J41" s="2874">
        <v>5</v>
      </c>
      <c r="K41" s="2875"/>
      <c r="L41" s="2876">
        <v>2</v>
      </c>
      <c r="M41" s="2877"/>
      <c r="N41" s="758">
        <f t="shared" si="3"/>
        <v>3</v>
      </c>
      <c r="O41" s="1157">
        <v>10</v>
      </c>
      <c r="P41" s="2878"/>
      <c r="Q41" s="2879"/>
      <c r="R41" s="2879"/>
      <c r="S41" s="2880"/>
      <c r="T41" s="454"/>
      <c r="U41" s="63"/>
      <c r="X41" s="66"/>
      <c r="Y41" s="66"/>
      <c r="Z41" s="71"/>
      <c r="AA41" s="72"/>
      <c r="AB41" s="72"/>
      <c r="AC41" s="66"/>
      <c r="AD41" s="66"/>
      <c r="AE41" s="66"/>
      <c r="AF41" s="66"/>
      <c r="AG41" s="66"/>
      <c r="AH41" s="66"/>
    </row>
    <row r="42" spans="1:34" ht="21" customHeight="1" x14ac:dyDescent="0.35">
      <c r="A42" s="2976"/>
      <c r="B42" s="2905" t="s">
        <v>685</v>
      </c>
      <c r="C42" s="2906"/>
      <c r="D42" s="2907" t="s">
        <v>301</v>
      </c>
      <c r="E42" s="2873"/>
      <c r="F42" s="2873"/>
      <c r="G42" s="2873"/>
      <c r="H42" s="2873"/>
      <c r="I42" s="2873"/>
      <c r="J42" s="2874">
        <v>5</v>
      </c>
      <c r="K42" s="2875"/>
      <c r="L42" s="2876">
        <v>2</v>
      </c>
      <c r="M42" s="2877"/>
      <c r="N42" s="758">
        <f t="shared" si="3"/>
        <v>3</v>
      </c>
      <c r="O42" s="1157">
        <v>10</v>
      </c>
      <c r="P42" s="2878"/>
      <c r="Q42" s="2879"/>
      <c r="R42" s="2879"/>
      <c r="S42" s="2880"/>
      <c r="T42" s="454"/>
      <c r="U42" s="63"/>
      <c r="X42" s="66"/>
      <c r="Y42" s="66"/>
      <c r="Z42" s="71"/>
      <c r="AA42" s="72"/>
      <c r="AB42" s="72"/>
      <c r="AC42" s="66"/>
      <c r="AD42" s="66"/>
      <c r="AE42" s="66"/>
      <c r="AF42" s="66"/>
      <c r="AG42" s="66"/>
      <c r="AH42" s="66"/>
    </row>
    <row r="43" spans="1:34" ht="22.5" customHeight="1" x14ac:dyDescent="0.35">
      <c r="A43" s="2976"/>
      <c r="B43" s="2905" t="s">
        <v>686</v>
      </c>
      <c r="C43" s="2906"/>
      <c r="D43" s="2907" t="s">
        <v>300</v>
      </c>
      <c r="E43" s="2873"/>
      <c r="F43" s="2873"/>
      <c r="G43" s="2873"/>
      <c r="H43" s="2873"/>
      <c r="I43" s="2873"/>
      <c r="J43" s="2874">
        <v>10</v>
      </c>
      <c r="K43" s="2875"/>
      <c r="L43" s="2876">
        <v>2</v>
      </c>
      <c r="M43" s="2877"/>
      <c r="N43" s="758">
        <f t="shared" si="3"/>
        <v>8</v>
      </c>
      <c r="O43" s="1157">
        <v>10</v>
      </c>
      <c r="P43" s="2878"/>
      <c r="Q43" s="2879"/>
      <c r="R43" s="2879"/>
      <c r="S43" s="2880"/>
      <c r="T43" s="454"/>
      <c r="U43" s="63"/>
      <c r="X43" s="66"/>
      <c r="Y43" s="66"/>
      <c r="Z43" s="71"/>
      <c r="AA43" s="72"/>
      <c r="AB43" s="72"/>
      <c r="AC43" s="66"/>
      <c r="AD43" s="66"/>
      <c r="AE43" s="66"/>
      <c r="AF43" s="66"/>
      <c r="AG43" s="66"/>
      <c r="AH43" s="66"/>
    </row>
    <row r="44" spans="1:34" ht="26.25" customHeight="1" x14ac:dyDescent="0.35">
      <c r="A44" s="2976"/>
      <c r="B44" s="2905" t="s">
        <v>687</v>
      </c>
      <c r="C44" s="2906"/>
      <c r="D44" s="2907" t="s">
        <v>299</v>
      </c>
      <c r="E44" s="2873"/>
      <c r="F44" s="2873"/>
      <c r="G44" s="2873"/>
      <c r="H44" s="2873"/>
      <c r="I44" s="2873"/>
      <c r="J44" s="2874">
        <v>10</v>
      </c>
      <c r="K44" s="2875"/>
      <c r="L44" s="2876">
        <v>2</v>
      </c>
      <c r="M44" s="2877"/>
      <c r="N44" s="758">
        <f t="shared" si="3"/>
        <v>8</v>
      </c>
      <c r="O44" s="1157">
        <v>10</v>
      </c>
      <c r="P44" s="2878"/>
      <c r="Q44" s="2879"/>
      <c r="R44" s="2879"/>
      <c r="S44" s="2880"/>
      <c r="T44" s="454"/>
      <c r="U44" s="63"/>
      <c r="X44" s="66"/>
      <c r="Y44" s="66"/>
      <c r="Z44" s="71"/>
      <c r="AA44" s="72"/>
      <c r="AB44" s="72"/>
      <c r="AC44" s="66"/>
      <c r="AD44" s="66"/>
      <c r="AE44" s="66"/>
      <c r="AF44" s="66"/>
      <c r="AG44" s="66"/>
      <c r="AH44" s="66"/>
    </row>
    <row r="45" spans="1:34" ht="21" customHeight="1" x14ac:dyDescent="0.35">
      <c r="A45" s="2976"/>
      <c r="B45" s="2905" t="s">
        <v>688</v>
      </c>
      <c r="C45" s="2906"/>
      <c r="D45" s="2907" t="s">
        <v>298</v>
      </c>
      <c r="E45" s="2873"/>
      <c r="F45" s="2873"/>
      <c r="G45" s="2873"/>
      <c r="H45" s="2873"/>
      <c r="I45" s="2873"/>
      <c r="J45" s="2874">
        <v>10</v>
      </c>
      <c r="K45" s="2875"/>
      <c r="L45" s="2876">
        <v>2</v>
      </c>
      <c r="M45" s="2877"/>
      <c r="N45" s="758">
        <f t="shared" si="3"/>
        <v>8</v>
      </c>
      <c r="O45" s="1157">
        <v>10</v>
      </c>
      <c r="P45" s="2878" t="s">
        <v>856</v>
      </c>
      <c r="Q45" s="2879"/>
      <c r="R45" s="2879"/>
      <c r="S45" s="2880"/>
      <c r="T45" s="454"/>
      <c r="U45" s="63"/>
      <c r="X45" s="66"/>
      <c r="Y45" s="66"/>
      <c r="Z45" s="71"/>
      <c r="AA45" s="72"/>
      <c r="AB45" s="72"/>
      <c r="AC45" s="66"/>
      <c r="AD45" s="66"/>
      <c r="AE45" s="66"/>
      <c r="AF45" s="66"/>
      <c r="AG45" s="66"/>
      <c r="AH45" s="66"/>
    </row>
    <row r="46" spans="1:34" ht="21" customHeight="1" x14ac:dyDescent="0.35">
      <c r="A46" s="2976"/>
      <c r="B46" s="2905" t="s">
        <v>689</v>
      </c>
      <c r="C46" s="2906"/>
      <c r="D46" s="2907" t="s">
        <v>297</v>
      </c>
      <c r="E46" s="2873"/>
      <c r="F46" s="2873"/>
      <c r="G46" s="2873"/>
      <c r="H46" s="2873"/>
      <c r="I46" s="2873"/>
      <c r="J46" s="2874">
        <v>5</v>
      </c>
      <c r="K46" s="2875"/>
      <c r="L46" s="2876">
        <v>2</v>
      </c>
      <c r="M46" s="2877"/>
      <c r="N46" s="758">
        <f t="shared" si="3"/>
        <v>3</v>
      </c>
      <c r="O46" s="1157">
        <v>10</v>
      </c>
      <c r="P46" s="2878"/>
      <c r="Q46" s="2879"/>
      <c r="R46" s="2879"/>
      <c r="S46" s="2880"/>
      <c r="T46" s="454"/>
      <c r="U46" s="63"/>
      <c r="X46" s="66"/>
      <c r="Y46" s="66"/>
      <c r="Z46" s="71"/>
      <c r="AA46" s="72"/>
      <c r="AB46" s="72"/>
      <c r="AC46" s="66"/>
      <c r="AD46" s="66"/>
      <c r="AE46" s="66"/>
      <c r="AF46" s="66"/>
      <c r="AG46" s="66"/>
      <c r="AH46" s="66"/>
    </row>
    <row r="47" spans="1:34" ht="21" customHeight="1" x14ac:dyDescent="0.35">
      <c r="A47" s="2976"/>
      <c r="B47" s="2905" t="s">
        <v>690</v>
      </c>
      <c r="C47" s="2906"/>
      <c r="D47" s="2907" t="s">
        <v>296</v>
      </c>
      <c r="E47" s="2873"/>
      <c r="F47" s="2873"/>
      <c r="G47" s="2873"/>
      <c r="H47" s="2873"/>
      <c r="I47" s="2873"/>
      <c r="J47" s="2874">
        <v>8</v>
      </c>
      <c r="K47" s="2875"/>
      <c r="L47" s="2911">
        <v>2</v>
      </c>
      <c r="M47" s="2912"/>
      <c r="N47" s="758">
        <f t="shared" si="3"/>
        <v>6</v>
      </c>
      <c r="O47" s="1157">
        <v>10</v>
      </c>
      <c r="P47" s="2878"/>
      <c r="Q47" s="2879"/>
      <c r="R47" s="2879"/>
      <c r="S47" s="2880"/>
      <c r="T47" s="454"/>
      <c r="U47" s="63"/>
      <c r="X47" s="66"/>
      <c r="Y47" s="66"/>
      <c r="Z47" s="71"/>
      <c r="AA47" s="72"/>
      <c r="AB47" s="72"/>
      <c r="AC47" s="66"/>
      <c r="AD47" s="66"/>
      <c r="AE47" s="66"/>
      <c r="AF47" s="66"/>
      <c r="AG47" s="66"/>
      <c r="AH47" s="66"/>
    </row>
    <row r="48" spans="1:34" ht="21" customHeight="1" x14ac:dyDescent="0.35">
      <c r="A48" s="2976"/>
      <c r="B48" s="2905" t="s">
        <v>691</v>
      </c>
      <c r="C48" s="2906"/>
      <c r="D48" s="2907" t="s">
        <v>295</v>
      </c>
      <c r="E48" s="2873"/>
      <c r="F48" s="2873"/>
      <c r="G48" s="2873"/>
      <c r="H48" s="2873"/>
      <c r="I48" s="2873"/>
      <c r="J48" s="2874">
        <v>4</v>
      </c>
      <c r="K48" s="2875"/>
      <c r="L48" s="2911">
        <v>2</v>
      </c>
      <c r="M48" s="2912"/>
      <c r="N48" s="758">
        <f t="shared" si="3"/>
        <v>2</v>
      </c>
      <c r="O48" s="1157">
        <v>10</v>
      </c>
      <c r="P48" s="2878"/>
      <c r="Q48" s="2879"/>
      <c r="R48" s="2879"/>
      <c r="S48" s="2880"/>
      <c r="T48" s="454"/>
      <c r="U48" s="63"/>
      <c r="X48" s="66"/>
      <c r="Y48" s="66"/>
      <c r="Z48" s="71"/>
      <c r="AA48" s="72"/>
      <c r="AB48" s="72"/>
      <c r="AC48" s="66"/>
      <c r="AD48" s="66"/>
      <c r="AE48" s="66"/>
      <c r="AF48" s="66"/>
      <c r="AG48" s="66"/>
      <c r="AH48" s="66"/>
    </row>
    <row r="49" spans="1:34" ht="21" customHeight="1" x14ac:dyDescent="0.35">
      <c r="A49" s="2976"/>
      <c r="B49" s="2905" t="s">
        <v>15</v>
      </c>
      <c r="C49" s="2906"/>
      <c r="D49" s="2907" t="s">
        <v>294</v>
      </c>
      <c r="E49" s="2873"/>
      <c r="F49" s="2873"/>
      <c r="G49" s="2873"/>
      <c r="H49" s="2873"/>
      <c r="I49" s="2873"/>
      <c r="J49" s="2874">
        <v>4</v>
      </c>
      <c r="K49" s="2875"/>
      <c r="L49" s="2911">
        <v>2</v>
      </c>
      <c r="M49" s="2912"/>
      <c r="N49" s="758">
        <f t="shared" si="3"/>
        <v>2</v>
      </c>
      <c r="O49" s="1157">
        <v>10</v>
      </c>
      <c r="P49" s="2878"/>
      <c r="Q49" s="2879"/>
      <c r="R49" s="2879"/>
      <c r="S49" s="2880"/>
      <c r="T49" s="454"/>
      <c r="U49" s="63"/>
      <c r="X49" s="66"/>
      <c r="Y49" s="66"/>
      <c r="Z49" s="71"/>
      <c r="AA49" s="72"/>
      <c r="AB49" s="72"/>
      <c r="AC49" s="66"/>
      <c r="AD49" s="66"/>
      <c r="AE49" s="66"/>
      <c r="AF49" s="66"/>
      <c r="AG49" s="66"/>
      <c r="AH49" s="66"/>
    </row>
    <row r="50" spans="1:34" ht="21" customHeight="1" x14ac:dyDescent="0.35">
      <c r="A50" s="2976"/>
      <c r="B50" s="2905" t="s">
        <v>679</v>
      </c>
      <c r="C50" s="2906"/>
      <c r="D50" s="2907" t="s">
        <v>293</v>
      </c>
      <c r="E50" s="2873"/>
      <c r="F50" s="2873"/>
      <c r="G50" s="2873"/>
      <c r="H50" s="2873"/>
      <c r="I50" s="2873"/>
      <c r="J50" s="2874">
        <v>10</v>
      </c>
      <c r="K50" s="2875"/>
      <c r="L50" s="2911">
        <v>2</v>
      </c>
      <c r="M50" s="2912"/>
      <c r="N50" s="758">
        <f t="shared" si="3"/>
        <v>8</v>
      </c>
      <c r="O50" s="1157">
        <v>10</v>
      </c>
      <c r="P50" s="2878"/>
      <c r="Q50" s="2879"/>
      <c r="R50" s="2879"/>
      <c r="S50" s="2880"/>
      <c r="T50" s="454"/>
      <c r="U50" s="63"/>
      <c r="X50" s="66"/>
      <c r="Y50" s="66"/>
      <c r="Z50" s="71"/>
      <c r="AA50" s="72"/>
      <c r="AB50" s="72"/>
      <c r="AC50" s="66"/>
      <c r="AD50" s="66"/>
      <c r="AE50" s="66"/>
      <c r="AF50" s="66"/>
      <c r="AG50" s="66"/>
      <c r="AH50" s="66"/>
    </row>
    <row r="51" spans="1:34" ht="21" customHeight="1" x14ac:dyDescent="0.35">
      <c r="A51" s="2976"/>
      <c r="B51" s="2905" t="s">
        <v>692</v>
      </c>
      <c r="C51" s="2906"/>
      <c r="D51" s="2907" t="s">
        <v>292</v>
      </c>
      <c r="E51" s="2872"/>
      <c r="F51" s="2872"/>
      <c r="G51" s="2872"/>
      <c r="H51" s="2872"/>
      <c r="I51" s="2872"/>
      <c r="J51" s="2874">
        <v>4</v>
      </c>
      <c r="K51" s="2875"/>
      <c r="L51" s="2876">
        <v>2</v>
      </c>
      <c r="M51" s="2877"/>
      <c r="N51" s="1157">
        <f t="shared" si="3"/>
        <v>2</v>
      </c>
      <c r="O51" s="1157">
        <v>10</v>
      </c>
      <c r="P51" s="2878"/>
      <c r="Q51" s="2879"/>
      <c r="R51" s="2879"/>
      <c r="S51" s="2880"/>
      <c r="T51" s="454"/>
      <c r="U51" s="63"/>
      <c r="X51" s="66"/>
      <c r="Y51" s="66"/>
      <c r="Z51" s="71"/>
      <c r="AA51" s="72"/>
      <c r="AB51" s="72"/>
      <c r="AC51" s="66"/>
      <c r="AD51" s="66"/>
      <c r="AE51" s="66"/>
      <c r="AF51" s="66"/>
      <c r="AG51" s="66"/>
      <c r="AH51" s="66"/>
    </row>
    <row r="52" spans="1:34" ht="19.5" customHeight="1" thickBot="1" x14ac:dyDescent="0.4">
      <c r="A52" s="2977"/>
      <c r="B52" s="775"/>
      <c r="C52" s="776"/>
      <c r="D52" s="776"/>
      <c r="E52" s="776"/>
      <c r="F52" s="776"/>
      <c r="G52" s="776"/>
      <c r="H52" s="776"/>
      <c r="I52" s="776"/>
      <c r="J52" s="2908">
        <v>0</v>
      </c>
      <c r="K52" s="2908"/>
      <c r="L52" s="2908">
        <v>0</v>
      </c>
      <c r="M52" s="2908"/>
      <c r="N52" s="773">
        <v>0</v>
      </c>
      <c r="O52" s="773"/>
      <c r="P52" s="776"/>
      <c r="Q52" s="776"/>
      <c r="R52" s="776"/>
      <c r="S52" s="777"/>
      <c r="T52" s="454"/>
      <c r="U52" s="63"/>
      <c r="X52" s="66"/>
      <c r="Y52" s="66"/>
      <c r="Z52" s="71"/>
      <c r="AA52" s="72"/>
      <c r="AB52" s="72"/>
      <c r="AC52" s="66"/>
      <c r="AD52" s="66"/>
      <c r="AE52" s="66"/>
      <c r="AF52" s="66"/>
      <c r="AG52" s="66"/>
      <c r="AH52" s="66"/>
    </row>
    <row r="53" spans="1:34" ht="21" customHeight="1" x14ac:dyDescent="0.35">
      <c r="A53" s="2902" t="s">
        <v>432</v>
      </c>
      <c r="B53" s="2957"/>
      <c r="C53" s="2958"/>
      <c r="D53" s="2958"/>
      <c r="E53" s="2958"/>
      <c r="F53" s="2958"/>
      <c r="G53" s="2958"/>
      <c r="H53" s="2958"/>
      <c r="I53" s="2958"/>
      <c r="J53" s="2958"/>
      <c r="K53" s="2958"/>
      <c r="L53" s="2958"/>
      <c r="M53" s="2958"/>
      <c r="N53" s="2958"/>
      <c r="O53" s="2958"/>
      <c r="P53" s="2958"/>
      <c r="Q53" s="2958"/>
      <c r="R53" s="2958"/>
      <c r="S53" s="2959"/>
      <c r="T53" s="64"/>
      <c r="U53" s="66"/>
      <c r="V53" s="66"/>
      <c r="W53" s="71"/>
      <c r="X53" s="72"/>
      <c r="Y53" s="72"/>
      <c r="Z53" s="66"/>
      <c r="AA53" s="66"/>
      <c r="AB53" s="66"/>
      <c r="AC53" s="66"/>
      <c r="AD53" s="66"/>
      <c r="AE53" s="66"/>
    </row>
    <row r="54" spans="1:34" ht="24" customHeight="1" x14ac:dyDescent="0.35">
      <c r="A54" s="2903"/>
      <c r="B54" s="2909" t="s">
        <v>693</v>
      </c>
      <c r="C54" s="2910"/>
      <c r="D54" s="2872" t="s">
        <v>291</v>
      </c>
      <c r="E54" s="2872"/>
      <c r="F54" s="2872"/>
      <c r="G54" s="2872"/>
      <c r="H54" s="2872"/>
      <c r="I54" s="2872"/>
      <c r="J54" s="2874">
        <v>10</v>
      </c>
      <c r="K54" s="2875"/>
      <c r="L54" s="2876">
        <v>4</v>
      </c>
      <c r="M54" s="2877"/>
      <c r="N54" s="1157">
        <f t="shared" ref="N54:N60" si="4">ABS(J54-L54)</f>
        <v>6</v>
      </c>
      <c r="O54" s="1157">
        <v>10</v>
      </c>
      <c r="P54" s="2878"/>
      <c r="Q54" s="2879"/>
      <c r="R54" s="2879"/>
      <c r="S54" s="2880"/>
      <c r="T54" s="64"/>
      <c r="U54" s="66"/>
      <c r="V54" s="66"/>
      <c r="W54" s="71"/>
      <c r="X54" s="72"/>
      <c r="Y54" s="72"/>
      <c r="Z54" s="66"/>
      <c r="AA54" s="66"/>
      <c r="AB54" s="66"/>
      <c r="AC54" s="66"/>
      <c r="AD54" s="66"/>
      <c r="AE54" s="66"/>
    </row>
    <row r="55" spans="1:34" ht="21.75" customHeight="1" x14ac:dyDescent="0.35">
      <c r="A55" s="2903"/>
      <c r="B55" s="2870" t="s">
        <v>431</v>
      </c>
      <c r="C55" s="2871"/>
      <c r="D55" s="2872" t="s">
        <v>431</v>
      </c>
      <c r="E55" s="2873"/>
      <c r="F55" s="2873"/>
      <c r="G55" s="2873"/>
      <c r="H55" s="2873"/>
      <c r="I55" s="2873"/>
      <c r="J55" s="2874">
        <v>2</v>
      </c>
      <c r="K55" s="2875"/>
      <c r="L55" s="2876">
        <v>4</v>
      </c>
      <c r="M55" s="2877"/>
      <c r="N55" s="758">
        <f t="shared" si="4"/>
        <v>2</v>
      </c>
      <c r="O55" s="1157">
        <v>10</v>
      </c>
      <c r="P55" s="2878"/>
      <c r="Q55" s="2879"/>
      <c r="R55" s="2879"/>
      <c r="S55" s="2880"/>
      <c r="T55" s="454"/>
      <c r="U55" s="63"/>
      <c r="X55" s="91"/>
      <c r="Y55" s="91"/>
      <c r="Z55" s="72"/>
      <c r="AA55" s="72"/>
      <c r="AB55" s="72"/>
      <c r="AC55" s="66"/>
      <c r="AD55" s="66"/>
      <c r="AE55" s="66"/>
      <c r="AF55" s="66"/>
      <c r="AG55" s="66"/>
      <c r="AH55" s="66"/>
    </row>
    <row r="56" spans="1:34" ht="20.25" customHeight="1" x14ac:dyDescent="0.35">
      <c r="A56" s="2903"/>
      <c r="B56" s="2870" t="s">
        <v>694</v>
      </c>
      <c r="C56" s="2871"/>
      <c r="D56" s="2872" t="s">
        <v>290</v>
      </c>
      <c r="E56" s="2873"/>
      <c r="F56" s="2873"/>
      <c r="G56" s="2873"/>
      <c r="H56" s="2873"/>
      <c r="I56" s="2873"/>
      <c r="J56" s="2874">
        <v>2</v>
      </c>
      <c r="K56" s="2875"/>
      <c r="L56" s="2876">
        <v>4</v>
      </c>
      <c r="M56" s="2877"/>
      <c r="N56" s="758">
        <f t="shared" si="4"/>
        <v>2</v>
      </c>
      <c r="O56" s="1157">
        <v>10</v>
      </c>
      <c r="P56" s="2878"/>
      <c r="Q56" s="2879"/>
      <c r="R56" s="2879"/>
      <c r="S56" s="2880"/>
      <c r="T56" s="64"/>
    </row>
    <row r="57" spans="1:34" ht="23.25" customHeight="1" x14ac:dyDescent="0.35">
      <c r="A57" s="2903"/>
      <c r="B57" s="2870" t="s">
        <v>695</v>
      </c>
      <c r="C57" s="2871"/>
      <c r="D57" s="2872" t="s">
        <v>289</v>
      </c>
      <c r="E57" s="2873"/>
      <c r="F57" s="2873"/>
      <c r="G57" s="2873"/>
      <c r="H57" s="2873"/>
      <c r="I57" s="2873"/>
      <c r="J57" s="2874">
        <v>4</v>
      </c>
      <c r="K57" s="2875"/>
      <c r="L57" s="2876">
        <v>4</v>
      </c>
      <c r="M57" s="2877"/>
      <c r="N57" s="758">
        <f t="shared" si="4"/>
        <v>0</v>
      </c>
      <c r="O57" s="1157">
        <v>10</v>
      </c>
      <c r="P57" s="2878"/>
      <c r="Q57" s="2879"/>
      <c r="R57" s="2879"/>
      <c r="S57" s="2880"/>
      <c r="T57" s="64"/>
      <c r="U57" s="64"/>
      <c r="V57" s="64"/>
      <c r="W57" s="64"/>
      <c r="X57" s="64"/>
    </row>
    <row r="58" spans="1:34" ht="21" customHeight="1" x14ac:dyDescent="0.35">
      <c r="A58" s="2903"/>
      <c r="B58" s="2870" t="s">
        <v>696</v>
      </c>
      <c r="C58" s="2871"/>
      <c r="D58" s="2872" t="s">
        <v>288</v>
      </c>
      <c r="E58" s="2873"/>
      <c r="F58" s="2873"/>
      <c r="G58" s="2873"/>
      <c r="H58" s="2873"/>
      <c r="I58" s="2873"/>
      <c r="J58" s="2874">
        <v>6</v>
      </c>
      <c r="K58" s="2875"/>
      <c r="L58" s="2876">
        <v>4</v>
      </c>
      <c r="M58" s="2877"/>
      <c r="N58" s="758">
        <f t="shared" si="4"/>
        <v>2</v>
      </c>
      <c r="O58" s="1157">
        <v>10</v>
      </c>
      <c r="P58" s="2878" t="s">
        <v>857</v>
      </c>
      <c r="Q58" s="2879"/>
      <c r="R58" s="2879"/>
      <c r="S58" s="2880"/>
      <c r="T58" s="64"/>
      <c r="U58" s="165"/>
      <c r="V58" s="64"/>
      <c r="W58" s="64"/>
      <c r="X58" s="64"/>
    </row>
    <row r="59" spans="1:34" ht="21" customHeight="1" x14ac:dyDescent="0.35">
      <c r="A59" s="2903"/>
      <c r="B59" s="2870" t="s">
        <v>697</v>
      </c>
      <c r="C59" s="2871"/>
      <c r="D59" s="2915" t="s">
        <v>287</v>
      </c>
      <c r="E59" s="2873"/>
      <c r="F59" s="2873"/>
      <c r="G59" s="2873"/>
      <c r="H59" s="2873"/>
      <c r="I59" s="2873"/>
      <c r="J59" s="2874">
        <v>2</v>
      </c>
      <c r="K59" s="2875"/>
      <c r="L59" s="2876">
        <v>4</v>
      </c>
      <c r="M59" s="2877"/>
      <c r="N59" s="758">
        <f t="shared" si="4"/>
        <v>2</v>
      </c>
      <c r="O59" s="1157">
        <v>10</v>
      </c>
      <c r="P59" s="2878" t="s">
        <v>858</v>
      </c>
      <c r="Q59" s="2879"/>
      <c r="R59" s="2879"/>
      <c r="S59" s="2880"/>
      <c r="T59" s="64"/>
      <c r="U59" s="64"/>
      <c r="V59" s="64"/>
      <c r="W59" s="64"/>
      <c r="X59" s="64"/>
    </row>
    <row r="60" spans="1:34" ht="21" customHeight="1" x14ac:dyDescent="0.35">
      <c r="A60" s="2903"/>
      <c r="B60" s="2870" t="s">
        <v>698</v>
      </c>
      <c r="C60" s="2871"/>
      <c r="D60" s="2915" t="s">
        <v>286</v>
      </c>
      <c r="E60" s="2873"/>
      <c r="F60" s="2873"/>
      <c r="G60" s="2873"/>
      <c r="H60" s="2873"/>
      <c r="I60" s="2873"/>
      <c r="J60" s="2874">
        <v>2</v>
      </c>
      <c r="K60" s="2875"/>
      <c r="L60" s="2876">
        <v>4</v>
      </c>
      <c r="M60" s="2877"/>
      <c r="N60" s="758">
        <f t="shared" si="4"/>
        <v>2</v>
      </c>
      <c r="O60" s="1157">
        <v>10</v>
      </c>
      <c r="P60" s="2878"/>
      <c r="Q60" s="2879"/>
      <c r="R60" s="2879"/>
      <c r="S60" s="2880"/>
      <c r="T60" s="64"/>
      <c r="U60" s="64"/>
      <c r="V60" s="64"/>
      <c r="W60" s="64"/>
      <c r="X60" s="64"/>
    </row>
    <row r="61" spans="1:34" ht="21" customHeight="1" thickBot="1" x14ac:dyDescent="0.4">
      <c r="A61" s="2904"/>
      <c r="B61" s="778"/>
      <c r="C61" s="779"/>
      <c r="D61" s="779"/>
      <c r="E61" s="779"/>
      <c r="F61" s="779"/>
      <c r="G61" s="779"/>
      <c r="H61" s="779"/>
      <c r="I61" s="779"/>
      <c r="J61" s="2908">
        <v>0</v>
      </c>
      <c r="K61" s="2908"/>
      <c r="L61" s="2981">
        <v>0</v>
      </c>
      <c r="M61" s="2981"/>
      <c r="N61" s="779">
        <v>0</v>
      </c>
      <c r="O61" s="779"/>
      <c r="P61" s="779"/>
      <c r="Q61" s="779"/>
      <c r="R61" s="779"/>
      <c r="S61" s="780"/>
      <c r="T61" s="64"/>
      <c r="U61" s="64"/>
      <c r="V61" s="64"/>
      <c r="W61" s="64"/>
      <c r="X61" s="64"/>
    </row>
    <row r="62" spans="1:34" ht="16" thickTop="1" x14ac:dyDescent="0.35">
      <c r="A62" s="1156"/>
      <c r="B62" s="1156"/>
      <c r="C62" s="1156"/>
      <c r="D62" s="1156"/>
      <c r="E62" s="1156"/>
      <c r="F62" s="2892" t="s">
        <v>151</v>
      </c>
      <c r="G62" s="2893"/>
      <c r="H62" s="2893"/>
      <c r="I62" s="2894"/>
      <c r="J62" s="2895">
        <f>SUM(J17:J61)</f>
        <v>220</v>
      </c>
      <c r="K62" s="2896"/>
      <c r="L62" s="2895">
        <f>SUM(L17:L61)</f>
        <v>134</v>
      </c>
      <c r="M62" s="2896"/>
      <c r="N62" s="1159">
        <f>SUM(N17:N61)</f>
        <v>120</v>
      </c>
      <c r="O62" s="1158">
        <f>SUM(O17:O61)</f>
        <v>370</v>
      </c>
      <c r="P62" s="1156"/>
      <c r="Q62" s="454"/>
      <c r="R62" s="454"/>
      <c r="S62" s="64"/>
      <c r="T62" s="64"/>
      <c r="U62" s="64"/>
      <c r="V62" s="64"/>
      <c r="W62" s="64"/>
      <c r="X62" s="64"/>
    </row>
    <row r="63" spans="1:34" ht="16" thickBot="1" x14ac:dyDescent="0.4">
      <c r="A63" s="1156"/>
      <c r="B63" s="1156"/>
      <c r="C63" s="1156"/>
      <c r="D63" s="1156"/>
      <c r="E63" s="1156"/>
      <c r="F63" s="2897" t="s">
        <v>167</v>
      </c>
      <c r="G63" s="2898"/>
      <c r="H63" s="2898"/>
      <c r="I63" s="2899"/>
      <c r="J63" s="2900">
        <f>J62/O62</f>
        <v>0.59459459459459463</v>
      </c>
      <c r="K63" s="2901"/>
      <c r="L63" s="2900">
        <f>L62/O62</f>
        <v>0.36216216216216218</v>
      </c>
      <c r="M63" s="2901"/>
      <c r="N63" s="1160">
        <f>N62/O62</f>
        <v>0.32432432432432434</v>
      </c>
      <c r="O63" s="761"/>
      <c r="P63" s="1156"/>
      <c r="Q63" s="454"/>
      <c r="R63" s="454"/>
      <c r="S63" s="64"/>
      <c r="T63" s="64"/>
      <c r="U63" s="64"/>
      <c r="V63" s="64"/>
      <c r="W63" s="64"/>
      <c r="X63" s="64"/>
    </row>
    <row r="64" spans="1:34" ht="21" customHeight="1" thickTop="1" x14ac:dyDescent="0.35">
      <c r="A64" s="1156"/>
      <c r="B64" s="1156"/>
      <c r="C64" s="1156"/>
      <c r="D64" s="1156"/>
      <c r="E64" s="64"/>
      <c r="F64" s="64"/>
      <c r="G64" s="64"/>
      <c r="H64" s="64"/>
      <c r="I64" s="64"/>
      <c r="J64" s="1156"/>
      <c r="K64" s="1156"/>
      <c r="L64" s="1156"/>
      <c r="M64" s="1156"/>
      <c r="N64" s="1156"/>
      <c r="O64" s="1156"/>
      <c r="P64" s="1156"/>
      <c r="Q64" s="1156"/>
      <c r="R64" s="1156"/>
      <c r="S64" s="1156"/>
      <c r="T64" s="64"/>
      <c r="U64" s="64"/>
      <c r="V64" s="64"/>
      <c r="W64" s="64"/>
      <c r="X64" s="64"/>
    </row>
    <row r="65" spans="1:24" ht="15" thickBot="1" x14ac:dyDescent="0.4">
      <c r="A65" s="64"/>
      <c r="B65" s="64"/>
      <c r="C65" s="64"/>
      <c r="D65" s="64"/>
      <c r="E65" s="64"/>
      <c r="F65" s="64"/>
      <c r="G65" s="64"/>
      <c r="H65" s="64"/>
      <c r="I65" s="64"/>
      <c r="J65" s="64"/>
      <c r="K65" s="64"/>
      <c r="L65" s="64"/>
      <c r="M65" s="64"/>
      <c r="N65" s="64"/>
      <c r="O65" s="112"/>
      <c r="P65" s="64"/>
      <c r="Q65" s="64"/>
      <c r="R65" s="64"/>
      <c r="S65" s="64"/>
      <c r="T65" s="64"/>
    </row>
    <row r="66" spans="1:24" ht="19.5" thickTop="1" thickBot="1" x14ac:dyDescent="0.4">
      <c r="A66" s="2701" t="s">
        <v>10</v>
      </c>
      <c r="B66" s="2702"/>
      <c r="C66" s="2702"/>
      <c r="D66" s="2702"/>
      <c r="E66" s="2702"/>
      <c r="F66" s="2702"/>
      <c r="G66" s="2702"/>
      <c r="H66" s="2702"/>
      <c r="I66" s="2702"/>
      <c r="J66" s="2702"/>
      <c r="K66" s="2702"/>
      <c r="L66" s="2702"/>
      <c r="M66" s="2702"/>
      <c r="N66" s="2702"/>
      <c r="O66" s="111"/>
      <c r="P66" s="2360" t="s">
        <v>491</v>
      </c>
      <c r="Q66" s="2361"/>
      <c r="R66" s="2362"/>
      <c r="S66" s="34"/>
      <c r="T66" s="64"/>
      <c r="U66" s="64"/>
      <c r="V66" s="64"/>
      <c r="W66" s="64"/>
      <c r="X66" s="64"/>
    </row>
    <row r="67" spans="1:24" ht="21" customHeight="1" x14ac:dyDescent="0.35">
      <c r="A67" s="2881" t="s">
        <v>909</v>
      </c>
      <c r="B67" s="2882"/>
      <c r="C67" s="2882"/>
      <c r="D67" s="2882"/>
      <c r="E67" s="2882"/>
      <c r="F67" s="2882"/>
      <c r="G67" s="2882"/>
      <c r="H67" s="2882"/>
      <c r="I67" s="2882"/>
      <c r="J67" s="2882"/>
      <c r="K67" s="2882"/>
      <c r="L67" s="2882"/>
      <c r="M67" s="2882"/>
      <c r="N67" s="2883"/>
      <c r="O67" s="111"/>
      <c r="P67" s="2401" t="s">
        <v>501</v>
      </c>
      <c r="Q67" s="2402"/>
      <c r="R67" s="2403"/>
      <c r="S67" s="34"/>
      <c r="T67" s="64"/>
      <c r="U67" s="165"/>
      <c r="V67" s="64"/>
      <c r="W67" s="64"/>
      <c r="X67" s="64"/>
    </row>
    <row r="68" spans="1:24" ht="21" customHeight="1" x14ac:dyDescent="0.35">
      <c r="A68" s="2884"/>
      <c r="B68" s="2885"/>
      <c r="C68" s="2885"/>
      <c r="D68" s="2885"/>
      <c r="E68" s="2885"/>
      <c r="F68" s="2885"/>
      <c r="G68" s="2885"/>
      <c r="H68" s="2885"/>
      <c r="I68" s="2885"/>
      <c r="J68" s="2885"/>
      <c r="K68" s="2885"/>
      <c r="L68" s="2885"/>
      <c r="M68" s="2885"/>
      <c r="N68" s="2886"/>
      <c r="O68" s="111"/>
      <c r="P68" s="2341"/>
      <c r="Q68" s="2342"/>
      <c r="R68" s="2343"/>
      <c r="S68" s="34"/>
      <c r="T68" s="64"/>
      <c r="U68" s="64"/>
      <c r="V68" s="64"/>
      <c r="W68" s="64"/>
      <c r="X68" s="64"/>
    </row>
    <row r="69" spans="1:24" ht="21" customHeight="1" x14ac:dyDescent="0.35">
      <c r="A69" s="2884"/>
      <c r="B69" s="2885"/>
      <c r="C69" s="2885"/>
      <c r="D69" s="2885"/>
      <c r="E69" s="2885"/>
      <c r="F69" s="2885"/>
      <c r="G69" s="2885"/>
      <c r="H69" s="2885"/>
      <c r="I69" s="2885"/>
      <c r="J69" s="2885"/>
      <c r="K69" s="2885"/>
      <c r="L69" s="2885"/>
      <c r="M69" s="2885"/>
      <c r="N69" s="2886"/>
      <c r="O69" s="111"/>
      <c r="P69" s="2341"/>
      <c r="Q69" s="2342"/>
      <c r="R69" s="2343"/>
      <c r="S69" s="34"/>
      <c r="T69" s="64"/>
      <c r="U69" s="64"/>
      <c r="V69" s="64"/>
      <c r="W69" s="64"/>
      <c r="X69" s="64"/>
    </row>
    <row r="70" spans="1:24" ht="21" customHeight="1" x14ac:dyDescent="0.35">
      <c r="A70" s="2884"/>
      <c r="B70" s="2885"/>
      <c r="C70" s="2885"/>
      <c r="D70" s="2885"/>
      <c r="E70" s="2885"/>
      <c r="F70" s="2885"/>
      <c r="G70" s="2885"/>
      <c r="H70" s="2885"/>
      <c r="I70" s="2885"/>
      <c r="J70" s="2885"/>
      <c r="K70" s="2885"/>
      <c r="L70" s="2885"/>
      <c r="M70" s="2885"/>
      <c r="N70" s="2886"/>
      <c r="O70" s="111"/>
      <c r="P70" s="2341"/>
      <c r="Q70" s="2342"/>
      <c r="R70" s="2343"/>
      <c r="S70" s="34"/>
      <c r="T70" s="64"/>
      <c r="U70" s="64"/>
      <c r="V70" s="64"/>
      <c r="W70" s="64"/>
      <c r="X70" s="64"/>
    </row>
    <row r="71" spans="1:24" ht="15" thickBot="1" x14ac:dyDescent="0.4">
      <c r="A71" s="2887"/>
      <c r="B71" s="2888"/>
      <c r="C71" s="2888"/>
      <c r="D71" s="2888"/>
      <c r="E71" s="2888"/>
      <c r="F71" s="2888"/>
      <c r="G71" s="2888"/>
      <c r="H71" s="2888"/>
      <c r="I71" s="2888"/>
      <c r="J71" s="2888"/>
      <c r="K71" s="2888"/>
      <c r="L71" s="2888"/>
      <c r="M71" s="2888"/>
      <c r="N71" s="2889"/>
      <c r="O71" s="112"/>
      <c r="P71" s="2363"/>
      <c r="Q71" s="2696"/>
      <c r="R71" s="2697"/>
      <c r="S71" s="64"/>
      <c r="T71" s="64"/>
      <c r="U71" s="64"/>
      <c r="V71" s="64"/>
      <c r="W71" s="64"/>
      <c r="X71" s="64"/>
    </row>
    <row r="72" spans="1:24" ht="15.5" thickTop="1" thickBot="1" x14ac:dyDescent="0.4">
      <c r="A72" s="64"/>
      <c r="B72" s="64"/>
      <c r="C72" s="64"/>
      <c r="D72" s="64"/>
      <c r="E72" s="64"/>
      <c r="F72" s="64"/>
      <c r="G72" s="64"/>
      <c r="H72" s="64"/>
      <c r="I72" s="64"/>
      <c r="J72" s="64"/>
      <c r="K72" s="64"/>
      <c r="L72" s="64"/>
      <c r="M72" s="64"/>
      <c r="N72" s="762"/>
      <c r="O72" s="164"/>
      <c r="P72" s="64"/>
      <c r="Q72" s="64"/>
      <c r="R72" s="64"/>
      <c r="S72" s="34"/>
      <c r="T72" s="64"/>
      <c r="U72" s="64"/>
      <c r="V72" s="64"/>
      <c r="W72" s="64"/>
      <c r="X72" s="64"/>
    </row>
    <row r="73" spans="1:24" ht="21" customHeight="1" thickTop="1" thickBot="1" x14ac:dyDescent="0.4">
      <c r="A73" s="2701" t="s">
        <v>11</v>
      </c>
      <c r="B73" s="2702"/>
      <c r="C73" s="2702"/>
      <c r="D73" s="2890"/>
      <c r="E73" s="2890"/>
      <c r="F73" s="2890"/>
      <c r="G73" s="2890"/>
      <c r="H73" s="2890"/>
      <c r="I73" s="2890"/>
      <c r="J73" s="2890"/>
      <c r="K73" s="2890"/>
      <c r="L73" s="2890"/>
      <c r="M73" s="2890"/>
      <c r="N73" s="2891"/>
      <c r="O73" s="111"/>
      <c r="P73" s="2360" t="s">
        <v>491</v>
      </c>
      <c r="Q73" s="2361"/>
      <c r="R73" s="2362"/>
      <c r="S73" s="34"/>
      <c r="T73" s="64"/>
      <c r="U73" s="64"/>
      <c r="V73" s="64"/>
      <c r="W73" s="64"/>
      <c r="X73" s="64"/>
    </row>
    <row r="74" spans="1:24" ht="21" customHeight="1" x14ac:dyDescent="0.35">
      <c r="A74" s="2881" t="s">
        <v>908</v>
      </c>
      <c r="B74" s="2882"/>
      <c r="C74" s="2882"/>
      <c r="D74" s="2882"/>
      <c r="E74" s="2882"/>
      <c r="F74" s="2882"/>
      <c r="G74" s="2882"/>
      <c r="H74" s="2882"/>
      <c r="I74" s="2882"/>
      <c r="J74" s="2882"/>
      <c r="K74" s="2882"/>
      <c r="L74" s="2882"/>
      <c r="M74" s="2882"/>
      <c r="N74" s="2883"/>
      <c r="O74" s="164"/>
      <c r="P74" s="2401" t="s">
        <v>500</v>
      </c>
      <c r="Q74" s="2402"/>
      <c r="R74" s="2403"/>
      <c r="S74" s="34"/>
      <c r="T74" s="64"/>
      <c r="U74" s="64"/>
      <c r="V74" s="64"/>
      <c r="W74" s="64"/>
      <c r="X74" s="64"/>
    </row>
    <row r="75" spans="1:24" ht="21" customHeight="1" x14ac:dyDescent="0.35">
      <c r="A75" s="2884"/>
      <c r="B75" s="2885"/>
      <c r="C75" s="2885"/>
      <c r="D75" s="2885"/>
      <c r="E75" s="2885"/>
      <c r="F75" s="2885"/>
      <c r="G75" s="2885"/>
      <c r="H75" s="2885"/>
      <c r="I75" s="2885"/>
      <c r="J75" s="2885"/>
      <c r="K75" s="2885"/>
      <c r="L75" s="2885"/>
      <c r="M75" s="2885"/>
      <c r="N75" s="2886"/>
      <c r="O75" s="164"/>
      <c r="P75" s="2341"/>
      <c r="Q75" s="2342"/>
      <c r="R75" s="2343"/>
      <c r="S75" s="34"/>
      <c r="T75" s="64"/>
      <c r="U75" s="64"/>
      <c r="V75" s="64"/>
      <c r="W75" s="64"/>
      <c r="X75" s="64"/>
    </row>
    <row r="76" spans="1:24" ht="21" customHeight="1" x14ac:dyDescent="0.35">
      <c r="A76" s="2884"/>
      <c r="B76" s="2885"/>
      <c r="C76" s="2885"/>
      <c r="D76" s="2885"/>
      <c r="E76" s="2885"/>
      <c r="F76" s="2885"/>
      <c r="G76" s="2885"/>
      <c r="H76" s="2885"/>
      <c r="I76" s="2885"/>
      <c r="J76" s="2885"/>
      <c r="K76" s="2885"/>
      <c r="L76" s="2885"/>
      <c r="M76" s="2885"/>
      <c r="N76" s="2886"/>
      <c r="O76" s="164"/>
      <c r="P76" s="2341"/>
      <c r="Q76" s="2342"/>
      <c r="R76" s="2343"/>
      <c r="S76" s="34"/>
      <c r="T76" s="64"/>
      <c r="U76" s="64"/>
      <c r="V76" s="64"/>
      <c r="W76" s="64"/>
      <c r="X76" s="64"/>
    </row>
    <row r="77" spans="1:24" x14ac:dyDescent="0.35">
      <c r="A77" s="2884"/>
      <c r="B77" s="2885"/>
      <c r="C77" s="2885"/>
      <c r="D77" s="2885"/>
      <c r="E77" s="2885"/>
      <c r="F77" s="2885"/>
      <c r="G77" s="2885"/>
      <c r="H77" s="2885"/>
      <c r="I77" s="2885"/>
      <c r="J77" s="2885"/>
      <c r="K77" s="2885"/>
      <c r="L77" s="2885"/>
      <c r="M77" s="2885"/>
      <c r="N77" s="2886"/>
      <c r="O77" s="112"/>
      <c r="P77" s="2341"/>
      <c r="Q77" s="2342"/>
      <c r="R77" s="2343"/>
      <c r="S77" s="64"/>
      <c r="T77" s="64"/>
      <c r="U77" s="64"/>
      <c r="V77" s="64"/>
      <c r="W77" s="64"/>
      <c r="X77" s="64"/>
    </row>
    <row r="78" spans="1:24" ht="15" thickBot="1" x14ac:dyDescent="0.4">
      <c r="A78" s="2887"/>
      <c r="B78" s="2888"/>
      <c r="C78" s="2888"/>
      <c r="D78" s="2888"/>
      <c r="E78" s="2888"/>
      <c r="F78" s="2888"/>
      <c r="G78" s="2888"/>
      <c r="H78" s="2888"/>
      <c r="I78" s="2888"/>
      <c r="J78" s="2888"/>
      <c r="K78" s="2888"/>
      <c r="L78" s="2888"/>
      <c r="M78" s="2888"/>
      <c r="N78" s="2889"/>
      <c r="O78" s="112"/>
      <c r="P78" s="2363"/>
      <c r="Q78" s="2696"/>
      <c r="R78" s="2697"/>
      <c r="S78" s="64"/>
      <c r="T78" s="64"/>
      <c r="U78" s="64"/>
      <c r="V78" s="64"/>
      <c r="W78" s="64"/>
      <c r="X78" s="64"/>
    </row>
    <row r="79" spans="1:24" ht="15" thickTop="1" x14ac:dyDescent="0.35">
      <c r="A79" s="64"/>
      <c r="B79" s="64"/>
      <c r="C79" s="64"/>
      <c r="D79" s="64"/>
      <c r="E79" s="64"/>
      <c r="F79" s="64"/>
      <c r="G79" s="64"/>
      <c r="H79" s="64"/>
      <c r="I79" s="64"/>
      <c r="J79" s="64"/>
      <c r="K79" s="64"/>
      <c r="L79" s="64"/>
      <c r="M79" s="64"/>
      <c r="N79" s="64"/>
      <c r="O79" s="112"/>
      <c r="P79" s="64"/>
      <c r="Q79" s="64"/>
      <c r="R79" s="64"/>
      <c r="S79" s="64"/>
      <c r="T79" s="64"/>
    </row>
  </sheetData>
  <mergeCells count="273">
    <mergeCell ref="J61:K61"/>
    <mergeCell ref="L61:M61"/>
    <mergeCell ref="J58:K58"/>
    <mergeCell ref="B59:C59"/>
    <mergeCell ref="D59:I59"/>
    <mergeCell ref="J59:K59"/>
    <mergeCell ref="L59:M59"/>
    <mergeCell ref="P59:S59"/>
    <mergeCell ref="B60:C60"/>
    <mergeCell ref="D60:I60"/>
    <mergeCell ref="J60:K60"/>
    <mergeCell ref="L60:M60"/>
    <mergeCell ref="P60:S60"/>
    <mergeCell ref="A36:A52"/>
    <mergeCell ref="B36:S36"/>
    <mergeCell ref="B49:C49"/>
    <mergeCell ref="D49:I49"/>
    <mergeCell ref="P49:S49"/>
    <mergeCell ref="B50:C50"/>
    <mergeCell ref="D50:I50"/>
    <mergeCell ref="J50:K50"/>
    <mergeCell ref="L50:M50"/>
    <mergeCell ref="P50:S50"/>
    <mergeCell ref="L49:M49"/>
    <mergeCell ref="B37:C37"/>
    <mergeCell ref="D37:I37"/>
    <mergeCell ref="J37:K37"/>
    <mergeCell ref="P37:S37"/>
    <mergeCell ref="B38:C38"/>
    <mergeCell ref="D38:I38"/>
    <mergeCell ref="J38:K38"/>
    <mergeCell ref="L38:M38"/>
    <mergeCell ref="P38:S38"/>
    <mergeCell ref="B39:C39"/>
    <mergeCell ref="D39:I39"/>
    <mergeCell ref="J39:K39"/>
    <mergeCell ref="L39:M39"/>
    <mergeCell ref="A26:A35"/>
    <mergeCell ref="B26:S26"/>
    <mergeCell ref="B31:C31"/>
    <mergeCell ref="D31:I31"/>
    <mergeCell ref="P31:S31"/>
    <mergeCell ref="B32:C32"/>
    <mergeCell ref="D32:I32"/>
    <mergeCell ref="J32:K32"/>
    <mergeCell ref="L32:M32"/>
    <mergeCell ref="P32:S32"/>
    <mergeCell ref="J31:K31"/>
    <mergeCell ref="L31:M31"/>
    <mergeCell ref="B29:C29"/>
    <mergeCell ref="D29:I29"/>
    <mergeCell ref="J29:K29"/>
    <mergeCell ref="L29:M29"/>
    <mergeCell ref="P29:S29"/>
    <mergeCell ref="B30:C30"/>
    <mergeCell ref="D30:I30"/>
    <mergeCell ref="J30:K30"/>
    <mergeCell ref="L30:M30"/>
    <mergeCell ref="P30:S30"/>
    <mergeCell ref="P34:S34"/>
    <mergeCell ref="J35:K35"/>
    <mergeCell ref="A8:A16"/>
    <mergeCell ref="A17:A25"/>
    <mergeCell ref="B17:S17"/>
    <mergeCell ref="B18:C18"/>
    <mergeCell ref="D18:I18"/>
    <mergeCell ref="P18:S18"/>
    <mergeCell ref="B19:C19"/>
    <mergeCell ref="D19:I19"/>
    <mergeCell ref="J19:K19"/>
    <mergeCell ref="L19:M19"/>
    <mergeCell ref="P19:S19"/>
    <mergeCell ref="J18:K18"/>
    <mergeCell ref="L18:M18"/>
    <mergeCell ref="J11:K11"/>
    <mergeCell ref="L11:M11"/>
    <mergeCell ref="P11:S11"/>
    <mergeCell ref="B12:C12"/>
    <mergeCell ref="D12:I12"/>
    <mergeCell ref="J12:K12"/>
    <mergeCell ref="L12:M12"/>
    <mergeCell ref="P12:S12"/>
    <mergeCell ref="B13:C13"/>
    <mergeCell ref="D13:I13"/>
    <mergeCell ref="P13:S13"/>
    <mergeCell ref="J13:K13"/>
    <mergeCell ref="L13:M13"/>
    <mergeCell ref="L21:M21"/>
    <mergeCell ref="L24:M24"/>
    <mergeCell ref="L34:M34"/>
    <mergeCell ref="L37:M37"/>
    <mergeCell ref="L52:M52"/>
    <mergeCell ref="L55:M55"/>
    <mergeCell ref="B8:S8"/>
    <mergeCell ref="B9:C9"/>
    <mergeCell ref="D9:I9"/>
    <mergeCell ref="J9:K9"/>
    <mergeCell ref="L9:M9"/>
    <mergeCell ref="P9:S9"/>
    <mergeCell ref="B10:C10"/>
    <mergeCell ref="D10:I10"/>
    <mergeCell ref="J10:K10"/>
    <mergeCell ref="L10:M10"/>
    <mergeCell ref="P10:S10"/>
    <mergeCell ref="B11:C11"/>
    <mergeCell ref="D11:I11"/>
    <mergeCell ref="B53:S53"/>
    <mergeCell ref="B14:C14"/>
    <mergeCell ref="D14:I14"/>
    <mergeCell ref="O1:P1"/>
    <mergeCell ref="F2:I2"/>
    <mergeCell ref="L2:M2"/>
    <mergeCell ref="O2:P2"/>
    <mergeCell ref="A4:I4"/>
    <mergeCell ref="J4:S4"/>
    <mergeCell ref="A5:C5"/>
    <mergeCell ref="D5:S5"/>
    <mergeCell ref="A6:A7"/>
    <mergeCell ref="D6:I7"/>
    <mergeCell ref="J6:K6"/>
    <mergeCell ref="L6:M6"/>
    <mergeCell ref="N6:N7"/>
    <mergeCell ref="O6:O7"/>
    <mergeCell ref="P6:S7"/>
    <mergeCell ref="J7:K7"/>
    <mergeCell ref="L7:M7"/>
    <mergeCell ref="F1:I1"/>
    <mergeCell ref="L1:M1"/>
    <mergeCell ref="J14:K14"/>
    <mergeCell ref="L14:M14"/>
    <mergeCell ref="P14:S14"/>
    <mergeCell ref="B15:C15"/>
    <mergeCell ref="D15:I15"/>
    <mergeCell ref="J15:K15"/>
    <mergeCell ref="L15:M15"/>
    <mergeCell ref="P15:S15"/>
    <mergeCell ref="J16:K16"/>
    <mergeCell ref="L16:M16"/>
    <mergeCell ref="P21:S21"/>
    <mergeCell ref="B22:C22"/>
    <mergeCell ref="D22:I22"/>
    <mergeCell ref="J22:K22"/>
    <mergeCell ref="L22:M22"/>
    <mergeCell ref="P22:S22"/>
    <mergeCell ref="B20:C20"/>
    <mergeCell ref="D20:I20"/>
    <mergeCell ref="J20:K20"/>
    <mergeCell ref="L20:M20"/>
    <mergeCell ref="P20:S20"/>
    <mergeCell ref="B21:C21"/>
    <mergeCell ref="D21:I21"/>
    <mergeCell ref="J21:K21"/>
    <mergeCell ref="B23:C23"/>
    <mergeCell ref="D23:I23"/>
    <mergeCell ref="J23:K23"/>
    <mergeCell ref="L23:M23"/>
    <mergeCell ref="P23:S23"/>
    <mergeCell ref="B24:C24"/>
    <mergeCell ref="D24:I24"/>
    <mergeCell ref="J24:K24"/>
    <mergeCell ref="P24:S24"/>
    <mergeCell ref="J25:K25"/>
    <mergeCell ref="L25:M25"/>
    <mergeCell ref="B27:C27"/>
    <mergeCell ref="D27:I27"/>
    <mergeCell ref="J27:K27"/>
    <mergeCell ref="L27:M27"/>
    <mergeCell ref="P27:S27"/>
    <mergeCell ref="B28:C28"/>
    <mergeCell ref="D28:I28"/>
    <mergeCell ref="J28:K28"/>
    <mergeCell ref="L28:M28"/>
    <mergeCell ref="P28:S28"/>
    <mergeCell ref="L35:M35"/>
    <mergeCell ref="B33:C33"/>
    <mergeCell ref="D33:I33"/>
    <mergeCell ref="J33:K33"/>
    <mergeCell ref="L33:M33"/>
    <mergeCell ref="P33:S33"/>
    <mergeCell ref="B34:C34"/>
    <mergeCell ref="D34:I34"/>
    <mergeCell ref="J34:K34"/>
    <mergeCell ref="P39:S39"/>
    <mergeCell ref="B40:C40"/>
    <mergeCell ref="D40:I40"/>
    <mergeCell ref="J40:K40"/>
    <mergeCell ref="L40:M40"/>
    <mergeCell ref="P40:S40"/>
    <mergeCell ref="B41:C41"/>
    <mergeCell ref="D41:I41"/>
    <mergeCell ref="J41:K41"/>
    <mergeCell ref="L41:M41"/>
    <mergeCell ref="P41:S41"/>
    <mergeCell ref="B42:C42"/>
    <mergeCell ref="D42:I42"/>
    <mergeCell ref="J42:K42"/>
    <mergeCell ref="L42:M42"/>
    <mergeCell ref="P42:S42"/>
    <mergeCell ref="B43:C43"/>
    <mergeCell ref="D43:I43"/>
    <mergeCell ref="J43:K43"/>
    <mergeCell ref="L43:M43"/>
    <mergeCell ref="P43:S43"/>
    <mergeCell ref="B44:C44"/>
    <mergeCell ref="D44:I44"/>
    <mergeCell ref="J44:K44"/>
    <mergeCell ref="L44:M44"/>
    <mergeCell ref="P44:S44"/>
    <mergeCell ref="B45:C45"/>
    <mergeCell ref="D45:I45"/>
    <mergeCell ref="J45:K45"/>
    <mergeCell ref="L45:M45"/>
    <mergeCell ref="P45:S45"/>
    <mergeCell ref="B48:C48"/>
    <mergeCell ref="D48:I48"/>
    <mergeCell ref="J48:K48"/>
    <mergeCell ref="L48:M48"/>
    <mergeCell ref="P48:S48"/>
    <mergeCell ref="J49:K49"/>
    <mergeCell ref="B46:C46"/>
    <mergeCell ref="D46:I46"/>
    <mergeCell ref="J46:K46"/>
    <mergeCell ref="L46:M46"/>
    <mergeCell ref="P46:S46"/>
    <mergeCell ref="B47:C47"/>
    <mergeCell ref="D47:I47"/>
    <mergeCell ref="J47:K47"/>
    <mergeCell ref="L47:M47"/>
    <mergeCell ref="P47:S47"/>
    <mergeCell ref="B51:C51"/>
    <mergeCell ref="D51:I51"/>
    <mergeCell ref="J51:K51"/>
    <mergeCell ref="L51:M51"/>
    <mergeCell ref="P51:S51"/>
    <mergeCell ref="J52:K52"/>
    <mergeCell ref="B54:C54"/>
    <mergeCell ref="D54:I54"/>
    <mergeCell ref="J54:K54"/>
    <mergeCell ref="L54:M54"/>
    <mergeCell ref="P54:S54"/>
    <mergeCell ref="B55:C55"/>
    <mergeCell ref="D55:I55"/>
    <mergeCell ref="J55:K55"/>
    <mergeCell ref="P55:S55"/>
    <mergeCell ref="B56:C56"/>
    <mergeCell ref="D56:I56"/>
    <mergeCell ref="J56:K56"/>
    <mergeCell ref="L56:M56"/>
    <mergeCell ref="P56:S56"/>
    <mergeCell ref="B57:C57"/>
    <mergeCell ref="D57:I57"/>
    <mergeCell ref="J57:K57"/>
    <mergeCell ref="L57:M57"/>
    <mergeCell ref="P57:S57"/>
    <mergeCell ref="A74:N78"/>
    <mergeCell ref="P74:R78"/>
    <mergeCell ref="A66:N66"/>
    <mergeCell ref="P66:R66"/>
    <mergeCell ref="A67:N71"/>
    <mergeCell ref="P67:R71"/>
    <mergeCell ref="A73:N73"/>
    <mergeCell ref="P73:R73"/>
    <mergeCell ref="L58:M58"/>
    <mergeCell ref="F62:I62"/>
    <mergeCell ref="J62:K62"/>
    <mergeCell ref="L62:M62"/>
    <mergeCell ref="F63:I63"/>
    <mergeCell ref="J63:K63"/>
    <mergeCell ref="L63:M63"/>
    <mergeCell ref="A53:A61"/>
    <mergeCell ref="B58:C58"/>
    <mergeCell ref="D58:I58"/>
    <mergeCell ref="P58:S58"/>
  </mergeCells>
  <conditionalFormatting sqref="R2">
    <cfRule type="iconSet" priority="2">
      <iconSet iconSet="3Symbols2" showValue="0">
        <cfvo type="percent" val="0"/>
        <cfvo type="num" val="0"/>
        <cfvo type="num" val="10"/>
      </iconSet>
    </cfRule>
  </conditionalFormatting>
  <conditionalFormatting sqref="S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1800-000000000000}">
      <formula1>AvancementTheme</formula1>
    </dataValidation>
  </dataValidations>
  <hyperlinks>
    <hyperlink ref="R1" location="DPDV_03MK2" display="PdV" xr:uid="{00000000-0004-0000-1800-000000000000}"/>
    <hyperlink ref="S1" location="DKPI_03MK2" display="KPI's" xr:uid="{00000000-0004-0000-18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81">
    <tabColor rgb="FFFFC000"/>
    <pageSetUpPr fitToPage="1"/>
  </sheetPr>
  <dimension ref="A1:AF44"/>
  <sheetViews>
    <sheetView showGridLines="0" showRowColHeaders="0" zoomScaleNormal="100" workbookViewId="0">
      <pane ySplit="6" topLeftCell="A7" activePane="bottomLeft" state="frozen"/>
      <selection activeCell="E12" sqref="E12:H12"/>
      <selection pane="bottomLeft" activeCell="C12" sqref="C12:I12"/>
    </sheetView>
  </sheetViews>
  <sheetFormatPr baseColWidth="10" defaultColWidth="11.453125" defaultRowHeight="14.5" x14ac:dyDescent="0.35"/>
  <cols>
    <col min="1" max="6" width="11.453125" style="61"/>
    <col min="7" max="7" width="7.54296875" style="61" customWidth="1"/>
    <col min="8" max="8" width="4.1796875" style="61" customWidth="1"/>
    <col min="9" max="9" width="3.54296875" style="61" customWidth="1"/>
    <col min="10" max="10" width="11.453125" style="61"/>
    <col min="11" max="11" width="8.7265625" style="61" customWidth="1"/>
    <col min="12" max="12" width="12.81640625" style="61" customWidth="1"/>
    <col min="13" max="13" width="11.453125" style="61"/>
    <col min="14" max="14" width="5.7265625" style="61" customWidth="1"/>
    <col min="15" max="15" width="7.453125" style="61" customWidth="1"/>
    <col min="16" max="16" width="6.453125" style="61" customWidth="1"/>
    <col min="17" max="20" width="11.453125" style="61"/>
    <col min="21" max="21" width="23.7265625" style="61" customWidth="1"/>
    <col min="22" max="16384" width="11.453125" style="61"/>
  </cols>
  <sheetData>
    <row r="1" spans="1:32" s="55" customFormat="1" ht="15" customHeight="1" x14ac:dyDescent="0.35">
      <c r="A1" s="394"/>
      <c r="B1" s="394"/>
      <c r="C1" s="394"/>
      <c r="D1" s="1995" t="s">
        <v>5</v>
      </c>
      <c r="E1" s="1995"/>
      <c r="F1" s="1995"/>
      <c r="G1" s="1995"/>
      <c r="H1" s="396"/>
      <c r="I1" s="1995" t="s">
        <v>6</v>
      </c>
      <c r="J1" s="1995"/>
      <c r="K1" s="394"/>
      <c r="L1" s="1995" t="s">
        <v>9</v>
      </c>
      <c r="M1" s="1995"/>
      <c r="N1" s="953"/>
      <c r="O1" s="953"/>
      <c r="P1" s="394"/>
      <c r="Q1" s="459" t="s">
        <v>2</v>
      </c>
      <c r="R1" s="459" t="s">
        <v>3</v>
      </c>
      <c r="S1" s="450"/>
      <c r="T1" s="450"/>
      <c r="U1" s="450"/>
      <c r="V1" s="450"/>
      <c r="W1" s="450"/>
      <c r="X1" s="450"/>
    </row>
    <row r="2" spans="1:32" s="59" customFormat="1" ht="18" customHeight="1" x14ac:dyDescent="0.35">
      <c r="A2" s="398"/>
      <c r="B2" s="398"/>
      <c r="C2" s="398"/>
      <c r="D2" s="1996" t="str">
        <f>NomClient</f>
        <v>BestEditor</v>
      </c>
      <c r="E2" s="1997"/>
      <c r="F2" s="1997"/>
      <c r="G2" s="1998"/>
      <c r="H2" s="398"/>
      <c r="I2" s="2164" t="s">
        <v>283</v>
      </c>
      <c r="J2" s="2000"/>
      <c r="K2" s="398"/>
      <c r="L2" s="2001">
        <v>41862.524131944447</v>
      </c>
      <c r="M2" s="2002"/>
      <c r="N2" s="717"/>
      <c r="O2" s="717"/>
      <c r="P2" s="399"/>
      <c r="Q2" s="448">
        <f>IF(LEN(DPDV_03PO2)&gt;0,LEN(DPDV_03PO2),0-PDV_NBmini)</f>
        <v>30</v>
      </c>
      <c r="R2" s="448">
        <f>IF(LEN(DKPI_03PO2)&gt;0,LEN(DKPI_03PO2),0-KPI_NBmini)</f>
        <v>63</v>
      </c>
      <c r="S2" s="451"/>
      <c r="T2" s="451"/>
      <c r="U2" s="451"/>
      <c r="V2" s="451"/>
      <c r="W2" s="451"/>
      <c r="X2" s="451"/>
    </row>
    <row r="3" spans="1:32" ht="6.75" customHeight="1" thickBot="1" x14ac:dyDescent="0.4">
      <c r="A3" s="401"/>
      <c r="B3" s="401"/>
      <c r="C3" s="401"/>
      <c r="D3" s="401"/>
      <c r="E3" s="401"/>
      <c r="F3" s="401"/>
      <c r="G3" s="401"/>
      <c r="H3" s="401"/>
      <c r="I3" s="401"/>
      <c r="J3" s="401"/>
      <c r="K3" s="401"/>
      <c r="L3" s="401"/>
      <c r="M3" s="401"/>
      <c r="N3" s="401"/>
      <c r="O3" s="401"/>
      <c r="P3" s="401"/>
      <c r="Q3" s="401"/>
      <c r="R3" s="401"/>
      <c r="S3" s="64"/>
      <c r="T3" s="64"/>
      <c r="U3" s="64"/>
      <c r="V3" s="64"/>
      <c r="W3" s="64"/>
      <c r="X3" s="64"/>
    </row>
    <row r="4" spans="1:32" s="1" customFormat="1" ht="24.75" customHeight="1" thickBot="1" x14ac:dyDescent="0.4">
      <c r="A4" s="3005" t="s">
        <v>1001</v>
      </c>
      <c r="B4" s="3005"/>
      <c r="C4" s="3005"/>
      <c r="D4" s="3005"/>
      <c r="E4" s="3005"/>
      <c r="F4" s="3005"/>
      <c r="G4" s="3005"/>
      <c r="H4" s="3009" t="str">
        <f xml:space="preserve"> "Positionnement pour " &amp; NomProd2</f>
        <v>Positionnement pour Offre 2</v>
      </c>
      <c r="I4" s="3009"/>
      <c r="J4" s="3009"/>
      <c r="K4" s="3009"/>
      <c r="L4" s="3009"/>
      <c r="M4" s="3009"/>
      <c r="N4" s="3009"/>
      <c r="O4" s="3009"/>
      <c r="P4" s="3009"/>
      <c r="Q4" s="3009"/>
      <c r="R4" s="3010"/>
      <c r="S4" s="435"/>
      <c r="T4" s="435"/>
      <c r="U4" s="435"/>
      <c r="V4" s="435"/>
    </row>
    <row r="5" spans="1:32" s="193" customFormat="1" ht="19.5" customHeight="1" thickBot="1" x14ac:dyDescent="0.4">
      <c r="A5" s="2017" t="s">
        <v>14</v>
      </c>
      <c r="B5" s="2017"/>
      <c r="C5" s="2018" t="s">
        <v>995</v>
      </c>
      <c r="D5" s="2019"/>
      <c r="E5" s="2019"/>
      <c r="F5" s="2019"/>
      <c r="G5" s="2019"/>
      <c r="H5" s="2019"/>
      <c r="I5" s="2019"/>
      <c r="J5" s="2019"/>
      <c r="K5" s="2019"/>
      <c r="L5" s="2019"/>
      <c r="M5" s="2019"/>
      <c r="N5" s="2019"/>
      <c r="O5" s="2019"/>
      <c r="P5" s="2019"/>
      <c r="Q5" s="452"/>
      <c r="R5" s="452"/>
      <c r="S5" s="452"/>
      <c r="T5" s="452"/>
      <c r="U5" s="452"/>
      <c r="V5" s="452"/>
    </row>
    <row r="6" spans="1:32" s="193" customFormat="1" ht="19.5" customHeight="1" thickTop="1" x14ac:dyDescent="0.35">
      <c r="A6" s="3006" t="s">
        <v>994</v>
      </c>
      <c r="B6" s="3007"/>
      <c r="C6" s="3007" t="s">
        <v>993</v>
      </c>
      <c r="D6" s="3007"/>
      <c r="E6" s="3007"/>
      <c r="F6" s="3007"/>
      <c r="G6" s="3007"/>
      <c r="H6" s="3007"/>
      <c r="I6" s="3007"/>
      <c r="J6" s="3008" t="s">
        <v>992</v>
      </c>
      <c r="K6" s="3008"/>
      <c r="L6" s="3008"/>
      <c r="M6" s="3008"/>
      <c r="N6" s="3008"/>
      <c r="O6" s="3008"/>
      <c r="P6" s="3008"/>
      <c r="Q6" s="3000" t="s">
        <v>991</v>
      </c>
      <c r="R6" s="3000"/>
      <c r="S6" s="3000"/>
      <c r="T6" s="3000"/>
      <c r="U6" s="3001"/>
      <c r="V6" s="452"/>
    </row>
    <row r="7" spans="1:32" s="92" customFormat="1" ht="8.9" customHeight="1" x14ac:dyDescent="0.35">
      <c r="A7" s="3002"/>
      <c r="B7" s="3003"/>
      <c r="C7" s="3003"/>
      <c r="D7" s="3003"/>
      <c r="E7" s="3003"/>
      <c r="F7" s="3003"/>
      <c r="G7" s="3003"/>
      <c r="H7" s="3003"/>
      <c r="I7" s="3003"/>
      <c r="J7" s="3003"/>
      <c r="K7" s="3003"/>
      <c r="L7" s="3003"/>
      <c r="M7" s="3003"/>
      <c r="N7" s="3003"/>
      <c r="O7" s="3003"/>
      <c r="P7" s="3003"/>
      <c r="Q7" s="3003"/>
      <c r="R7" s="3003"/>
      <c r="S7" s="3003"/>
      <c r="T7" s="3003"/>
      <c r="U7" s="3004"/>
      <c r="V7" s="789"/>
    </row>
    <row r="8" spans="1:32" s="14" customFormat="1" ht="33.75" customHeight="1" x14ac:dyDescent="0.35">
      <c r="A8" s="2985" t="s">
        <v>990</v>
      </c>
      <c r="B8" s="2986"/>
      <c r="C8" s="2986" t="s">
        <v>989</v>
      </c>
      <c r="D8" s="2986"/>
      <c r="E8" s="2986"/>
      <c r="F8" s="2986"/>
      <c r="G8" s="2986"/>
      <c r="H8" s="2986"/>
      <c r="I8" s="2986"/>
      <c r="J8" s="2989" t="s">
        <v>988</v>
      </c>
      <c r="K8" s="2989"/>
      <c r="L8" s="2989"/>
      <c r="M8" s="2989"/>
      <c r="N8" s="2989"/>
      <c r="O8" s="2989"/>
      <c r="P8" s="2989"/>
      <c r="Q8" s="2990"/>
      <c r="R8" s="2990"/>
      <c r="S8" s="2990"/>
      <c r="T8" s="2990"/>
      <c r="U8" s="2991"/>
      <c r="V8" s="790"/>
      <c r="W8" s="15"/>
      <c r="X8" s="364"/>
      <c r="Y8" s="341"/>
      <c r="Z8" s="341"/>
      <c r="AA8" s="15"/>
      <c r="AB8" s="15"/>
      <c r="AC8" s="15"/>
      <c r="AD8" s="15"/>
      <c r="AE8" s="15"/>
      <c r="AF8" s="15"/>
    </row>
    <row r="9" spans="1:32" s="66" customFormat="1" ht="8.9" customHeight="1" x14ac:dyDescent="0.35">
      <c r="A9" s="2992"/>
      <c r="B9" s="2993"/>
      <c r="C9" s="2993"/>
      <c r="D9" s="2993"/>
      <c r="E9" s="2993"/>
      <c r="F9" s="2993"/>
      <c r="G9" s="2993"/>
      <c r="H9" s="2993"/>
      <c r="I9" s="2993"/>
      <c r="J9" s="2993"/>
      <c r="K9" s="2993"/>
      <c r="L9" s="2993"/>
      <c r="M9" s="2993"/>
      <c r="N9" s="2993"/>
      <c r="O9" s="2993"/>
      <c r="P9" s="2993"/>
      <c r="Q9" s="2993"/>
      <c r="R9" s="2993"/>
      <c r="S9" s="2993"/>
      <c r="T9" s="2993"/>
      <c r="U9" s="2994"/>
      <c r="V9" s="402"/>
      <c r="X9" s="104"/>
      <c r="Y9" s="91"/>
      <c r="Z9" s="91"/>
    </row>
    <row r="10" spans="1:32" s="14" customFormat="1" ht="59.25" customHeight="1" x14ac:dyDescent="0.35">
      <c r="A10" s="2985" t="s">
        <v>987</v>
      </c>
      <c r="B10" s="2986"/>
      <c r="C10" s="2996" t="s">
        <v>986</v>
      </c>
      <c r="D10" s="2986"/>
      <c r="E10" s="2986"/>
      <c r="F10" s="2986"/>
      <c r="G10" s="2986"/>
      <c r="H10" s="2986"/>
      <c r="I10" s="2986"/>
      <c r="J10" s="2989" t="s">
        <v>985</v>
      </c>
      <c r="K10" s="2989"/>
      <c r="L10" s="2989"/>
      <c r="M10" s="2989"/>
      <c r="N10" s="2989"/>
      <c r="O10" s="2989"/>
      <c r="P10" s="2989"/>
      <c r="Q10" s="2990"/>
      <c r="R10" s="2990"/>
      <c r="S10" s="2990"/>
      <c r="T10" s="2990"/>
      <c r="U10" s="2991"/>
      <c r="V10" s="790"/>
      <c r="W10" s="15"/>
      <c r="X10" s="364"/>
      <c r="Y10" s="341"/>
      <c r="Z10" s="341"/>
      <c r="AA10" s="15"/>
      <c r="AB10" s="15"/>
      <c r="AC10" s="15"/>
      <c r="AD10" s="15"/>
      <c r="AE10" s="15"/>
      <c r="AF10" s="15"/>
    </row>
    <row r="11" spans="1:32" s="66" customFormat="1" ht="8.9" customHeight="1" x14ac:dyDescent="0.35">
      <c r="A11" s="2992"/>
      <c r="B11" s="2993"/>
      <c r="C11" s="2993"/>
      <c r="D11" s="2993"/>
      <c r="E11" s="2993"/>
      <c r="F11" s="2993"/>
      <c r="G11" s="2993"/>
      <c r="H11" s="2993"/>
      <c r="I11" s="2993"/>
      <c r="J11" s="2993"/>
      <c r="K11" s="2993"/>
      <c r="L11" s="2993"/>
      <c r="M11" s="2993"/>
      <c r="N11" s="2993"/>
      <c r="O11" s="2993"/>
      <c r="P11" s="2993"/>
      <c r="Q11" s="2993"/>
      <c r="R11" s="2993"/>
      <c r="S11" s="2993"/>
      <c r="T11" s="2993"/>
      <c r="U11" s="2994"/>
      <c r="V11" s="402"/>
      <c r="X11" s="104"/>
      <c r="Y11" s="91"/>
      <c r="Z11" s="91"/>
    </row>
    <row r="12" spans="1:32" s="14" customFormat="1" ht="78.75" customHeight="1" x14ac:dyDescent="0.35">
      <c r="A12" s="2985" t="s">
        <v>984</v>
      </c>
      <c r="B12" s="2986"/>
      <c r="C12" s="2996" t="s">
        <v>983</v>
      </c>
      <c r="D12" s="2986"/>
      <c r="E12" s="2986"/>
      <c r="F12" s="2986"/>
      <c r="G12" s="2986"/>
      <c r="H12" s="2986"/>
      <c r="I12" s="2986"/>
      <c r="J12" s="2989" t="s">
        <v>982</v>
      </c>
      <c r="K12" s="2989"/>
      <c r="L12" s="2989"/>
      <c r="M12" s="2989"/>
      <c r="N12" s="2989"/>
      <c r="O12" s="2989"/>
      <c r="P12" s="2989"/>
      <c r="Q12" s="2990"/>
      <c r="R12" s="2990"/>
      <c r="S12" s="2990"/>
      <c r="T12" s="2990"/>
      <c r="U12" s="2991"/>
      <c r="V12" s="790"/>
      <c r="W12" s="15"/>
      <c r="X12" s="364"/>
      <c r="Y12" s="341"/>
      <c r="Z12" s="341"/>
      <c r="AA12" s="15"/>
      <c r="AB12" s="15"/>
      <c r="AC12" s="15"/>
      <c r="AD12" s="15"/>
      <c r="AE12" s="15"/>
      <c r="AF12" s="15"/>
    </row>
    <row r="13" spans="1:32" s="66" customFormat="1" ht="8.9" customHeight="1" x14ac:dyDescent="0.35">
      <c r="A13" s="2997"/>
      <c r="B13" s="2998"/>
      <c r="C13" s="2998"/>
      <c r="D13" s="2998"/>
      <c r="E13" s="2998"/>
      <c r="F13" s="2998"/>
      <c r="G13" s="2998"/>
      <c r="H13" s="2998"/>
      <c r="I13" s="2998"/>
      <c r="J13" s="2998"/>
      <c r="K13" s="2998"/>
      <c r="L13" s="2998"/>
      <c r="M13" s="2998"/>
      <c r="N13" s="2998"/>
      <c r="O13" s="2998"/>
      <c r="P13" s="2998"/>
      <c r="Q13" s="2998"/>
      <c r="R13" s="2998"/>
      <c r="S13" s="2998"/>
      <c r="T13" s="2998"/>
      <c r="U13" s="2999"/>
      <c r="V13" s="402"/>
      <c r="X13" s="104"/>
      <c r="Y13" s="91"/>
      <c r="Z13" s="91"/>
    </row>
    <row r="14" spans="1:32" s="14" customFormat="1" ht="78.75" customHeight="1" x14ac:dyDescent="0.35">
      <c r="A14" s="2985" t="s">
        <v>981</v>
      </c>
      <c r="B14" s="2986"/>
      <c r="C14" s="2996" t="s">
        <v>980</v>
      </c>
      <c r="D14" s="2986"/>
      <c r="E14" s="2986"/>
      <c r="F14" s="2986"/>
      <c r="G14" s="2986"/>
      <c r="H14" s="2986"/>
      <c r="I14" s="2986"/>
      <c r="J14" s="2989" t="s">
        <v>979</v>
      </c>
      <c r="K14" s="2989"/>
      <c r="L14" s="2989"/>
      <c r="M14" s="2989"/>
      <c r="N14" s="2989"/>
      <c r="O14" s="2989"/>
      <c r="P14" s="2989"/>
      <c r="Q14" s="2990"/>
      <c r="R14" s="2990"/>
      <c r="S14" s="2990"/>
      <c r="T14" s="2990"/>
      <c r="U14" s="2991"/>
      <c r="V14" s="790"/>
      <c r="W14" s="15"/>
      <c r="X14" s="364"/>
      <c r="Y14" s="341"/>
      <c r="Z14" s="341"/>
      <c r="AA14" s="15"/>
      <c r="AB14" s="15"/>
      <c r="AC14" s="15"/>
      <c r="AD14" s="15"/>
      <c r="AE14" s="15"/>
      <c r="AF14" s="15"/>
    </row>
    <row r="15" spans="1:32" s="66" customFormat="1" ht="8.9" customHeight="1" x14ac:dyDescent="0.35">
      <c r="A15" s="2992"/>
      <c r="B15" s="2993"/>
      <c r="C15" s="2993"/>
      <c r="D15" s="2993"/>
      <c r="E15" s="2993"/>
      <c r="F15" s="2993"/>
      <c r="G15" s="2993"/>
      <c r="H15" s="2993"/>
      <c r="I15" s="2993"/>
      <c r="J15" s="2993"/>
      <c r="K15" s="2993"/>
      <c r="L15" s="2993"/>
      <c r="M15" s="2993"/>
      <c r="N15" s="2993"/>
      <c r="O15" s="2993"/>
      <c r="P15" s="2993"/>
      <c r="Q15" s="2993"/>
      <c r="R15" s="2993"/>
      <c r="S15" s="2993"/>
      <c r="T15" s="2993"/>
      <c r="U15" s="2994"/>
      <c r="V15" s="402"/>
      <c r="X15" s="104"/>
      <c r="Y15" s="91"/>
      <c r="Z15" s="91"/>
    </row>
    <row r="16" spans="1:32" s="14" customFormat="1" ht="78.75" customHeight="1" x14ac:dyDescent="0.35">
      <c r="A16" s="2985" t="s">
        <v>978</v>
      </c>
      <c r="B16" s="2986"/>
      <c r="C16" s="2996" t="s">
        <v>977</v>
      </c>
      <c r="D16" s="2986"/>
      <c r="E16" s="2986"/>
      <c r="F16" s="2986"/>
      <c r="G16" s="2986"/>
      <c r="H16" s="2986"/>
      <c r="I16" s="2986"/>
      <c r="J16" s="2989" t="s">
        <v>976</v>
      </c>
      <c r="K16" s="2989"/>
      <c r="L16" s="2989"/>
      <c r="M16" s="2989"/>
      <c r="N16" s="2989"/>
      <c r="O16" s="2989"/>
      <c r="P16" s="2989"/>
      <c r="Q16" s="2990"/>
      <c r="R16" s="2990"/>
      <c r="S16" s="2990"/>
      <c r="T16" s="2990"/>
      <c r="U16" s="2991"/>
      <c r="V16" s="790"/>
      <c r="W16" s="15"/>
      <c r="X16" s="364"/>
      <c r="Y16" s="341"/>
      <c r="Z16" s="341"/>
      <c r="AA16" s="15"/>
      <c r="AB16" s="15"/>
      <c r="AC16" s="15"/>
      <c r="AD16" s="15"/>
      <c r="AE16" s="15"/>
      <c r="AF16" s="15"/>
    </row>
    <row r="17" spans="1:32" s="66" customFormat="1" ht="8.9" customHeight="1" x14ac:dyDescent="0.35">
      <c r="A17" s="2992"/>
      <c r="B17" s="2993"/>
      <c r="C17" s="2993"/>
      <c r="D17" s="2993"/>
      <c r="E17" s="2993"/>
      <c r="F17" s="2993"/>
      <c r="G17" s="2993"/>
      <c r="H17" s="2993"/>
      <c r="I17" s="2993"/>
      <c r="J17" s="2993"/>
      <c r="K17" s="2993"/>
      <c r="L17" s="2993"/>
      <c r="M17" s="2993"/>
      <c r="N17" s="2993"/>
      <c r="O17" s="2993"/>
      <c r="P17" s="2993"/>
      <c r="Q17" s="2993"/>
      <c r="R17" s="2993"/>
      <c r="S17" s="2993"/>
      <c r="T17" s="2993"/>
      <c r="U17" s="2994"/>
      <c r="V17" s="402"/>
      <c r="X17" s="104"/>
      <c r="Y17" s="91"/>
      <c r="Z17" s="91"/>
    </row>
    <row r="18" spans="1:32" s="14" customFormat="1" ht="78.75" customHeight="1" x14ac:dyDescent="0.35">
      <c r="A18" s="2985" t="s">
        <v>975</v>
      </c>
      <c r="B18" s="2986"/>
      <c r="C18" s="2987" t="s">
        <v>974</v>
      </c>
      <c r="D18" s="2988"/>
      <c r="E18" s="2988"/>
      <c r="F18" s="2988"/>
      <c r="G18" s="2988"/>
      <c r="H18" s="2988"/>
      <c r="I18" s="2988"/>
      <c r="J18" s="2989" t="s">
        <v>973</v>
      </c>
      <c r="K18" s="2989"/>
      <c r="L18" s="2989"/>
      <c r="M18" s="2989"/>
      <c r="N18" s="2989"/>
      <c r="O18" s="2989"/>
      <c r="P18" s="2989"/>
      <c r="Q18" s="2990"/>
      <c r="R18" s="2990"/>
      <c r="S18" s="2990"/>
      <c r="T18" s="2990"/>
      <c r="U18" s="2991"/>
      <c r="V18" s="790"/>
      <c r="W18" s="15"/>
      <c r="X18" s="364"/>
      <c r="Y18" s="341"/>
      <c r="Z18" s="341"/>
      <c r="AA18" s="15"/>
      <c r="AB18" s="15"/>
      <c r="AC18" s="15"/>
      <c r="AD18" s="15"/>
      <c r="AE18" s="15"/>
      <c r="AF18" s="15"/>
    </row>
    <row r="19" spans="1:32" s="66" customFormat="1" ht="8.9" customHeight="1" x14ac:dyDescent="0.35">
      <c r="A19" s="2992"/>
      <c r="B19" s="2993"/>
      <c r="C19" s="2993"/>
      <c r="D19" s="2993"/>
      <c r="E19" s="2993"/>
      <c r="F19" s="2993"/>
      <c r="G19" s="2993"/>
      <c r="H19" s="2993"/>
      <c r="I19" s="2993"/>
      <c r="J19" s="2993"/>
      <c r="K19" s="2993"/>
      <c r="L19" s="2993"/>
      <c r="M19" s="2993"/>
      <c r="N19" s="2993"/>
      <c r="O19" s="2993"/>
      <c r="P19" s="2993"/>
      <c r="Q19" s="2993"/>
      <c r="R19" s="2993"/>
      <c r="S19" s="2993"/>
      <c r="T19" s="2993"/>
      <c r="U19" s="2994"/>
      <c r="V19" s="402"/>
      <c r="X19" s="104"/>
      <c r="Y19" s="91"/>
      <c r="Z19" s="91"/>
    </row>
    <row r="20" spans="1:32" s="14" customFormat="1" ht="126.75" customHeight="1" x14ac:dyDescent="0.35">
      <c r="A20" s="2985" t="s">
        <v>972</v>
      </c>
      <c r="B20" s="2986"/>
      <c r="C20" s="2995" t="s">
        <v>971</v>
      </c>
      <c r="D20" s="2986"/>
      <c r="E20" s="2986"/>
      <c r="F20" s="2986"/>
      <c r="G20" s="2986"/>
      <c r="H20" s="2986"/>
      <c r="I20" s="2986"/>
      <c r="J20" s="2989" t="s">
        <v>970</v>
      </c>
      <c r="K20" s="2989"/>
      <c r="L20" s="2989"/>
      <c r="M20" s="2989"/>
      <c r="N20" s="2989"/>
      <c r="O20" s="2989"/>
      <c r="P20" s="2989"/>
      <c r="Q20" s="2990"/>
      <c r="R20" s="2990"/>
      <c r="S20" s="2990"/>
      <c r="T20" s="2990"/>
      <c r="U20" s="2991"/>
      <c r="V20" s="790"/>
      <c r="W20" s="15"/>
      <c r="X20" s="364"/>
      <c r="Y20" s="341"/>
      <c r="Z20" s="341"/>
      <c r="AA20" s="15"/>
      <c r="AB20" s="15"/>
      <c r="AC20" s="15"/>
      <c r="AD20" s="15"/>
      <c r="AE20" s="15"/>
      <c r="AF20" s="15"/>
    </row>
    <row r="21" spans="1:32" s="66" customFormat="1" ht="8.9" customHeight="1" x14ac:dyDescent="0.35">
      <c r="A21" s="2992"/>
      <c r="B21" s="2993"/>
      <c r="C21" s="2993"/>
      <c r="D21" s="2993"/>
      <c r="E21" s="2993"/>
      <c r="F21" s="2993"/>
      <c r="G21" s="2993"/>
      <c r="H21" s="2993"/>
      <c r="I21" s="2993"/>
      <c r="J21" s="2993"/>
      <c r="K21" s="2993"/>
      <c r="L21" s="2993"/>
      <c r="M21" s="2993"/>
      <c r="N21" s="2993"/>
      <c r="O21" s="2993"/>
      <c r="P21" s="2993"/>
      <c r="Q21" s="2993"/>
      <c r="R21" s="2993"/>
      <c r="S21" s="2993"/>
      <c r="T21" s="2993"/>
      <c r="U21" s="2994"/>
      <c r="V21" s="402"/>
      <c r="X21" s="104"/>
      <c r="Y21" s="91"/>
      <c r="Z21" s="91"/>
    </row>
    <row r="22" spans="1:32" s="14" customFormat="1" ht="137.25" customHeight="1" x14ac:dyDescent="0.35">
      <c r="A22" s="2985" t="s">
        <v>969</v>
      </c>
      <c r="B22" s="2986"/>
      <c r="C22" s="2996" t="s">
        <v>968</v>
      </c>
      <c r="D22" s="2986"/>
      <c r="E22" s="2986"/>
      <c r="F22" s="2986"/>
      <c r="G22" s="2986"/>
      <c r="H22" s="2986"/>
      <c r="I22" s="2986"/>
      <c r="J22" s="2989" t="s">
        <v>967</v>
      </c>
      <c r="K22" s="2989"/>
      <c r="L22" s="2989"/>
      <c r="M22" s="2989"/>
      <c r="N22" s="2989"/>
      <c r="O22" s="2989"/>
      <c r="P22" s="2989"/>
      <c r="Q22" s="2990"/>
      <c r="R22" s="2990"/>
      <c r="S22" s="2990"/>
      <c r="T22" s="2990"/>
      <c r="U22" s="2991"/>
      <c r="V22" s="790"/>
      <c r="W22" s="15"/>
      <c r="X22" s="364"/>
      <c r="Y22" s="341"/>
      <c r="Z22" s="341"/>
      <c r="AA22" s="15"/>
      <c r="AB22" s="15"/>
      <c r="AC22" s="15"/>
      <c r="AD22" s="15"/>
      <c r="AE22" s="15"/>
      <c r="AF22" s="15"/>
    </row>
    <row r="23" spans="1:32" ht="8.9" customHeight="1" thickBot="1" x14ac:dyDescent="0.4">
      <c r="A23" s="2982"/>
      <c r="B23" s="2983"/>
      <c r="C23" s="2983"/>
      <c r="D23" s="2983"/>
      <c r="E23" s="2983"/>
      <c r="F23" s="2983"/>
      <c r="G23" s="2983"/>
      <c r="H23" s="2983"/>
      <c r="I23" s="2983"/>
      <c r="J23" s="2983"/>
      <c r="K23" s="2983"/>
      <c r="L23" s="2983"/>
      <c r="M23" s="2983"/>
      <c r="N23" s="2983"/>
      <c r="O23" s="2983"/>
      <c r="P23" s="2983"/>
      <c r="Q23" s="2983"/>
      <c r="R23" s="2983"/>
      <c r="S23" s="2983"/>
      <c r="T23" s="2983"/>
      <c r="U23" s="2984"/>
      <c r="V23" s="402"/>
      <c r="W23" s="66"/>
      <c r="X23" s="104"/>
      <c r="Y23" s="91"/>
      <c r="Z23" s="91"/>
      <c r="AA23" s="66"/>
      <c r="AB23" s="66"/>
      <c r="AC23" s="66"/>
      <c r="AD23" s="66"/>
      <c r="AE23" s="66"/>
      <c r="AF23" s="66"/>
    </row>
    <row r="24" spans="1:32" ht="15.5" thickTop="1" thickBot="1" x14ac:dyDescent="0.4">
      <c r="A24" s="64"/>
      <c r="B24" s="64"/>
      <c r="C24" s="64"/>
      <c r="D24" s="64"/>
      <c r="E24" s="64"/>
      <c r="F24" s="64"/>
      <c r="G24" s="64"/>
      <c r="H24" s="64"/>
      <c r="I24" s="64"/>
      <c r="J24" s="64"/>
      <c r="K24" s="64"/>
      <c r="L24" s="64"/>
      <c r="M24" s="64"/>
      <c r="N24" s="64"/>
      <c r="O24" s="64"/>
      <c r="P24" s="64"/>
      <c r="Q24" s="64"/>
      <c r="R24" s="64"/>
      <c r="S24" s="64"/>
      <c r="T24" s="64"/>
      <c r="U24" s="64"/>
      <c r="V24" s="64"/>
    </row>
    <row r="25" spans="1:32" ht="19.5" thickTop="1" thickBot="1" x14ac:dyDescent="0.4">
      <c r="A25" s="2701" t="s">
        <v>10</v>
      </c>
      <c r="B25" s="2702"/>
      <c r="C25" s="2702"/>
      <c r="D25" s="2702"/>
      <c r="E25" s="2702"/>
      <c r="F25" s="2702"/>
      <c r="G25" s="2702"/>
      <c r="H25" s="2702"/>
      <c r="I25" s="2702"/>
      <c r="J25" s="2702"/>
      <c r="K25" s="2702"/>
      <c r="L25" s="33"/>
      <c r="M25" s="2360" t="s">
        <v>491</v>
      </c>
      <c r="N25" s="2361"/>
      <c r="O25" s="2361"/>
      <c r="P25" s="2362"/>
      <c r="Q25" s="64"/>
      <c r="R25" s="64"/>
      <c r="S25" s="64"/>
      <c r="T25" s="64"/>
      <c r="U25" s="64"/>
      <c r="V25" s="64"/>
    </row>
    <row r="26" spans="1:32" ht="19.5" customHeight="1" x14ac:dyDescent="0.35">
      <c r="A26" s="2881" t="s">
        <v>911</v>
      </c>
      <c r="B26" s="2882"/>
      <c r="C26" s="2882"/>
      <c r="D26" s="2882"/>
      <c r="E26" s="2882"/>
      <c r="F26" s="2882"/>
      <c r="G26" s="2882"/>
      <c r="H26" s="2882"/>
      <c r="I26" s="2882"/>
      <c r="J26" s="2882"/>
      <c r="K26" s="2883"/>
      <c r="L26" s="36"/>
      <c r="M26" s="2341" t="s">
        <v>502</v>
      </c>
      <c r="N26" s="2342"/>
      <c r="O26" s="2342"/>
      <c r="P26" s="2343"/>
      <c r="Q26" s="64"/>
      <c r="R26" s="64"/>
      <c r="S26" s="64"/>
      <c r="T26" s="64"/>
      <c r="U26" s="64"/>
      <c r="V26" s="64"/>
    </row>
    <row r="27" spans="1:32" ht="19.5" customHeight="1" x14ac:dyDescent="0.35">
      <c r="A27" s="2884"/>
      <c r="B27" s="2885"/>
      <c r="C27" s="2885"/>
      <c r="D27" s="2885"/>
      <c r="E27" s="2885"/>
      <c r="F27" s="2885"/>
      <c r="G27" s="2885"/>
      <c r="H27" s="2885"/>
      <c r="I27" s="2885"/>
      <c r="J27" s="2885"/>
      <c r="K27" s="2886"/>
      <c r="L27" s="36"/>
      <c r="M27" s="2341"/>
      <c r="N27" s="2342"/>
      <c r="O27" s="2342"/>
      <c r="P27" s="2343"/>
      <c r="Q27" s="64"/>
      <c r="R27" s="64"/>
      <c r="S27" s="64"/>
      <c r="T27" s="64"/>
      <c r="U27" s="64"/>
      <c r="V27" s="64"/>
    </row>
    <row r="28" spans="1:32" ht="19.5" customHeight="1" x14ac:dyDescent="0.35">
      <c r="A28" s="2884"/>
      <c r="B28" s="2885"/>
      <c r="C28" s="2885"/>
      <c r="D28" s="2885"/>
      <c r="E28" s="2885"/>
      <c r="F28" s="2885"/>
      <c r="G28" s="2885"/>
      <c r="H28" s="2885"/>
      <c r="I28" s="2885"/>
      <c r="J28" s="2885"/>
      <c r="K28" s="2886"/>
      <c r="L28" s="36"/>
      <c r="M28" s="2341"/>
      <c r="N28" s="2342"/>
      <c r="O28" s="2342"/>
      <c r="P28" s="2343"/>
      <c r="Q28" s="64"/>
      <c r="R28" s="64"/>
      <c r="S28" s="64"/>
      <c r="T28" s="64"/>
      <c r="U28" s="64"/>
      <c r="V28" s="64"/>
    </row>
    <row r="29" spans="1:32" ht="19.5" customHeight="1" x14ac:dyDescent="0.35">
      <c r="A29" s="2884"/>
      <c r="B29" s="2885"/>
      <c r="C29" s="2885"/>
      <c r="D29" s="2885"/>
      <c r="E29" s="2885"/>
      <c r="F29" s="2885"/>
      <c r="G29" s="2885"/>
      <c r="H29" s="2885"/>
      <c r="I29" s="2885"/>
      <c r="J29" s="2885"/>
      <c r="K29" s="2886"/>
      <c r="L29" s="36"/>
      <c r="M29" s="2341"/>
      <c r="N29" s="2342"/>
      <c r="O29" s="2342"/>
      <c r="P29" s="2343"/>
      <c r="Q29" s="64"/>
      <c r="R29" s="64"/>
      <c r="S29" s="64"/>
      <c r="T29" s="64"/>
      <c r="U29" s="64"/>
      <c r="V29" s="64"/>
    </row>
    <row r="30" spans="1:32" ht="15" customHeight="1" thickBot="1" x14ac:dyDescent="0.4">
      <c r="A30" s="2884"/>
      <c r="B30" s="2885"/>
      <c r="C30" s="2885"/>
      <c r="D30" s="2885"/>
      <c r="E30" s="2885"/>
      <c r="F30" s="2885"/>
      <c r="G30" s="2885"/>
      <c r="H30" s="2885"/>
      <c r="I30" s="2885"/>
      <c r="J30" s="2885"/>
      <c r="K30" s="2886"/>
      <c r="L30" s="64"/>
      <c r="M30" s="2363"/>
      <c r="N30" s="2696"/>
      <c r="O30" s="2696"/>
      <c r="P30" s="2697"/>
      <c r="Q30" s="64"/>
      <c r="R30" s="64"/>
      <c r="S30" s="64"/>
      <c r="T30" s="64"/>
      <c r="U30" s="64"/>
      <c r="V30" s="64"/>
    </row>
    <row r="31" spans="1:32" x14ac:dyDescent="0.35">
      <c r="A31" s="2884"/>
      <c r="B31" s="2885"/>
      <c r="C31" s="2885"/>
      <c r="D31" s="2885"/>
      <c r="E31" s="2885"/>
      <c r="F31" s="2885"/>
      <c r="G31" s="2885"/>
      <c r="H31" s="2885"/>
      <c r="I31" s="2885"/>
      <c r="J31" s="2885"/>
      <c r="K31" s="2886"/>
      <c r="L31" s="34"/>
      <c r="M31" s="64"/>
      <c r="N31" s="64"/>
      <c r="O31" s="64"/>
      <c r="P31" s="34"/>
      <c r="Q31" s="64"/>
      <c r="R31" s="64"/>
      <c r="S31" s="64"/>
      <c r="T31" s="64"/>
      <c r="U31" s="64"/>
      <c r="V31" s="64"/>
    </row>
    <row r="32" spans="1:32" ht="19.5" customHeight="1" x14ac:dyDescent="0.35">
      <c r="A32" s="2884"/>
      <c r="B32" s="2885"/>
      <c r="C32" s="2885"/>
      <c r="D32" s="2885"/>
      <c r="E32" s="2885"/>
      <c r="F32" s="2885"/>
      <c r="G32" s="2885"/>
      <c r="H32" s="2885"/>
      <c r="I32" s="2885"/>
      <c r="J32" s="2885"/>
      <c r="K32" s="2886"/>
      <c r="L32" s="34"/>
      <c r="M32" s="64"/>
      <c r="N32" s="64"/>
      <c r="O32" s="64"/>
      <c r="P32" s="34"/>
      <c r="Q32" s="64"/>
      <c r="R32" s="64"/>
      <c r="S32" s="64"/>
      <c r="T32" s="64"/>
      <c r="U32" s="64"/>
      <c r="V32" s="64"/>
    </row>
    <row r="33" spans="1:22" ht="19.5" customHeight="1" thickBot="1" x14ac:dyDescent="0.4">
      <c r="A33" s="2887"/>
      <c r="B33" s="2888"/>
      <c r="C33" s="2888"/>
      <c r="D33" s="2888"/>
      <c r="E33" s="2888"/>
      <c r="F33" s="2888"/>
      <c r="G33" s="2888"/>
      <c r="H33" s="2888"/>
      <c r="I33" s="2888"/>
      <c r="J33" s="2888"/>
      <c r="K33" s="2889"/>
      <c r="L33" s="34"/>
      <c r="M33" s="64"/>
      <c r="N33" s="64"/>
      <c r="O33" s="64"/>
      <c r="P33" s="34"/>
      <c r="Q33" s="64"/>
      <c r="R33" s="64"/>
      <c r="S33" s="64"/>
      <c r="T33" s="64"/>
      <c r="U33" s="64"/>
      <c r="V33" s="64"/>
    </row>
    <row r="34" spans="1:22" ht="19.5" customHeight="1" thickTop="1" thickBot="1" x14ac:dyDescent="0.4">
      <c r="A34" s="64"/>
      <c r="B34" s="64"/>
      <c r="C34" s="64"/>
      <c r="D34" s="64"/>
      <c r="E34" s="64"/>
      <c r="F34" s="64"/>
      <c r="G34" s="64"/>
      <c r="H34" s="64"/>
      <c r="I34" s="64"/>
      <c r="J34" s="64"/>
      <c r="K34" s="781"/>
      <c r="L34" s="34"/>
      <c r="M34" s="64"/>
      <c r="N34" s="64"/>
      <c r="O34" s="64"/>
      <c r="P34" s="34"/>
      <c r="Q34" s="64"/>
      <c r="R34" s="64"/>
      <c r="S34" s="64"/>
      <c r="T34" s="64"/>
      <c r="U34" s="64"/>
      <c r="V34" s="64"/>
    </row>
    <row r="35" spans="1:22" ht="19.5" customHeight="1" thickTop="1" thickBot="1" x14ac:dyDescent="0.4">
      <c r="A35" s="2701" t="s">
        <v>11</v>
      </c>
      <c r="B35" s="2890"/>
      <c r="C35" s="2890"/>
      <c r="D35" s="2890"/>
      <c r="E35" s="2890"/>
      <c r="F35" s="2890"/>
      <c r="G35" s="2890"/>
      <c r="H35" s="2890"/>
      <c r="I35" s="2890"/>
      <c r="J35" s="2890"/>
      <c r="K35" s="2891"/>
      <c r="L35" s="34"/>
      <c r="M35" s="2360" t="s">
        <v>491</v>
      </c>
      <c r="N35" s="2361"/>
      <c r="O35" s="2361"/>
      <c r="P35" s="2362"/>
      <c r="Q35" s="64"/>
      <c r="R35" s="64"/>
      <c r="S35" s="64"/>
      <c r="T35" s="64"/>
      <c r="U35" s="64"/>
      <c r="V35" s="64"/>
    </row>
    <row r="36" spans="1:22" ht="18.75" customHeight="1" x14ac:dyDescent="0.35">
      <c r="A36" s="2881" t="s">
        <v>910</v>
      </c>
      <c r="B36" s="2882"/>
      <c r="C36" s="2882"/>
      <c r="D36" s="2882"/>
      <c r="E36" s="2882"/>
      <c r="F36" s="2882"/>
      <c r="G36" s="2882"/>
      <c r="H36" s="2882"/>
      <c r="I36" s="2882"/>
      <c r="J36" s="2882"/>
      <c r="K36" s="2883"/>
      <c r="L36" s="64"/>
      <c r="M36" s="2341" t="s">
        <v>500</v>
      </c>
      <c r="N36" s="2342"/>
      <c r="O36" s="2342"/>
      <c r="P36" s="2343"/>
      <c r="Q36" s="64"/>
      <c r="R36" s="64"/>
      <c r="S36" s="64"/>
      <c r="T36" s="64"/>
      <c r="U36" s="64"/>
      <c r="V36" s="64"/>
    </row>
    <row r="37" spans="1:22" x14ac:dyDescent="0.35">
      <c r="A37" s="2884"/>
      <c r="B37" s="2885"/>
      <c r="C37" s="2885"/>
      <c r="D37" s="2885"/>
      <c r="E37" s="2885"/>
      <c r="F37" s="2885"/>
      <c r="G37" s="2885"/>
      <c r="H37" s="2885"/>
      <c r="I37" s="2885"/>
      <c r="J37" s="2885"/>
      <c r="K37" s="2886"/>
      <c r="L37" s="64"/>
      <c r="M37" s="2341"/>
      <c r="N37" s="2342"/>
      <c r="O37" s="2342"/>
      <c r="P37" s="2343"/>
      <c r="Q37" s="64"/>
      <c r="R37" s="64"/>
      <c r="S37" s="64"/>
      <c r="T37" s="64"/>
      <c r="U37" s="64"/>
      <c r="V37" s="64"/>
    </row>
    <row r="38" spans="1:22" ht="15" customHeight="1" x14ac:dyDescent="0.35">
      <c r="A38" s="2884"/>
      <c r="B38" s="2885"/>
      <c r="C38" s="2885"/>
      <c r="D38" s="2885"/>
      <c r="E38" s="2885"/>
      <c r="F38" s="2885"/>
      <c r="G38" s="2885"/>
      <c r="H38" s="2885"/>
      <c r="I38" s="2885"/>
      <c r="J38" s="2885"/>
      <c r="K38" s="2886"/>
      <c r="L38" s="64"/>
      <c r="M38" s="2341"/>
      <c r="N38" s="2342"/>
      <c r="O38" s="2342"/>
      <c r="P38" s="2343"/>
      <c r="Q38" s="64"/>
      <c r="R38" s="64"/>
      <c r="S38" s="64"/>
      <c r="T38" s="64"/>
      <c r="U38" s="64"/>
      <c r="V38" s="64"/>
    </row>
    <row r="39" spans="1:22" x14ac:dyDescent="0.35">
      <c r="A39" s="2884"/>
      <c r="B39" s="2885"/>
      <c r="C39" s="2885"/>
      <c r="D39" s="2885"/>
      <c r="E39" s="2885"/>
      <c r="F39" s="2885"/>
      <c r="G39" s="2885"/>
      <c r="H39" s="2885"/>
      <c r="I39" s="2885"/>
      <c r="J39" s="2885"/>
      <c r="K39" s="2886"/>
      <c r="L39" s="64"/>
      <c r="M39" s="2341"/>
      <c r="N39" s="2342"/>
      <c r="O39" s="2342"/>
      <c r="P39" s="2343"/>
      <c r="Q39" s="64"/>
      <c r="R39" s="64"/>
      <c r="S39" s="64"/>
      <c r="T39" s="64"/>
      <c r="U39" s="64"/>
      <c r="V39" s="64"/>
    </row>
    <row r="40" spans="1:22" ht="15" customHeight="1" x14ac:dyDescent="0.35">
      <c r="A40" s="2884"/>
      <c r="B40" s="2885"/>
      <c r="C40" s="2885"/>
      <c r="D40" s="2885"/>
      <c r="E40" s="2885"/>
      <c r="F40" s="2885"/>
      <c r="G40" s="2885"/>
      <c r="H40" s="2885"/>
      <c r="I40" s="2885"/>
      <c r="J40" s="2885"/>
      <c r="K40" s="2886"/>
      <c r="L40" s="64"/>
      <c r="M40" s="2341"/>
      <c r="N40" s="2342"/>
      <c r="O40" s="2342"/>
      <c r="P40" s="2343"/>
      <c r="Q40" s="64"/>
      <c r="R40" s="64"/>
      <c r="S40" s="64"/>
      <c r="T40" s="64"/>
      <c r="U40" s="64"/>
      <c r="V40" s="64"/>
    </row>
    <row r="41" spans="1:22" x14ac:dyDescent="0.35">
      <c r="A41" s="2884"/>
      <c r="B41" s="2885"/>
      <c r="C41" s="2885"/>
      <c r="D41" s="2885"/>
      <c r="E41" s="2885"/>
      <c r="F41" s="2885"/>
      <c r="G41" s="2885"/>
      <c r="H41" s="2885"/>
      <c r="I41" s="2885"/>
      <c r="J41" s="2885"/>
      <c r="K41" s="2886"/>
      <c r="L41" s="64"/>
      <c r="M41" s="2341"/>
      <c r="N41" s="2342"/>
      <c r="O41" s="2342"/>
      <c r="P41" s="2343"/>
      <c r="Q41" s="64"/>
      <c r="R41" s="64"/>
      <c r="S41" s="64"/>
      <c r="T41" s="64"/>
      <c r="U41" s="64"/>
      <c r="V41" s="64"/>
    </row>
    <row r="42" spans="1:22" ht="15" thickBot="1" x14ac:dyDescent="0.4">
      <c r="A42" s="2884"/>
      <c r="B42" s="2885"/>
      <c r="C42" s="2885"/>
      <c r="D42" s="2885"/>
      <c r="E42" s="2885"/>
      <c r="F42" s="2885"/>
      <c r="G42" s="2885"/>
      <c r="H42" s="2885"/>
      <c r="I42" s="2885"/>
      <c r="J42" s="2885"/>
      <c r="K42" s="2886"/>
      <c r="L42" s="64"/>
      <c r="M42" s="2363"/>
      <c r="N42" s="2696"/>
      <c r="O42" s="2696"/>
      <c r="P42" s="2697"/>
      <c r="Q42" s="64"/>
      <c r="R42" s="64"/>
      <c r="S42" s="64"/>
      <c r="T42" s="64"/>
      <c r="U42" s="64"/>
      <c r="V42" s="64"/>
    </row>
    <row r="43" spans="1:22" ht="15" thickBot="1" x14ac:dyDescent="0.4">
      <c r="A43" s="2887"/>
      <c r="B43" s="2888"/>
      <c r="C43" s="2888"/>
      <c r="D43" s="2888"/>
      <c r="E43" s="2888"/>
      <c r="F43" s="2888"/>
      <c r="G43" s="2888"/>
      <c r="H43" s="2888"/>
      <c r="I43" s="2888"/>
      <c r="J43" s="2888"/>
      <c r="K43" s="2889"/>
      <c r="L43" s="64"/>
      <c r="M43" s="64"/>
      <c r="N43" s="64"/>
      <c r="O43" s="64"/>
      <c r="P43" s="64"/>
      <c r="Q43" s="64"/>
      <c r="R43" s="64"/>
      <c r="S43" s="64"/>
      <c r="T43" s="64"/>
      <c r="U43" s="64"/>
      <c r="V43" s="64"/>
    </row>
    <row r="44" spans="1:22" ht="15" thickTop="1" x14ac:dyDescent="0.35">
      <c r="A44" s="64"/>
      <c r="B44" s="64"/>
      <c r="C44" s="64"/>
      <c r="D44" s="64"/>
      <c r="E44" s="64"/>
      <c r="F44" s="64"/>
      <c r="G44" s="64"/>
      <c r="H44" s="64"/>
      <c r="I44" s="64"/>
      <c r="J44" s="64"/>
      <c r="K44" s="64"/>
      <c r="L44" s="64"/>
      <c r="M44" s="64"/>
      <c r="N44" s="64"/>
      <c r="O44" s="64"/>
      <c r="P44" s="64"/>
      <c r="Q44" s="64"/>
      <c r="R44" s="64"/>
      <c r="S44" s="64"/>
      <c r="T44" s="64"/>
      <c r="U44" s="64"/>
      <c r="V44" s="64"/>
    </row>
  </sheetData>
  <mergeCells count="63">
    <mergeCell ref="D1:G1"/>
    <mergeCell ref="I1:J1"/>
    <mergeCell ref="L1:M1"/>
    <mergeCell ref="D2:G2"/>
    <mergeCell ref="I2:J2"/>
    <mergeCell ref="L2:M2"/>
    <mergeCell ref="A4:G4"/>
    <mergeCell ref="A5:B5"/>
    <mergeCell ref="C5:P5"/>
    <mergeCell ref="A6:B6"/>
    <mergeCell ref="C6:I6"/>
    <mergeCell ref="J6:P6"/>
    <mergeCell ref="H4:R4"/>
    <mergeCell ref="A11:U11"/>
    <mergeCell ref="Q6:U6"/>
    <mergeCell ref="A7:U7"/>
    <mergeCell ref="A8:B8"/>
    <mergeCell ref="C8:I8"/>
    <mergeCell ref="J8:P8"/>
    <mergeCell ref="Q8:U8"/>
    <mergeCell ref="A9:U9"/>
    <mergeCell ref="A10:B10"/>
    <mergeCell ref="C10:I10"/>
    <mergeCell ref="J10:P10"/>
    <mergeCell ref="Q10:U10"/>
    <mergeCell ref="A17:U17"/>
    <mergeCell ref="A12:B12"/>
    <mergeCell ref="C12:I12"/>
    <mergeCell ref="J12:P12"/>
    <mergeCell ref="Q12:U12"/>
    <mergeCell ref="A13:U13"/>
    <mergeCell ref="A14:B14"/>
    <mergeCell ref="C14:I14"/>
    <mergeCell ref="J14:P14"/>
    <mergeCell ref="Q14:U14"/>
    <mergeCell ref="A15:U15"/>
    <mergeCell ref="A16:B16"/>
    <mergeCell ref="C16:I16"/>
    <mergeCell ref="J16:P16"/>
    <mergeCell ref="Q16:U16"/>
    <mergeCell ref="A23:U23"/>
    <mergeCell ref="A18:B18"/>
    <mergeCell ref="C18:I18"/>
    <mergeCell ref="J18:P18"/>
    <mergeCell ref="Q18:U18"/>
    <mergeCell ref="A19:U19"/>
    <mergeCell ref="A20:B20"/>
    <mergeCell ref="C20:I20"/>
    <mergeCell ref="J20:P20"/>
    <mergeCell ref="Q20:U20"/>
    <mergeCell ref="A21:U21"/>
    <mergeCell ref="A22:B22"/>
    <mergeCell ref="C22:I22"/>
    <mergeCell ref="J22:P22"/>
    <mergeCell ref="Q22:U22"/>
    <mergeCell ref="A36:K43"/>
    <mergeCell ref="M36:P42"/>
    <mergeCell ref="A25:K25"/>
    <mergeCell ref="M25:P25"/>
    <mergeCell ref="A26:K33"/>
    <mergeCell ref="M26:P30"/>
    <mergeCell ref="A35:K35"/>
    <mergeCell ref="M35:P35"/>
  </mergeCells>
  <conditionalFormatting sqref="Q2">
    <cfRule type="iconSet" priority="2">
      <iconSet iconSet="3Symbols2" showValue="0">
        <cfvo type="percent" val="0"/>
        <cfvo type="num" val="0"/>
        <cfvo type="num" val="10"/>
      </iconSet>
    </cfRule>
  </conditionalFormatting>
  <conditionalFormatting sqref="R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900-000000000000}">
      <formula1>AvancementTheme</formula1>
    </dataValidation>
  </dataValidations>
  <hyperlinks>
    <hyperlink ref="Q1" location="DPDV_03PO2" display="PdV" xr:uid="{00000000-0004-0000-1900-000000000000}"/>
    <hyperlink ref="R1" location="DKPI_03PO2" display="KPI's" xr:uid="{00000000-0004-0000-1900-000001000000}"/>
  </hyperlinks>
  <pageMargins left="0.70866141732283472" right="0.70866141732283472" top="0.74803149606299213" bottom="0.74803149606299213" header="0.31496062992125984" footer="0.31496062992125984"/>
  <pageSetup paperSize="9" scale="40" orientation="portrait" r:id="rId1"/>
  <headerFooter>
    <oddHeader>&amp;LPAD Methodology (c) 2013-2014&amp;RStrategic Management Workshop</oddHeader>
    <oddFooter>&amp;L&amp;F&amp;C&amp;A&amp;RSituation au : &amp;D - page : &amp;P/&amp;N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8">
    <tabColor rgb="FFFFC000"/>
    <pageSetUpPr fitToPage="1"/>
  </sheetPr>
  <dimension ref="A1:AF43"/>
  <sheetViews>
    <sheetView showGridLines="0" showRowColHeaders="0" zoomScaleNormal="100" workbookViewId="0">
      <pane ySplit="6" topLeftCell="A7" activePane="bottomLeft" state="frozen"/>
      <selection activeCell="E12" sqref="E12:H12"/>
      <selection pane="bottomLeft" activeCell="C12" sqref="C12:I12"/>
    </sheetView>
  </sheetViews>
  <sheetFormatPr baseColWidth="10" defaultColWidth="11.453125" defaultRowHeight="14.5" x14ac:dyDescent="0.35"/>
  <cols>
    <col min="1" max="11" width="11.453125" style="61"/>
    <col min="12" max="12" width="12.81640625" style="61" customWidth="1"/>
    <col min="13" max="14" width="11.453125" style="61"/>
    <col min="15" max="15" width="11.453125" style="61" customWidth="1"/>
    <col min="16" max="16384" width="11.453125" style="61"/>
  </cols>
  <sheetData>
    <row r="1" spans="1:32"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c r="R1" s="450"/>
      <c r="S1" s="450"/>
      <c r="T1" s="450"/>
      <c r="U1" s="450"/>
      <c r="V1" s="450"/>
    </row>
    <row r="2" spans="1:32" s="59" customFormat="1" ht="18" customHeight="1" x14ac:dyDescent="0.35">
      <c r="A2" s="398"/>
      <c r="B2" s="398"/>
      <c r="C2" s="398"/>
      <c r="D2" s="1996" t="str">
        <f>NomClient</f>
        <v>BestEditor</v>
      </c>
      <c r="E2" s="1997"/>
      <c r="F2" s="1997"/>
      <c r="G2" s="1998"/>
      <c r="H2" s="398"/>
      <c r="I2" s="2164" t="s">
        <v>283</v>
      </c>
      <c r="J2" s="2000"/>
      <c r="K2" s="398"/>
      <c r="L2" s="2001">
        <v>41862.525914351849</v>
      </c>
      <c r="M2" s="2002"/>
      <c r="N2" s="399"/>
      <c r="O2" s="448">
        <f>IF(LEN(DPDV_03CR2)&gt;0,LEN(DPDV_03CR2),0-PDV_NBmini)</f>
        <v>30</v>
      </c>
      <c r="P2" s="448">
        <f>IF(LEN(DKPI_03CR2)&gt;0,LEN(DKPI_03CR2),0-KPI_NBmini)</f>
        <v>63</v>
      </c>
      <c r="Q2" s="451"/>
      <c r="R2" s="451"/>
      <c r="S2" s="451"/>
      <c r="T2" s="451"/>
      <c r="U2" s="451"/>
      <c r="V2" s="451"/>
    </row>
    <row r="3" spans="1:32" ht="6.75" customHeight="1" thickBot="1" x14ac:dyDescent="0.4">
      <c r="A3" s="401"/>
      <c r="B3" s="401"/>
      <c r="C3" s="401"/>
      <c r="D3" s="401"/>
      <c r="E3" s="401"/>
      <c r="F3" s="401"/>
      <c r="G3" s="401"/>
      <c r="H3" s="401"/>
      <c r="I3" s="401"/>
      <c r="J3" s="401"/>
      <c r="K3" s="401"/>
      <c r="L3" s="401"/>
      <c r="M3" s="401"/>
      <c r="N3" s="401"/>
      <c r="O3" s="401"/>
      <c r="P3" s="401"/>
      <c r="Q3" s="64"/>
      <c r="R3" s="64"/>
      <c r="S3" s="64"/>
      <c r="T3" s="64"/>
      <c r="U3" s="64"/>
      <c r="V3" s="64"/>
    </row>
    <row r="4" spans="1:32" s="1" customFormat="1" ht="24.75" customHeight="1" thickBot="1" x14ac:dyDescent="0.4">
      <c r="A4" s="3005" t="str">
        <f>Parametre!B26  &amp; "  : "</f>
        <v xml:space="preserve">Outils pour le recrutement  : </v>
      </c>
      <c r="B4" s="3005"/>
      <c r="C4" s="3005"/>
      <c r="D4" s="3005"/>
      <c r="E4" s="3005"/>
      <c r="F4" s="3005"/>
      <c r="G4" s="3005"/>
      <c r="H4" s="2928" t="str">
        <f xml:space="preserve"> "Criticité pour " &amp; NomProd2</f>
        <v>Criticité pour Offre 2</v>
      </c>
      <c r="I4" s="2928"/>
      <c r="J4" s="2928"/>
      <c r="K4" s="2928"/>
      <c r="L4" s="2928"/>
      <c r="M4" s="2928"/>
      <c r="N4" s="2928"/>
      <c r="O4" s="2928"/>
      <c r="P4" s="2929"/>
      <c r="Q4" s="435"/>
      <c r="R4" s="435"/>
      <c r="S4" s="435"/>
      <c r="T4" s="435"/>
      <c r="U4" s="435"/>
      <c r="V4" s="435"/>
    </row>
    <row r="5" spans="1:32" s="193" customFormat="1" ht="59.25" customHeight="1" thickBot="1" x14ac:dyDescent="0.4">
      <c r="A5" s="2017" t="s">
        <v>14</v>
      </c>
      <c r="B5" s="2017"/>
      <c r="C5" s="2018" t="s">
        <v>699</v>
      </c>
      <c r="D5" s="2019"/>
      <c r="E5" s="2019"/>
      <c r="F5" s="2019"/>
      <c r="G5" s="2019"/>
      <c r="H5" s="2019"/>
      <c r="I5" s="2019"/>
      <c r="J5" s="2019"/>
      <c r="K5" s="2019"/>
      <c r="L5" s="2019"/>
      <c r="M5" s="2019"/>
      <c r="N5" s="2019"/>
      <c r="O5" s="2019"/>
      <c r="P5" s="2019"/>
      <c r="Q5" s="452"/>
      <c r="R5" s="452"/>
      <c r="S5" s="452"/>
      <c r="T5" s="452"/>
      <c r="U5" s="452"/>
      <c r="V5" s="452"/>
    </row>
    <row r="6" spans="1:32" s="65" customFormat="1" ht="33.75" customHeight="1" thickTop="1" x14ac:dyDescent="0.35">
      <c r="A6" s="3044" t="s">
        <v>144</v>
      </c>
      <c r="B6" s="3045"/>
      <c r="C6" s="3046" t="s">
        <v>423</v>
      </c>
      <c r="D6" s="3045"/>
      <c r="E6" s="3045"/>
      <c r="F6" s="3045"/>
      <c r="G6" s="3045"/>
      <c r="H6" s="3045"/>
      <c r="I6" s="3047"/>
      <c r="J6" s="3048" t="s">
        <v>613</v>
      </c>
      <c r="K6" s="3041"/>
      <c r="L6" s="3041"/>
      <c r="M6" s="3041"/>
      <c r="N6" s="3041"/>
      <c r="O6" s="3041"/>
      <c r="P6" s="3049"/>
      <c r="Q6" s="3040" t="s">
        <v>424</v>
      </c>
      <c r="R6" s="3041"/>
      <c r="S6" s="3041"/>
      <c r="T6" s="3041"/>
      <c r="U6" s="3042"/>
      <c r="V6" s="409"/>
      <c r="W6" s="78"/>
      <c r="X6" s="105"/>
      <c r="Y6" s="106"/>
      <c r="Z6" s="106"/>
      <c r="AA6" s="78"/>
      <c r="AB6" s="78"/>
      <c r="AC6" s="78"/>
      <c r="AD6" s="78"/>
      <c r="AE6" s="78"/>
      <c r="AF6" s="78"/>
    </row>
    <row r="7" spans="1:32" ht="6.75" customHeight="1" x14ac:dyDescent="0.35">
      <c r="A7" s="2992"/>
      <c r="B7" s="2993"/>
      <c r="C7" s="2993"/>
      <c r="D7" s="2993"/>
      <c r="E7" s="2993"/>
      <c r="F7" s="2993"/>
      <c r="G7" s="2993"/>
      <c r="H7" s="2993"/>
      <c r="I7" s="2993"/>
      <c r="J7" s="2993"/>
      <c r="K7" s="2993"/>
      <c r="L7" s="2993"/>
      <c r="M7" s="2993"/>
      <c r="N7" s="2993"/>
      <c r="O7" s="2993"/>
      <c r="P7" s="2993"/>
      <c r="Q7" s="2993"/>
      <c r="R7" s="2993"/>
      <c r="S7" s="2993"/>
      <c r="T7" s="2993"/>
      <c r="U7" s="2994"/>
      <c r="V7" s="402"/>
      <c r="W7" s="66"/>
      <c r="X7" s="104"/>
      <c r="Y7" s="91"/>
      <c r="Z7" s="91"/>
      <c r="AA7" s="66"/>
      <c r="AB7" s="66"/>
      <c r="AC7" s="66"/>
      <c r="AD7" s="66"/>
      <c r="AE7" s="66"/>
      <c r="AF7" s="66"/>
    </row>
    <row r="8" spans="1:32" ht="123.75" customHeight="1" x14ac:dyDescent="0.35">
      <c r="A8" s="3021" t="s">
        <v>312</v>
      </c>
      <c r="B8" s="3022"/>
      <c r="C8" s="3023" t="s">
        <v>859</v>
      </c>
      <c r="D8" s="3024"/>
      <c r="E8" s="3024"/>
      <c r="F8" s="3024"/>
      <c r="G8" s="3024"/>
      <c r="H8" s="3024"/>
      <c r="I8" s="3025"/>
      <c r="J8" s="3026" t="s">
        <v>860</v>
      </c>
      <c r="K8" s="3027"/>
      <c r="L8" s="3027"/>
      <c r="M8" s="3027"/>
      <c r="N8" s="3027"/>
      <c r="O8" s="3027"/>
      <c r="P8" s="3028"/>
      <c r="Q8" s="3043" t="s">
        <v>861</v>
      </c>
      <c r="R8" s="3030"/>
      <c r="S8" s="3030"/>
      <c r="T8" s="3031"/>
      <c r="U8" s="3032"/>
      <c r="V8" s="402"/>
      <c r="W8" s="66"/>
      <c r="X8" s="104"/>
      <c r="Y8" s="91"/>
      <c r="Z8" s="91"/>
      <c r="AA8" s="66"/>
      <c r="AB8" s="66"/>
      <c r="AC8" s="66"/>
      <c r="AD8" s="66"/>
      <c r="AE8" s="66"/>
      <c r="AF8" s="66"/>
    </row>
    <row r="9" spans="1:32" ht="103.5" customHeight="1" x14ac:dyDescent="0.35">
      <c r="A9" s="3021" t="s">
        <v>146</v>
      </c>
      <c r="B9" s="3022"/>
      <c r="C9" s="3023"/>
      <c r="D9" s="3024" t="s">
        <v>863</v>
      </c>
      <c r="E9" s="3024"/>
      <c r="F9" s="3024"/>
      <c r="G9" s="3024"/>
      <c r="H9" s="3024"/>
      <c r="I9" s="3025"/>
      <c r="J9" s="3026" t="s">
        <v>862</v>
      </c>
      <c r="K9" s="3027"/>
      <c r="L9" s="3027"/>
      <c r="M9" s="3027"/>
      <c r="N9" s="3027"/>
      <c r="O9" s="3027"/>
      <c r="P9" s="3028"/>
      <c r="Q9" s="3037" t="s">
        <v>864</v>
      </c>
      <c r="R9" s="3038"/>
      <c r="S9" s="3038"/>
      <c r="T9" s="3038"/>
      <c r="U9" s="3039"/>
      <c r="V9" s="402"/>
      <c r="W9" s="66"/>
      <c r="X9" s="104"/>
      <c r="Y9" s="91"/>
      <c r="Z9" s="91"/>
      <c r="AA9" s="66"/>
      <c r="AB9" s="66"/>
      <c r="AC9" s="66"/>
      <c r="AD9" s="66"/>
      <c r="AE9" s="66"/>
      <c r="AF9" s="66"/>
    </row>
    <row r="10" spans="1:32" ht="116.25" customHeight="1" x14ac:dyDescent="0.35">
      <c r="A10" s="3021" t="s">
        <v>814</v>
      </c>
      <c r="B10" s="3022"/>
      <c r="C10" s="3023"/>
      <c r="D10" s="3024"/>
      <c r="E10" s="3024"/>
      <c r="F10" s="3024"/>
      <c r="G10" s="3024"/>
      <c r="H10" s="3024"/>
      <c r="I10" s="3025"/>
      <c r="J10" s="3026"/>
      <c r="K10" s="3027"/>
      <c r="L10" s="3027"/>
      <c r="M10" s="3027"/>
      <c r="N10" s="3027"/>
      <c r="O10" s="3027"/>
      <c r="P10" s="3028"/>
      <c r="Q10" s="3029"/>
      <c r="R10" s="3030"/>
      <c r="S10" s="3030"/>
      <c r="T10" s="3031"/>
      <c r="U10" s="3032"/>
      <c r="V10" s="402"/>
      <c r="W10" s="66"/>
      <c r="X10" s="104"/>
      <c r="Y10" s="91"/>
      <c r="Z10" s="91"/>
      <c r="AA10" s="66"/>
      <c r="AB10" s="66"/>
      <c r="AC10" s="66"/>
      <c r="AD10" s="66"/>
      <c r="AE10" s="66"/>
      <c r="AF10" s="66"/>
    </row>
    <row r="11" spans="1:32" s="65" customFormat="1" ht="33" customHeight="1" x14ac:dyDescent="0.35">
      <c r="A11" s="3021" t="s">
        <v>728</v>
      </c>
      <c r="B11" s="3022"/>
      <c r="C11" s="3023"/>
      <c r="D11" s="3024"/>
      <c r="E11" s="3024"/>
      <c r="F11" s="3024"/>
      <c r="G11" s="3024"/>
      <c r="H11" s="3024"/>
      <c r="I11" s="3025"/>
      <c r="J11" s="3026"/>
      <c r="K11" s="3027"/>
      <c r="L11" s="3027"/>
      <c r="M11" s="3027"/>
      <c r="N11" s="3027"/>
      <c r="O11" s="3027"/>
      <c r="P11" s="3028"/>
      <c r="Q11" s="3033"/>
      <c r="R11" s="3034"/>
      <c r="S11" s="3034"/>
      <c r="T11" s="3035"/>
      <c r="U11" s="3036"/>
      <c r="V11" s="409"/>
      <c r="W11" s="78"/>
      <c r="X11" s="105"/>
      <c r="Y11" s="106"/>
      <c r="Z11" s="106"/>
      <c r="AA11" s="78"/>
      <c r="AB11" s="78"/>
      <c r="AC11" s="78"/>
      <c r="AD11" s="78"/>
      <c r="AE11" s="78"/>
      <c r="AF11" s="78"/>
    </row>
    <row r="12" spans="1:32" ht="15.5" x14ac:dyDescent="0.35">
      <c r="A12" s="3021"/>
      <c r="B12" s="3022"/>
      <c r="C12" s="3023"/>
      <c r="D12" s="3024"/>
      <c r="E12" s="3024"/>
      <c r="F12" s="3024"/>
      <c r="G12" s="3024"/>
      <c r="H12" s="3024"/>
      <c r="I12" s="3025"/>
      <c r="J12" s="3026"/>
      <c r="K12" s="3027"/>
      <c r="L12" s="3027"/>
      <c r="M12" s="3027"/>
      <c r="N12" s="3027"/>
      <c r="O12" s="3027"/>
      <c r="P12" s="3028"/>
      <c r="Q12" s="3029"/>
      <c r="R12" s="3030"/>
      <c r="S12" s="3030"/>
      <c r="T12" s="3031"/>
      <c r="U12" s="3032"/>
      <c r="V12" s="402"/>
      <c r="W12" s="66"/>
      <c r="X12" s="104"/>
      <c r="Y12" s="91"/>
      <c r="Z12" s="91"/>
      <c r="AA12" s="66"/>
      <c r="AB12" s="66"/>
      <c r="AC12" s="66"/>
      <c r="AD12" s="66"/>
      <c r="AE12" s="66"/>
      <c r="AF12" s="66"/>
    </row>
    <row r="13" spans="1:32" ht="22.5" customHeight="1" x14ac:dyDescent="0.35">
      <c r="A13" s="3021" t="s">
        <v>811</v>
      </c>
      <c r="B13" s="3022"/>
      <c r="C13" s="3023"/>
      <c r="D13" s="3024"/>
      <c r="E13" s="3024"/>
      <c r="F13" s="3024"/>
      <c r="G13" s="3024"/>
      <c r="H13" s="3024"/>
      <c r="I13" s="3025"/>
      <c r="J13" s="3026"/>
      <c r="K13" s="3027"/>
      <c r="L13" s="3027"/>
      <c r="M13" s="3027"/>
      <c r="N13" s="3027"/>
      <c r="O13" s="3027"/>
      <c r="P13" s="3028"/>
      <c r="Q13" s="3029"/>
      <c r="R13" s="3030"/>
      <c r="S13" s="3030"/>
      <c r="T13" s="3031"/>
      <c r="U13" s="3032"/>
      <c r="V13" s="402"/>
      <c r="W13" s="66"/>
      <c r="X13" s="104"/>
      <c r="Y13" s="91"/>
      <c r="Z13" s="91"/>
      <c r="AA13" s="66"/>
      <c r="AB13" s="66"/>
      <c r="AC13" s="66"/>
      <c r="AD13" s="66"/>
      <c r="AE13" s="66"/>
      <c r="AF13" s="66"/>
    </row>
    <row r="14" spans="1:32" ht="25.5" customHeight="1" x14ac:dyDescent="0.35">
      <c r="A14" s="3021" t="s">
        <v>812</v>
      </c>
      <c r="B14" s="3022"/>
      <c r="C14" s="3023"/>
      <c r="D14" s="3024"/>
      <c r="E14" s="3024"/>
      <c r="F14" s="3024"/>
      <c r="G14" s="3024"/>
      <c r="H14" s="3024"/>
      <c r="I14" s="3025"/>
      <c r="J14" s="3026"/>
      <c r="K14" s="3027"/>
      <c r="L14" s="3027"/>
      <c r="M14" s="3027"/>
      <c r="N14" s="3027"/>
      <c r="O14" s="3027"/>
      <c r="P14" s="3028"/>
      <c r="Q14" s="3029"/>
      <c r="R14" s="3030"/>
      <c r="S14" s="3030"/>
      <c r="T14" s="3031"/>
      <c r="U14" s="3032"/>
      <c r="V14" s="402"/>
      <c r="W14" s="66"/>
      <c r="X14" s="104"/>
      <c r="Y14" s="91"/>
      <c r="Z14" s="91"/>
      <c r="AA14" s="66"/>
      <c r="AB14" s="66"/>
      <c r="AC14" s="66"/>
      <c r="AD14" s="66"/>
      <c r="AE14" s="66"/>
      <c r="AF14" s="66"/>
    </row>
    <row r="15" spans="1:32" ht="24" customHeight="1" x14ac:dyDescent="0.35">
      <c r="A15" s="3021" t="s">
        <v>813</v>
      </c>
      <c r="B15" s="3022"/>
      <c r="C15" s="3023"/>
      <c r="D15" s="3024"/>
      <c r="E15" s="3024"/>
      <c r="F15" s="3024"/>
      <c r="G15" s="3024"/>
      <c r="H15" s="3024"/>
      <c r="I15" s="3025"/>
      <c r="J15" s="3026"/>
      <c r="K15" s="3027"/>
      <c r="L15" s="3027"/>
      <c r="M15" s="3027"/>
      <c r="N15" s="3027"/>
      <c r="O15" s="3027"/>
      <c r="P15" s="3028"/>
      <c r="Q15" s="3029"/>
      <c r="R15" s="3030"/>
      <c r="S15" s="3030"/>
      <c r="T15" s="3031"/>
      <c r="U15" s="3032"/>
      <c r="V15" s="402"/>
      <c r="W15" s="66"/>
      <c r="X15" s="104"/>
      <c r="Y15" s="91"/>
      <c r="Z15" s="91"/>
      <c r="AA15" s="66"/>
      <c r="AB15" s="66"/>
      <c r="AC15" s="66"/>
      <c r="AD15" s="66"/>
      <c r="AE15" s="66"/>
      <c r="AF15" s="66"/>
    </row>
    <row r="16" spans="1:32" s="378" customFormat="1" ht="33.75" customHeight="1" x14ac:dyDescent="0.35">
      <c r="A16" s="3021"/>
      <c r="B16" s="3022"/>
      <c r="C16" s="3023"/>
      <c r="D16" s="3024"/>
      <c r="E16" s="3024"/>
      <c r="F16" s="3024"/>
      <c r="G16" s="3024"/>
      <c r="H16" s="3024"/>
      <c r="I16" s="3025"/>
      <c r="J16" s="3026"/>
      <c r="K16" s="3027"/>
      <c r="L16" s="3027"/>
      <c r="M16" s="3027"/>
      <c r="N16" s="3027"/>
      <c r="O16" s="3027"/>
      <c r="P16" s="3028"/>
      <c r="Q16" s="3033"/>
      <c r="R16" s="3034"/>
      <c r="S16" s="3034"/>
      <c r="T16" s="3035"/>
      <c r="U16" s="3036"/>
      <c r="V16" s="413"/>
      <c r="W16" s="318"/>
      <c r="X16" s="319"/>
      <c r="Y16" s="319"/>
      <c r="Z16" s="319"/>
      <c r="AA16" s="318"/>
      <c r="AB16" s="318"/>
      <c r="AC16" s="318"/>
      <c r="AD16" s="318"/>
      <c r="AE16" s="318"/>
      <c r="AF16" s="318"/>
    </row>
    <row r="17" spans="1:32" ht="33.75" customHeight="1" x14ac:dyDescent="0.35">
      <c r="A17" s="3021"/>
      <c r="B17" s="3022"/>
      <c r="C17" s="3023"/>
      <c r="D17" s="3024"/>
      <c r="E17" s="3024"/>
      <c r="F17" s="3024"/>
      <c r="G17" s="3024"/>
      <c r="H17" s="3024"/>
      <c r="I17" s="3025"/>
      <c r="J17" s="3026"/>
      <c r="K17" s="3027"/>
      <c r="L17" s="3027"/>
      <c r="M17" s="3027"/>
      <c r="N17" s="3027"/>
      <c r="O17" s="3027"/>
      <c r="P17" s="3028"/>
      <c r="Q17" s="3029"/>
      <c r="R17" s="3030"/>
      <c r="S17" s="3030"/>
      <c r="T17" s="3031"/>
      <c r="U17" s="3032"/>
      <c r="V17" s="402"/>
      <c r="W17" s="66"/>
      <c r="X17" s="104"/>
      <c r="Y17" s="91"/>
      <c r="Z17" s="91"/>
      <c r="AA17" s="66"/>
      <c r="AB17" s="66"/>
      <c r="AC17" s="66"/>
      <c r="AD17" s="66"/>
      <c r="AE17" s="66"/>
      <c r="AF17" s="66"/>
    </row>
    <row r="18" spans="1:32" ht="31.5" customHeight="1" x14ac:dyDescent="0.35">
      <c r="A18" s="3021"/>
      <c r="B18" s="3022"/>
      <c r="C18" s="3023"/>
      <c r="D18" s="3024"/>
      <c r="E18" s="3024"/>
      <c r="F18" s="3024"/>
      <c r="G18" s="3024"/>
      <c r="H18" s="3024"/>
      <c r="I18" s="3025"/>
      <c r="J18" s="3026"/>
      <c r="K18" s="3027"/>
      <c r="L18" s="3027"/>
      <c r="M18" s="3027"/>
      <c r="N18" s="3027"/>
      <c r="O18" s="3027"/>
      <c r="P18" s="3028"/>
      <c r="Q18" s="3029"/>
      <c r="R18" s="3030"/>
      <c r="S18" s="3030"/>
      <c r="T18" s="3031"/>
      <c r="U18" s="3032"/>
      <c r="V18" s="402"/>
      <c r="W18" s="66"/>
      <c r="X18" s="104"/>
      <c r="Y18" s="91"/>
      <c r="Z18" s="91"/>
      <c r="AA18" s="66"/>
      <c r="AB18" s="66"/>
      <c r="AC18" s="66"/>
      <c r="AD18" s="66"/>
      <c r="AE18" s="66"/>
      <c r="AF18" s="66"/>
    </row>
    <row r="19" spans="1:32" ht="15.5" x14ac:dyDescent="0.35">
      <c r="A19" s="3021"/>
      <c r="B19" s="3022"/>
      <c r="C19" s="3023"/>
      <c r="D19" s="3024"/>
      <c r="E19" s="3024"/>
      <c r="F19" s="3024"/>
      <c r="G19" s="3024"/>
      <c r="H19" s="3024"/>
      <c r="I19" s="3025"/>
      <c r="J19" s="3026"/>
      <c r="K19" s="3027"/>
      <c r="L19" s="3027"/>
      <c r="M19" s="3027"/>
      <c r="N19" s="3027"/>
      <c r="O19" s="3027"/>
      <c r="P19" s="3028"/>
      <c r="Q19" s="3029"/>
      <c r="R19" s="3030"/>
      <c r="S19" s="3030"/>
      <c r="T19" s="3031"/>
      <c r="U19" s="3032"/>
      <c r="V19" s="402"/>
      <c r="W19" s="66"/>
      <c r="X19" s="104"/>
      <c r="Y19" s="91"/>
      <c r="Z19" s="91"/>
      <c r="AA19" s="66"/>
      <c r="AB19" s="66"/>
      <c r="AC19" s="66"/>
      <c r="AD19" s="66"/>
      <c r="AE19" s="66"/>
      <c r="AF19" s="66"/>
    </row>
    <row r="20" spans="1:32" ht="15.5" x14ac:dyDescent="0.35">
      <c r="A20" s="3021"/>
      <c r="B20" s="3022"/>
      <c r="C20" s="3023"/>
      <c r="D20" s="3024"/>
      <c r="E20" s="3024"/>
      <c r="F20" s="3024"/>
      <c r="G20" s="3024"/>
      <c r="H20" s="3024"/>
      <c r="I20" s="3025"/>
      <c r="J20" s="3026"/>
      <c r="K20" s="3027"/>
      <c r="L20" s="3027"/>
      <c r="M20" s="3027"/>
      <c r="N20" s="3027"/>
      <c r="O20" s="3027"/>
      <c r="P20" s="3028"/>
      <c r="Q20" s="3029"/>
      <c r="R20" s="3030"/>
      <c r="S20" s="3030"/>
      <c r="T20" s="3031"/>
      <c r="U20" s="3032"/>
      <c r="V20" s="402"/>
      <c r="W20" s="66"/>
      <c r="X20" s="104"/>
      <c r="Y20" s="91"/>
      <c r="Z20" s="91"/>
      <c r="AA20" s="66"/>
      <c r="AB20" s="66"/>
      <c r="AC20" s="66"/>
      <c r="AD20" s="66"/>
      <c r="AE20" s="66"/>
      <c r="AF20" s="66"/>
    </row>
    <row r="21" spans="1:32" ht="16" thickBot="1" x14ac:dyDescent="0.4">
      <c r="A21" s="3011"/>
      <c r="B21" s="3012"/>
      <c r="C21" s="3013"/>
      <c r="D21" s="3014"/>
      <c r="E21" s="3014"/>
      <c r="F21" s="3014"/>
      <c r="G21" s="3014"/>
      <c r="H21" s="3014"/>
      <c r="I21" s="3012"/>
      <c r="J21" s="3015"/>
      <c r="K21" s="3015"/>
      <c r="L21" s="3015"/>
      <c r="M21" s="3015"/>
      <c r="N21" s="3015"/>
      <c r="O21" s="3015"/>
      <c r="P21" s="3016"/>
      <c r="Q21" s="3017"/>
      <c r="R21" s="3018"/>
      <c r="S21" s="3018"/>
      <c r="T21" s="3019"/>
      <c r="U21" s="3020"/>
      <c r="V21" s="402"/>
      <c r="W21" s="66"/>
      <c r="X21" s="104"/>
      <c r="Y21" s="91"/>
      <c r="Z21" s="91"/>
      <c r="AA21" s="66"/>
      <c r="AB21" s="66"/>
      <c r="AC21" s="66"/>
      <c r="AD21" s="66"/>
      <c r="AE21" s="66"/>
      <c r="AF21" s="66"/>
    </row>
    <row r="22" spans="1:32" ht="15" thickTop="1" x14ac:dyDescent="0.35">
      <c r="A22" s="456"/>
      <c r="B22" s="456"/>
      <c r="C22" s="456"/>
      <c r="D22" s="456"/>
      <c r="E22" s="456"/>
      <c r="F22" s="456"/>
      <c r="G22" s="456"/>
      <c r="H22" s="456"/>
      <c r="I22" s="456"/>
      <c r="J22" s="456"/>
      <c r="K22" s="456"/>
      <c r="L22" s="456"/>
      <c r="M22" s="456"/>
      <c r="N22" s="456"/>
      <c r="O22" s="456"/>
      <c r="P22" s="456"/>
      <c r="Q22" s="454"/>
      <c r="R22" s="454"/>
      <c r="S22" s="64"/>
      <c r="T22" s="64"/>
      <c r="U22" s="64"/>
      <c r="V22" s="402"/>
      <c r="W22" s="66"/>
      <c r="X22" s="104"/>
      <c r="Y22" s="91"/>
      <c r="Z22" s="91"/>
      <c r="AA22" s="66"/>
      <c r="AB22" s="66"/>
      <c r="AC22" s="66"/>
      <c r="AD22" s="66"/>
      <c r="AE22" s="66"/>
      <c r="AF22" s="66"/>
    </row>
    <row r="23" spans="1:32" ht="15" thickBot="1" x14ac:dyDescent="0.4">
      <c r="A23" s="64"/>
      <c r="B23" s="64"/>
      <c r="C23" s="64"/>
      <c r="D23" s="64"/>
      <c r="E23" s="64"/>
      <c r="F23" s="64"/>
      <c r="G23" s="64"/>
      <c r="H23" s="64"/>
      <c r="I23" s="64"/>
      <c r="J23" s="64"/>
      <c r="K23" s="64"/>
      <c r="L23" s="64"/>
      <c r="M23" s="64"/>
      <c r="N23" s="64"/>
      <c r="O23" s="64"/>
      <c r="P23" s="64"/>
      <c r="Q23" s="64"/>
      <c r="R23" s="64"/>
      <c r="S23" s="64"/>
      <c r="T23" s="64"/>
      <c r="U23" s="64"/>
      <c r="V23" s="64"/>
    </row>
    <row r="24" spans="1:32" ht="19.5" thickTop="1" thickBot="1" x14ac:dyDescent="0.4">
      <c r="A24" s="2701" t="s">
        <v>10</v>
      </c>
      <c r="B24" s="2702"/>
      <c r="C24" s="2702"/>
      <c r="D24" s="2702"/>
      <c r="E24" s="2702"/>
      <c r="F24" s="2702"/>
      <c r="G24" s="2702"/>
      <c r="H24" s="2702"/>
      <c r="I24" s="2702"/>
      <c r="J24" s="2702"/>
      <c r="K24" s="2702"/>
      <c r="L24" s="33"/>
      <c r="M24" s="2360" t="s">
        <v>491</v>
      </c>
      <c r="N24" s="2361"/>
      <c r="O24" s="2362"/>
      <c r="P24" s="34"/>
      <c r="Q24" s="64"/>
      <c r="R24" s="64"/>
      <c r="S24" s="64"/>
      <c r="T24" s="64"/>
      <c r="U24" s="64"/>
      <c r="V24" s="64"/>
    </row>
    <row r="25" spans="1:32" ht="19.5" customHeight="1" x14ac:dyDescent="0.35">
      <c r="A25" s="2881" t="s">
        <v>911</v>
      </c>
      <c r="B25" s="2882"/>
      <c r="C25" s="2882"/>
      <c r="D25" s="2882"/>
      <c r="E25" s="2882"/>
      <c r="F25" s="2882"/>
      <c r="G25" s="2882"/>
      <c r="H25" s="2882"/>
      <c r="I25" s="2882"/>
      <c r="J25" s="2882"/>
      <c r="K25" s="2883"/>
      <c r="L25" s="36"/>
      <c r="M25" s="2401" t="s">
        <v>502</v>
      </c>
      <c r="N25" s="2402"/>
      <c r="O25" s="2403"/>
      <c r="P25" s="36"/>
      <c r="Q25" s="64"/>
      <c r="R25" s="64"/>
      <c r="S25" s="64"/>
      <c r="T25" s="64"/>
      <c r="U25" s="64"/>
      <c r="V25" s="64"/>
    </row>
    <row r="26" spans="1:32" ht="19.5" customHeight="1" x14ac:dyDescent="0.35">
      <c r="A26" s="2884"/>
      <c r="B26" s="2885"/>
      <c r="C26" s="2885"/>
      <c r="D26" s="2885"/>
      <c r="E26" s="2885"/>
      <c r="F26" s="2885"/>
      <c r="G26" s="2885"/>
      <c r="H26" s="2885"/>
      <c r="I26" s="2885"/>
      <c r="J26" s="2885"/>
      <c r="K26" s="2886"/>
      <c r="L26" s="36"/>
      <c r="M26" s="2341"/>
      <c r="N26" s="2342"/>
      <c r="O26" s="2343"/>
      <c r="P26" s="36"/>
      <c r="Q26" s="64"/>
      <c r="R26" s="64"/>
      <c r="S26" s="64"/>
      <c r="T26" s="64"/>
      <c r="U26" s="64"/>
      <c r="V26" s="64"/>
    </row>
    <row r="27" spans="1:32" ht="19.5" customHeight="1" x14ac:dyDescent="0.35">
      <c r="A27" s="2884"/>
      <c r="B27" s="2885"/>
      <c r="C27" s="2885"/>
      <c r="D27" s="2885"/>
      <c r="E27" s="2885"/>
      <c r="F27" s="2885"/>
      <c r="G27" s="2885"/>
      <c r="H27" s="2885"/>
      <c r="I27" s="2885"/>
      <c r="J27" s="2885"/>
      <c r="K27" s="2886"/>
      <c r="L27" s="36"/>
      <c r="M27" s="2341"/>
      <c r="N27" s="2342"/>
      <c r="O27" s="2343"/>
      <c r="P27" s="36"/>
      <c r="Q27" s="64"/>
      <c r="R27" s="64"/>
      <c r="S27" s="64"/>
      <c r="T27" s="64"/>
      <c r="U27" s="64"/>
      <c r="V27" s="64"/>
    </row>
    <row r="28" spans="1:32" ht="19.5" customHeight="1" x14ac:dyDescent="0.35">
      <c r="A28" s="2884"/>
      <c r="B28" s="2885"/>
      <c r="C28" s="2885"/>
      <c r="D28" s="2885"/>
      <c r="E28" s="2885"/>
      <c r="F28" s="2885"/>
      <c r="G28" s="2885"/>
      <c r="H28" s="2885"/>
      <c r="I28" s="2885"/>
      <c r="J28" s="2885"/>
      <c r="K28" s="2886"/>
      <c r="L28" s="36"/>
      <c r="M28" s="2341"/>
      <c r="N28" s="2342"/>
      <c r="O28" s="2343"/>
      <c r="P28" s="36"/>
      <c r="Q28" s="64"/>
      <c r="R28" s="64"/>
      <c r="S28" s="64"/>
      <c r="T28" s="64"/>
      <c r="U28" s="64"/>
      <c r="V28" s="64"/>
    </row>
    <row r="29" spans="1:32" ht="15" customHeight="1" thickBot="1" x14ac:dyDescent="0.4">
      <c r="A29" s="2884"/>
      <c r="B29" s="2885"/>
      <c r="C29" s="2885"/>
      <c r="D29" s="2885"/>
      <c r="E29" s="2885"/>
      <c r="F29" s="2885"/>
      <c r="G29" s="2885"/>
      <c r="H29" s="2885"/>
      <c r="I29" s="2885"/>
      <c r="J29" s="2885"/>
      <c r="K29" s="2886"/>
      <c r="L29" s="64"/>
      <c r="M29" s="2363"/>
      <c r="N29" s="2696"/>
      <c r="O29" s="2697"/>
      <c r="P29" s="64"/>
      <c r="Q29" s="64"/>
      <c r="R29" s="64"/>
      <c r="S29" s="64"/>
      <c r="T29" s="64"/>
      <c r="U29" s="64"/>
      <c r="V29" s="64"/>
    </row>
    <row r="30" spans="1:32" x14ac:dyDescent="0.35">
      <c r="A30" s="2884"/>
      <c r="B30" s="2885"/>
      <c r="C30" s="2885"/>
      <c r="D30" s="2885"/>
      <c r="E30" s="2885"/>
      <c r="F30" s="2885"/>
      <c r="G30" s="2885"/>
      <c r="H30" s="2885"/>
      <c r="I30" s="2885"/>
      <c r="J30" s="2885"/>
      <c r="K30" s="2886"/>
      <c r="L30" s="34"/>
      <c r="M30" s="64"/>
      <c r="N30" s="64"/>
      <c r="O30" s="64"/>
      <c r="P30" s="34"/>
      <c r="Q30" s="64"/>
      <c r="R30" s="64"/>
      <c r="S30" s="64"/>
      <c r="T30" s="64"/>
      <c r="U30" s="64"/>
      <c r="V30" s="64"/>
    </row>
    <row r="31" spans="1:32" ht="19.5" customHeight="1" x14ac:dyDescent="0.35">
      <c r="A31" s="2884"/>
      <c r="B31" s="2885"/>
      <c r="C31" s="2885"/>
      <c r="D31" s="2885"/>
      <c r="E31" s="2885"/>
      <c r="F31" s="2885"/>
      <c r="G31" s="2885"/>
      <c r="H31" s="2885"/>
      <c r="I31" s="2885"/>
      <c r="J31" s="2885"/>
      <c r="K31" s="2886"/>
      <c r="L31" s="34"/>
      <c r="M31" s="64"/>
      <c r="N31" s="64"/>
      <c r="O31" s="64"/>
      <c r="P31" s="34"/>
      <c r="Q31" s="64"/>
      <c r="R31" s="64"/>
      <c r="S31" s="64"/>
      <c r="T31" s="64"/>
      <c r="U31" s="64"/>
      <c r="V31" s="64"/>
    </row>
    <row r="32" spans="1:32" ht="19.5" customHeight="1" thickBot="1" x14ac:dyDescent="0.4">
      <c r="A32" s="2887"/>
      <c r="B32" s="2888"/>
      <c r="C32" s="2888"/>
      <c r="D32" s="2888"/>
      <c r="E32" s="2888"/>
      <c r="F32" s="2888"/>
      <c r="G32" s="2888"/>
      <c r="H32" s="2888"/>
      <c r="I32" s="2888"/>
      <c r="J32" s="2888"/>
      <c r="K32" s="2889"/>
      <c r="L32" s="34"/>
      <c r="M32" s="64"/>
      <c r="N32" s="64"/>
      <c r="O32" s="64"/>
      <c r="P32" s="34"/>
      <c r="Q32" s="64"/>
      <c r="R32" s="64"/>
      <c r="S32" s="64"/>
      <c r="T32" s="64"/>
      <c r="U32" s="64"/>
      <c r="V32" s="64"/>
    </row>
    <row r="33" spans="1:22" ht="19.5" customHeight="1" thickTop="1" thickBot="1" x14ac:dyDescent="0.4">
      <c r="A33" s="64"/>
      <c r="B33" s="64"/>
      <c r="C33" s="64"/>
      <c r="D33" s="64"/>
      <c r="E33" s="64"/>
      <c r="F33" s="64"/>
      <c r="G33" s="64"/>
      <c r="H33" s="64"/>
      <c r="I33" s="64"/>
      <c r="J33" s="64"/>
      <c r="K33" s="781"/>
      <c r="L33" s="34"/>
      <c r="M33" s="64"/>
      <c r="N33" s="64"/>
      <c r="O33" s="64"/>
      <c r="P33" s="34"/>
      <c r="Q33" s="64"/>
      <c r="R33" s="64"/>
      <c r="S33" s="64"/>
      <c r="T33" s="64"/>
      <c r="U33" s="64"/>
      <c r="V33" s="64"/>
    </row>
    <row r="34" spans="1:22" ht="19.5" customHeight="1" thickTop="1" thickBot="1" x14ac:dyDescent="0.4">
      <c r="A34" s="2701" t="s">
        <v>11</v>
      </c>
      <c r="B34" s="2890"/>
      <c r="C34" s="2890"/>
      <c r="D34" s="2890"/>
      <c r="E34" s="2890"/>
      <c r="F34" s="2890"/>
      <c r="G34" s="2890"/>
      <c r="H34" s="2890"/>
      <c r="I34" s="2890"/>
      <c r="J34" s="2890"/>
      <c r="K34" s="2891"/>
      <c r="L34" s="34"/>
      <c r="M34" s="2360" t="s">
        <v>491</v>
      </c>
      <c r="N34" s="2361"/>
      <c r="O34" s="2362"/>
      <c r="P34" s="34"/>
      <c r="Q34" s="64"/>
      <c r="R34" s="64"/>
      <c r="S34" s="64"/>
      <c r="T34" s="64"/>
      <c r="U34" s="64"/>
      <c r="V34" s="64"/>
    </row>
    <row r="35" spans="1:22" ht="18.75" customHeight="1" x14ac:dyDescent="0.35">
      <c r="A35" s="2881" t="s">
        <v>910</v>
      </c>
      <c r="B35" s="2882"/>
      <c r="C35" s="2882"/>
      <c r="D35" s="2882"/>
      <c r="E35" s="2882"/>
      <c r="F35" s="2882"/>
      <c r="G35" s="2882"/>
      <c r="H35" s="2882"/>
      <c r="I35" s="2882"/>
      <c r="J35" s="2882"/>
      <c r="K35" s="2883"/>
      <c r="L35" s="64"/>
      <c r="M35" s="2401" t="s">
        <v>500</v>
      </c>
      <c r="N35" s="2402"/>
      <c r="O35" s="2403"/>
      <c r="P35" s="64"/>
      <c r="Q35" s="64"/>
      <c r="R35" s="64"/>
      <c r="S35" s="64"/>
      <c r="T35" s="64"/>
      <c r="U35" s="64"/>
      <c r="V35" s="64"/>
    </row>
    <row r="36" spans="1:22" x14ac:dyDescent="0.35">
      <c r="A36" s="2884"/>
      <c r="B36" s="2885"/>
      <c r="C36" s="2885"/>
      <c r="D36" s="2885"/>
      <c r="E36" s="2885"/>
      <c r="F36" s="2885"/>
      <c r="G36" s="2885"/>
      <c r="H36" s="2885"/>
      <c r="I36" s="2885"/>
      <c r="J36" s="2885"/>
      <c r="K36" s="2886"/>
      <c r="L36" s="64"/>
      <c r="M36" s="2341"/>
      <c r="N36" s="2342"/>
      <c r="O36" s="2343"/>
      <c r="P36" s="64"/>
      <c r="Q36" s="64"/>
      <c r="R36" s="64"/>
      <c r="S36" s="64"/>
      <c r="T36" s="64"/>
      <c r="U36" s="64"/>
      <c r="V36" s="64"/>
    </row>
    <row r="37" spans="1:22" ht="15" customHeight="1" x14ac:dyDescent="0.35">
      <c r="A37" s="2884"/>
      <c r="B37" s="2885"/>
      <c r="C37" s="2885"/>
      <c r="D37" s="2885"/>
      <c r="E37" s="2885"/>
      <c r="F37" s="2885"/>
      <c r="G37" s="2885"/>
      <c r="H37" s="2885"/>
      <c r="I37" s="2885"/>
      <c r="J37" s="2885"/>
      <c r="K37" s="2886"/>
      <c r="L37" s="64"/>
      <c r="M37" s="2341"/>
      <c r="N37" s="2342"/>
      <c r="O37" s="2343"/>
      <c r="P37" s="64"/>
      <c r="Q37" s="64"/>
      <c r="R37" s="64"/>
      <c r="S37" s="64"/>
      <c r="T37" s="64"/>
      <c r="U37" s="64"/>
      <c r="V37" s="64"/>
    </row>
    <row r="38" spans="1:22" x14ac:dyDescent="0.35">
      <c r="A38" s="2884"/>
      <c r="B38" s="2885"/>
      <c r="C38" s="2885"/>
      <c r="D38" s="2885"/>
      <c r="E38" s="2885"/>
      <c r="F38" s="2885"/>
      <c r="G38" s="2885"/>
      <c r="H38" s="2885"/>
      <c r="I38" s="2885"/>
      <c r="J38" s="2885"/>
      <c r="K38" s="2886"/>
      <c r="L38" s="64"/>
      <c r="M38" s="2341"/>
      <c r="N38" s="2342"/>
      <c r="O38" s="2343"/>
      <c r="P38" s="64"/>
      <c r="Q38" s="64"/>
      <c r="R38" s="64"/>
      <c r="S38" s="64"/>
      <c r="T38" s="64"/>
      <c r="U38" s="64"/>
      <c r="V38" s="64"/>
    </row>
    <row r="39" spans="1:22" ht="15" customHeight="1" x14ac:dyDescent="0.35">
      <c r="A39" s="2884"/>
      <c r="B39" s="2885"/>
      <c r="C39" s="2885"/>
      <c r="D39" s="2885"/>
      <c r="E39" s="2885"/>
      <c r="F39" s="2885"/>
      <c r="G39" s="2885"/>
      <c r="H39" s="2885"/>
      <c r="I39" s="2885"/>
      <c r="J39" s="2885"/>
      <c r="K39" s="2886"/>
      <c r="L39" s="64"/>
      <c r="M39" s="2341"/>
      <c r="N39" s="2342"/>
      <c r="O39" s="2343"/>
      <c r="P39" s="64"/>
      <c r="Q39" s="64"/>
      <c r="R39" s="64"/>
      <c r="S39" s="64"/>
      <c r="T39" s="64"/>
      <c r="U39" s="64"/>
      <c r="V39" s="64"/>
    </row>
    <row r="40" spans="1:22" x14ac:dyDescent="0.35">
      <c r="A40" s="2884"/>
      <c r="B40" s="2885"/>
      <c r="C40" s="2885"/>
      <c r="D40" s="2885"/>
      <c r="E40" s="2885"/>
      <c r="F40" s="2885"/>
      <c r="G40" s="2885"/>
      <c r="H40" s="2885"/>
      <c r="I40" s="2885"/>
      <c r="J40" s="2885"/>
      <c r="K40" s="2886"/>
      <c r="L40" s="64"/>
      <c r="M40" s="2341"/>
      <c r="N40" s="2342"/>
      <c r="O40" s="2343"/>
      <c r="P40" s="64"/>
      <c r="Q40" s="64"/>
      <c r="R40" s="64"/>
      <c r="S40" s="64"/>
      <c r="T40" s="64"/>
      <c r="U40" s="64"/>
      <c r="V40" s="64"/>
    </row>
    <row r="41" spans="1:22" ht="15" thickBot="1" x14ac:dyDescent="0.4">
      <c r="A41" s="2884"/>
      <c r="B41" s="2885"/>
      <c r="C41" s="2885"/>
      <c r="D41" s="2885"/>
      <c r="E41" s="2885"/>
      <c r="F41" s="2885"/>
      <c r="G41" s="2885"/>
      <c r="H41" s="2885"/>
      <c r="I41" s="2885"/>
      <c r="J41" s="2885"/>
      <c r="K41" s="2886"/>
      <c r="L41" s="64"/>
      <c r="M41" s="2363"/>
      <c r="N41" s="2696"/>
      <c r="O41" s="2697"/>
      <c r="P41" s="64"/>
      <c r="Q41" s="64"/>
      <c r="R41" s="64"/>
      <c r="S41" s="64"/>
      <c r="T41" s="64"/>
      <c r="U41" s="64"/>
      <c r="V41" s="64"/>
    </row>
    <row r="42" spans="1:22" ht="15" thickBot="1" x14ac:dyDescent="0.4">
      <c r="A42" s="2887"/>
      <c r="B42" s="2888"/>
      <c r="C42" s="2888"/>
      <c r="D42" s="2888"/>
      <c r="E42" s="2888"/>
      <c r="F42" s="2888"/>
      <c r="G42" s="2888"/>
      <c r="H42" s="2888"/>
      <c r="I42" s="2888"/>
      <c r="J42" s="2888"/>
      <c r="K42" s="2889"/>
      <c r="L42" s="64"/>
      <c r="M42" s="64"/>
      <c r="N42" s="64"/>
      <c r="O42" s="64"/>
      <c r="P42" s="64"/>
      <c r="Q42" s="64"/>
      <c r="R42" s="64"/>
      <c r="S42" s="64"/>
      <c r="T42" s="64"/>
      <c r="U42" s="64"/>
      <c r="V42" s="64"/>
    </row>
    <row r="43" spans="1:22" ht="15" thickTop="1" x14ac:dyDescent="0.35">
      <c r="A43" s="64"/>
      <c r="B43" s="64"/>
      <c r="C43" s="64"/>
      <c r="D43" s="64"/>
      <c r="E43" s="64"/>
      <c r="F43" s="64"/>
      <c r="G43" s="64"/>
      <c r="H43" s="64"/>
      <c r="I43" s="64"/>
      <c r="J43" s="64"/>
      <c r="K43" s="64"/>
      <c r="L43" s="64"/>
      <c r="M43" s="64"/>
      <c r="N43" s="64"/>
      <c r="O43" s="64"/>
      <c r="P43" s="64"/>
      <c r="Q43" s="64"/>
      <c r="R43" s="64"/>
      <c r="S43" s="64"/>
      <c r="T43" s="64"/>
      <c r="U43" s="64"/>
      <c r="V43" s="64"/>
    </row>
  </sheetData>
  <mergeCells count="79">
    <mergeCell ref="D1:G1"/>
    <mergeCell ref="I1:J1"/>
    <mergeCell ref="L1:M1"/>
    <mergeCell ref="D2:G2"/>
    <mergeCell ref="I2:J2"/>
    <mergeCell ref="L2:M2"/>
    <mergeCell ref="A4:G4"/>
    <mergeCell ref="H4:P4"/>
    <mergeCell ref="A5:B5"/>
    <mergeCell ref="C5:P5"/>
    <mergeCell ref="A6:B6"/>
    <mergeCell ref="C6:I6"/>
    <mergeCell ref="J6:P6"/>
    <mergeCell ref="Q6:U6"/>
    <mergeCell ref="A7:U7"/>
    <mergeCell ref="A8:B8"/>
    <mergeCell ref="C8:I8"/>
    <mergeCell ref="J8:P8"/>
    <mergeCell ref="Q8:U8"/>
    <mergeCell ref="A9:B9"/>
    <mergeCell ref="C9:I9"/>
    <mergeCell ref="J9:P9"/>
    <mergeCell ref="Q9:U9"/>
    <mergeCell ref="A10:B10"/>
    <mergeCell ref="C10:I10"/>
    <mergeCell ref="J10:P10"/>
    <mergeCell ref="Q10:U10"/>
    <mergeCell ref="A11:B11"/>
    <mergeCell ref="C11:I11"/>
    <mergeCell ref="J11:P11"/>
    <mergeCell ref="Q11:U11"/>
    <mergeCell ref="A12:B12"/>
    <mergeCell ref="C12:I12"/>
    <mergeCell ref="J12:P12"/>
    <mergeCell ref="Q12:U12"/>
    <mergeCell ref="A13:B13"/>
    <mergeCell ref="C13:I13"/>
    <mergeCell ref="J13:P13"/>
    <mergeCell ref="Q13:U13"/>
    <mergeCell ref="A14:B14"/>
    <mergeCell ref="C14:I14"/>
    <mergeCell ref="J14:P14"/>
    <mergeCell ref="Q14:U14"/>
    <mergeCell ref="A15:B15"/>
    <mergeCell ref="C15:I15"/>
    <mergeCell ref="J15:P15"/>
    <mergeCell ref="Q15:U15"/>
    <mergeCell ref="A16:B16"/>
    <mergeCell ref="C16:I16"/>
    <mergeCell ref="J16:P16"/>
    <mergeCell ref="Q16:U16"/>
    <mergeCell ref="A17:B17"/>
    <mergeCell ref="C17:I17"/>
    <mergeCell ref="J17:P17"/>
    <mergeCell ref="Q17:U17"/>
    <mergeCell ref="A18:B18"/>
    <mergeCell ref="C18:I18"/>
    <mergeCell ref="J18:P18"/>
    <mergeCell ref="Q18:U18"/>
    <mergeCell ref="A19:B19"/>
    <mergeCell ref="C19:I19"/>
    <mergeCell ref="J19:P19"/>
    <mergeCell ref="Q19:U19"/>
    <mergeCell ref="A20:B20"/>
    <mergeCell ref="C20:I20"/>
    <mergeCell ref="J20:P20"/>
    <mergeCell ref="Q20:U20"/>
    <mergeCell ref="A21:B21"/>
    <mergeCell ref="C21:I21"/>
    <mergeCell ref="J21:P21"/>
    <mergeCell ref="Q21:U21"/>
    <mergeCell ref="A24:K24"/>
    <mergeCell ref="M24:O24"/>
    <mergeCell ref="A25:K32"/>
    <mergeCell ref="M25:O29"/>
    <mergeCell ref="A34:K34"/>
    <mergeCell ref="M34:O34"/>
    <mergeCell ref="A35:K42"/>
    <mergeCell ref="M35:O41"/>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A00-000000000000}">
      <formula1>AvancementTheme</formula1>
    </dataValidation>
  </dataValidations>
  <hyperlinks>
    <hyperlink ref="O1" location="DPDV_03CR2" display="PdV" xr:uid="{00000000-0004-0000-1A00-000000000000}"/>
    <hyperlink ref="P1" location="DKPI_03CR2" display="KPI's" xr:uid="{00000000-0004-0000-1A00-000001000000}"/>
  </hyperlinks>
  <pageMargins left="0.70866141732283472" right="0.70866141732283472" top="0.74803149606299213" bottom="0.74803149606299213" header="0.31496062992125984" footer="0.31496062992125984"/>
  <pageSetup paperSize="9" scale="36" orientation="portrait" r:id="rId1"/>
  <headerFooter>
    <oddHeader>&amp;LPAD Methodology (c) 2013-2014&amp;RStrategic Management Workshop</oddHeader>
    <oddFooter>&amp;L&amp;F&amp;C&amp;A&amp;RSituation au : &amp;D - page : &amp;P/&amp;N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46">
    <tabColor rgb="FFFFC000"/>
    <pageSetUpPr fitToPage="1"/>
  </sheetPr>
  <dimension ref="A1:Z70"/>
  <sheetViews>
    <sheetView showGridLines="0" showRowColHeaders="0" zoomScaleNormal="100" workbookViewId="0">
      <selection activeCell="A12" sqref="A12:P12"/>
    </sheetView>
  </sheetViews>
  <sheetFormatPr baseColWidth="10" defaultColWidth="11.453125" defaultRowHeight="14.5" x14ac:dyDescent="0.35"/>
  <cols>
    <col min="1" max="3" width="11.453125" style="61"/>
    <col min="4" max="4" width="11.453125" style="61" customWidth="1"/>
    <col min="5" max="11" width="11.453125" style="61"/>
    <col min="12" max="12" width="12.81640625" style="61" customWidth="1"/>
    <col min="13" max="13" width="11.453125" style="61" customWidth="1"/>
    <col min="14" max="14" width="11.453125" style="61"/>
    <col min="15" max="15" width="11.453125" style="61" customWidth="1"/>
    <col min="16" max="16384" width="11.453125" style="61"/>
  </cols>
  <sheetData>
    <row r="1" spans="1:25"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row>
    <row r="2" spans="1:25" s="59" customFormat="1" ht="18" customHeight="1" x14ac:dyDescent="0.35">
      <c r="A2" s="398"/>
      <c r="B2" s="398"/>
      <c r="C2" s="398"/>
      <c r="D2" s="1996" t="str">
        <f>NomClient</f>
        <v>BestEditor</v>
      </c>
      <c r="E2" s="1997"/>
      <c r="F2" s="1997"/>
      <c r="G2" s="1998"/>
      <c r="H2" s="398"/>
      <c r="I2" s="2164" t="s">
        <v>283</v>
      </c>
      <c r="J2" s="2000"/>
      <c r="K2" s="398"/>
      <c r="L2" s="2001">
        <v>41862.527280092596</v>
      </c>
      <c r="M2" s="2002"/>
      <c r="N2" s="399"/>
      <c r="O2" s="448">
        <f>IF(LEN(DPDV_03CP2)&gt;0,LEN(DPDV_03CP2),0-PDV_NBmini)</f>
        <v>98</v>
      </c>
      <c r="P2" s="448">
        <f>IF(LEN(DKPI_03CP2)&gt;0,LEN(DKPI_03CP2),0-KPI_NBmini)</f>
        <v>105</v>
      </c>
      <c r="Q2" s="451"/>
    </row>
    <row r="3" spans="1:25" ht="6.75" customHeight="1" thickBot="1" x14ac:dyDescent="0.4">
      <c r="A3" s="401"/>
      <c r="B3" s="401"/>
      <c r="C3" s="401"/>
      <c r="D3" s="401"/>
      <c r="E3" s="401"/>
      <c r="F3" s="401"/>
      <c r="G3" s="401"/>
      <c r="H3" s="401"/>
      <c r="I3" s="401"/>
      <c r="J3" s="401"/>
      <c r="K3" s="401"/>
      <c r="L3" s="401"/>
      <c r="M3" s="401"/>
      <c r="N3" s="401"/>
      <c r="O3" s="401"/>
      <c r="P3" s="401"/>
      <c r="Q3" s="64"/>
    </row>
    <row r="4" spans="1:25" s="1" customFormat="1" ht="24.75" customHeight="1" thickBot="1" x14ac:dyDescent="0.4">
      <c r="A4" s="3005" t="str">
        <f>Parametre!B26 &amp; "  : "</f>
        <v xml:space="preserve">Outils pour le recrutement  : </v>
      </c>
      <c r="B4" s="3005"/>
      <c r="C4" s="3005"/>
      <c r="D4" s="3005"/>
      <c r="E4" s="3005"/>
      <c r="F4" s="3005"/>
      <c r="G4" s="3005"/>
      <c r="H4" s="3009" t="str">
        <f xml:space="preserve"> "Concurence pour " &amp; NomProd2</f>
        <v>Concurence pour Offre 2</v>
      </c>
      <c r="I4" s="3009"/>
      <c r="J4" s="3009"/>
      <c r="K4" s="3009"/>
      <c r="L4" s="3009"/>
      <c r="M4" s="3009"/>
      <c r="N4" s="3009"/>
      <c r="O4" s="3009"/>
      <c r="P4" s="3010"/>
      <c r="Q4" s="435"/>
    </row>
    <row r="5" spans="1:25" s="193" customFormat="1" ht="24" customHeight="1" x14ac:dyDescent="0.35">
      <c r="A5" s="2017" t="s">
        <v>14</v>
      </c>
      <c r="B5" s="2017"/>
      <c r="C5" s="2019" t="s">
        <v>425</v>
      </c>
      <c r="D5" s="2019"/>
      <c r="E5" s="2019"/>
      <c r="F5" s="2019"/>
      <c r="G5" s="2019"/>
      <c r="H5" s="2019"/>
      <c r="I5" s="2019"/>
      <c r="J5" s="2019"/>
      <c r="K5" s="2019"/>
      <c r="L5" s="2019"/>
      <c r="M5" s="2019"/>
      <c r="N5" s="2019"/>
      <c r="O5" s="2019"/>
      <c r="P5" s="2019"/>
      <c r="Q5" s="452"/>
    </row>
    <row r="6" spans="1:25" ht="1.5" customHeight="1" thickBot="1" x14ac:dyDescent="0.4">
      <c r="A6" s="2364" t="s">
        <v>19</v>
      </c>
      <c r="B6" s="2364"/>
      <c r="C6" s="2018"/>
      <c r="D6" s="2018"/>
      <c r="E6" s="2018"/>
      <c r="F6" s="2018"/>
      <c r="G6" s="2018"/>
      <c r="H6" s="2018"/>
      <c r="I6" s="2018"/>
      <c r="J6" s="2018"/>
      <c r="K6" s="2018"/>
      <c r="L6" s="2018"/>
      <c r="M6" s="2018"/>
      <c r="N6" s="2018"/>
      <c r="O6" s="2018"/>
      <c r="P6" s="2018"/>
      <c r="Q6" s="64"/>
    </row>
    <row r="7" spans="1:25" s="107" customFormat="1" ht="39.75" customHeight="1" thickTop="1" x14ac:dyDescent="0.35">
      <c r="A7" s="3115" t="str">
        <f xml:space="preserve"> "Compétiteurs " &amp; AnReference</f>
        <v>Compétiteurs 2014</v>
      </c>
      <c r="B7" s="3116"/>
      <c r="C7" s="3116"/>
      <c r="D7" s="3116"/>
      <c r="E7" s="3117" t="s">
        <v>199</v>
      </c>
      <c r="F7" s="3117"/>
      <c r="G7" s="3117"/>
      <c r="H7" s="3117"/>
      <c r="I7" s="3117" t="s">
        <v>200</v>
      </c>
      <c r="J7" s="3117"/>
      <c r="K7" s="3117"/>
      <c r="L7" s="3117"/>
      <c r="M7" s="3117" t="str">
        <f xml:space="preserve"> "Points Forts &amp; Singularités 
Offre " &amp; NomProd1</f>
        <v>Points Forts &amp; Singularités 
Offre Offre 1</v>
      </c>
      <c r="N7" s="3117"/>
      <c r="O7" s="3117"/>
      <c r="P7" s="3118"/>
      <c r="Q7" s="782"/>
      <c r="W7" s="108"/>
      <c r="X7" s="108"/>
      <c r="Y7" s="108"/>
    </row>
    <row r="8" spans="1:25" s="66" customFormat="1" ht="8.25" customHeight="1" x14ac:dyDescent="0.35">
      <c r="A8" s="3105"/>
      <c r="B8" s="3106"/>
      <c r="C8" s="3106"/>
      <c r="D8" s="3106"/>
      <c r="E8" s="3106"/>
      <c r="F8" s="3106"/>
      <c r="G8" s="3106"/>
      <c r="H8" s="3106"/>
      <c r="I8" s="3106"/>
      <c r="J8" s="3106"/>
      <c r="K8" s="3106"/>
      <c r="L8" s="3106"/>
      <c r="M8" s="3106"/>
      <c r="N8" s="3106"/>
      <c r="O8" s="3106"/>
      <c r="P8" s="3107"/>
      <c r="Q8" s="402"/>
      <c r="W8" s="104"/>
      <c r="X8" s="104"/>
      <c r="Y8" s="104"/>
    </row>
    <row r="9" spans="1:25" ht="74.25" customHeight="1" x14ac:dyDescent="0.35">
      <c r="A9" s="3108" t="s">
        <v>879</v>
      </c>
      <c r="B9" s="3109"/>
      <c r="C9" s="3109"/>
      <c r="D9" s="3109"/>
      <c r="E9" s="3119" t="s">
        <v>873</v>
      </c>
      <c r="F9" s="3119"/>
      <c r="G9" s="3119"/>
      <c r="H9" s="3119"/>
      <c r="I9" s="3110" t="s">
        <v>872</v>
      </c>
      <c r="J9" s="3110"/>
      <c r="K9" s="3110"/>
      <c r="L9" s="3110"/>
      <c r="M9" s="3110" t="s">
        <v>874</v>
      </c>
      <c r="N9" s="3110"/>
      <c r="O9" s="3110"/>
      <c r="P9" s="3111"/>
      <c r="Q9" s="64"/>
      <c r="W9" s="98"/>
      <c r="X9" s="98"/>
      <c r="Y9" s="98"/>
    </row>
    <row r="10" spans="1:25" ht="8.25" customHeight="1" x14ac:dyDescent="0.35">
      <c r="A10" s="3105"/>
      <c r="B10" s="3106"/>
      <c r="C10" s="3106"/>
      <c r="D10" s="3106"/>
      <c r="E10" s="3106"/>
      <c r="F10" s="3106"/>
      <c r="G10" s="3106"/>
      <c r="H10" s="3106"/>
      <c r="I10" s="3106"/>
      <c r="J10" s="3106"/>
      <c r="K10" s="3106"/>
      <c r="L10" s="3106"/>
      <c r="M10" s="3106"/>
      <c r="N10" s="3106"/>
      <c r="O10" s="3106"/>
      <c r="P10" s="3107"/>
      <c r="Q10" s="64"/>
      <c r="W10" s="98"/>
      <c r="X10" s="98"/>
      <c r="Y10" s="98"/>
    </row>
    <row r="11" spans="1:25" ht="108" customHeight="1" x14ac:dyDescent="0.35">
      <c r="A11" s="3108" t="s">
        <v>878</v>
      </c>
      <c r="B11" s="3109"/>
      <c r="C11" s="3109"/>
      <c r="D11" s="3109"/>
      <c r="E11" s="3110" t="s">
        <v>877</v>
      </c>
      <c r="F11" s="3110"/>
      <c r="G11" s="3110"/>
      <c r="H11" s="3110"/>
      <c r="I11" s="3110" t="s">
        <v>875</v>
      </c>
      <c r="J11" s="3110"/>
      <c r="K11" s="3110"/>
      <c r="L11" s="3110"/>
      <c r="M11" s="3110" t="s">
        <v>876</v>
      </c>
      <c r="N11" s="3110"/>
      <c r="O11" s="3110"/>
      <c r="P11" s="3111"/>
      <c r="Q11" s="64"/>
      <c r="W11" s="98"/>
      <c r="X11" s="98"/>
      <c r="Y11" s="98"/>
    </row>
    <row r="12" spans="1:25" s="66" customFormat="1" ht="8.25" customHeight="1" x14ac:dyDescent="0.35">
      <c r="A12" s="3105"/>
      <c r="B12" s="3106"/>
      <c r="C12" s="3106"/>
      <c r="D12" s="3106"/>
      <c r="E12" s="3106"/>
      <c r="F12" s="3106"/>
      <c r="G12" s="3106"/>
      <c r="H12" s="3106"/>
      <c r="I12" s="3106"/>
      <c r="J12" s="3106"/>
      <c r="K12" s="3106"/>
      <c r="L12" s="3106"/>
      <c r="M12" s="3106"/>
      <c r="N12" s="3106"/>
      <c r="O12" s="3106"/>
      <c r="P12" s="3107"/>
      <c r="Q12" s="402"/>
      <c r="W12" s="104"/>
      <c r="X12" s="104"/>
      <c r="Y12" s="104"/>
    </row>
    <row r="13" spans="1:25" ht="52.5" customHeight="1" x14ac:dyDescent="0.35">
      <c r="A13" s="3108" t="s">
        <v>865</v>
      </c>
      <c r="B13" s="3109"/>
      <c r="C13" s="3109"/>
      <c r="D13" s="3109"/>
      <c r="E13" s="3110" t="s">
        <v>884</v>
      </c>
      <c r="F13" s="3110"/>
      <c r="G13" s="3110"/>
      <c r="H13" s="3110"/>
      <c r="I13" s="3110" t="s">
        <v>885</v>
      </c>
      <c r="J13" s="3110"/>
      <c r="K13" s="3110"/>
      <c r="L13" s="3110"/>
      <c r="M13" s="3110" t="s">
        <v>882</v>
      </c>
      <c r="N13" s="3110"/>
      <c r="O13" s="3110"/>
      <c r="P13" s="3111"/>
      <c r="Q13" s="64"/>
      <c r="W13" s="98"/>
      <c r="X13" s="98"/>
      <c r="Y13" s="98"/>
    </row>
    <row r="14" spans="1:25" ht="8.25" customHeight="1" x14ac:dyDescent="0.35">
      <c r="A14" s="3105"/>
      <c r="B14" s="3106"/>
      <c r="C14" s="3106"/>
      <c r="D14" s="3106"/>
      <c r="E14" s="3106"/>
      <c r="F14" s="3106"/>
      <c r="G14" s="3106"/>
      <c r="H14" s="3106"/>
      <c r="I14" s="3106"/>
      <c r="J14" s="3106"/>
      <c r="K14" s="3106"/>
      <c r="L14" s="3106"/>
      <c r="M14" s="3106"/>
      <c r="N14" s="3106"/>
      <c r="O14" s="3106"/>
      <c r="P14" s="3107"/>
      <c r="Q14" s="64"/>
      <c r="W14" s="98"/>
      <c r="X14" s="98"/>
      <c r="Y14" s="98"/>
    </row>
    <row r="15" spans="1:25" ht="37.5" customHeight="1" x14ac:dyDescent="0.35">
      <c r="A15" s="3108" t="s">
        <v>881</v>
      </c>
      <c r="B15" s="3109"/>
      <c r="C15" s="3109"/>
      <c r="D15" s="3109"/>
      <c r="E15" s="3110" t="s">
        <v>880</v>
      </c>
      <c r="F15" s="3110"/>
      <c r="G15" s="3110"/>
      <c r="H15" s="3110"/>
      <c r="I15" s="3110" t="s">
        <v>883</v>
      </c>
      <c r="J15" s="3110"/>
      <c r="K15" s="3110"/>
      <c r="L15" s="3110"/>
      <c r="M15" s="3110" t="s">
        <v>882</v>
      </c>
      <c r="N15" s="3110"/>
      <c r="O15" s="3110"/>
      <c r="P15" s="3111"/>
      <c r="Q15" s="64"/>
      <c r="W15" s="98"/>
      <c r="X15" s="98"/>
      <c r="Y15" s="98"/>
    </row>
    <row r="16" spans="1:25" ht="8.25" customHeight="1" x14ac:dyDescent="0.35">
      <c r="A16" s="3105"/>
      <c r="B16" s="3106"/>
      <c r="C16" s="3106"/>
      <c r="D16" s="3106"/>
      <c r="E16" s="3106"/>
      <c r="F16" s="3106"/>
      <c r="G16" s="3106"/>
      <c r="H16" s="3106"/>
      <c r="I16" s="3106"/>
      <c r="J16" s="3106"/>
      <c r="K16" s="3106"/>
      <c r="L16" s="3106"/>
      <c r="M16" s="3106"/>
      <c r="N16" s="3106"/>
      <c r="O16" s="3106"/>
      <c r="P16" s="3107"/>
      <c r="Q16" s="64"/>
      <c r="W16" s="98"/>
      <c r="X16" s="98"/>
      <c r="Y16" s="98"/>
    </row>
    <row r="17" spans="1:25" ht="57" customHeight="1" x14ac:dyDescent="0.35">
      <c r="A17" s="3108" t="s">
        <v>866</v>
      </c>
      <c r="B17" s="3109"/>
      <c r="C17" s="3109"/>
      <c r="D17" s="3109"/>
      <c r="E17" s="3110" t="s">
        <v>889</v>
      </c>
      <c r="F17" s="3110"/>
      <c r="G17" s="3110"/>
      <c r="H17" s="3110"/>
      <c r="I17" s="3110" t="s">
        <v>815</v>
      </c>
      <c r="J17" s="3110"/>
      <c r="K17" s="3110"/>
      <c r="L17" s="3110"/>
      <c r="M17" s="3110" t="s">
        <v>890</v>
      </c>
      <c r="N17" s="3110"/>
      <c r="O17" s="3110"/>
      <c r="P17" s="3111"/>
      <c r="Q17" s="64"/>
      <c r="W17" s="98"/>
      <c r="X17" s="98"/>
      <c r="Y17" s="98"/>
    </row>
    <row r="18" spans="1:25" ht="8.25" customHeight="1" x14ac:dyDescent="0.35">
      <c r="A18" s="3105"/>
      <c r="B18" s="3106"/>
      <c r="C18" s="3106"/>
      <c r="D18" s="3106"/>
      <c r="E18" s="3106"/>
      <c r="F18" s="3106"/>
      <c r="G18" s="3106"/>
      <c r="H18" s="3106"/>
      <c r="I18" s="3106"/>
      <c r="J18" s="3106"/>
      <c r="K18" s="3106"/>
      <c r="L18" s="3106"/>
      <c r="M18" s="3106"/>
      <c r="N18" s="3106"/>
      <c r="O18" s="3106"/>
      <c r="P18" s="3107"/>
      <c r="Q18" s="64"/>
      <c r="W18" s="98"/>
      <c r="X18" s="98"/>
      <c r="Y18" s="98"/>
    </row>
    <row r="19" spans="1:25" ht="45" customHeight="1" x14ac:dyDescent="0.35">
      <c r="A19" s="3108" t="s">
        <v>886</v>
      </c>
      <c r="B19" s="3109"/>
      <c r="C19" s="3109"/>
      <c r="D19" s="3109"/>
      <c r="E19" s="3110" t="s">
        <v>887</v>
      </c>
      <c r="F19" s="3110"/>
      <c r="G19" s="3110"/>
      <c r="H19" s="3110"/>
      <c r="I19" s="3110" t="s">
        <v>888</v>
      </c>
      <c r="J19" s="3110"/>
      <c r="K19" s="3110"/>
      <c r="L19" s="3110"/>
      <c r="M19" s="3110" t="s">
        <v>891</v>
      </c>
      <c r="N19" s="3110"/>
      <c r="O19" s="3110"/>
      <c r="P19" s="3111"/>
      <c r="Q19" s="64"/>
      <c r="W19" s="98"/>
      <c r="X19" s="98"/>
      <c r="Y19" s="98"/>
    </row>
    <row r="20" spans="1:25" ht="8.25" customHeight="1" x14ac:dyDescent="0.35">
      <c r="A20" s="3105"/>
      <c r="B20" s="3106"/>
      <c r="C20" s="3106"/>
      <c r="D20" s="3106"/>
      <c r="E20" s="3106"/>
      <c r="F20" s="3106"/>
      <c r="G20" s="3106"/>
      <c r="H20" s="3106"/>
      <c r="I20" s="3106"/>
      <c r="J20" s="3106"/>
      <c r="K20" s="3106"/>
      <c r="L20" s="3106"/>
      <c r="M20" s="3106"/>
      <c r="N20" s="3106"/>
      <c r="O20" s="3106"/>
      <c r="P20" s="3107"/>
      <c r="Q20" s="64"/>
      <c r="W20" s="98"/>
      <c r="X20" s="98"/>
      <c r="Y20" s="98"/>
    </row>
    <row r="21" spans="1:25" ht="56.25" customHeight="1" x14ac:dyDescent="0.35">
      <c r="A21" s="3108" t="s">
        <v>867</v>
      </c>
      <c r="B21" s="3109"/>
      <c r="C21" s="3109"/>
      <c r="D21" s="3109"/>
      <c r="E21" s="3110" t="s">
        <v>892</v>
      </c>
      <c r="F21" s="3110"/>
      <c r="G21" s="3110"/>
      <c r="H21" s="3110"/>
      <c r="I21" s="3110" t="s">
        <v>893</v>
      </c>
      <c r="J21" s="3110"/>
      <c r="K21" s="3110"/>
      <c r="L21" s="3110"/>
      <c r="M21" s="3110" t="s">
        <v>894</v>
      </c>
      <c r="N21" s="3110"/>
      <c r="O21" s="3110"/>
      <c r="P21" s="3111"/>
      <c r="Q21" s="64"/>
      <c r="W21" s="98"/>
      <c r="X21" s="98"/>
      <c r="Y21" s="98"/>
    </row>
    <row r="22" spans="1:25" ht="8.25" customHeight="1" x14ac:dyDescent="0.35">
      <c r="A22" s="3105"/>
      <c r="B22" s="3106"/>
      <c r="C22" s="3106"/>
      <c r="D22" s="3106"/>
      <c r="E22" s="3106"/>
      <c r="F22" s="3106"/>
      <c r="G22" s="3106"/>
      <c r="H22" s="3106"/>
      <c r="I22" s="3106"/>
      <c r="J22" s="3106"/>
      <c r="K22" s="3106"/>
      <c r="L22" s="3106"/>
      <c r="M22" s="3106"/>
      <c r="N22" s="3106"/>
      <c r="O22" s="3106"/>
      <c r="P22" s="3107"/>
      <c r="Q22" s="64"/>
      <c r="W22" s="98"/>
      <c r="X22" s="98"/>
      <c r="Y22" s="98"/>
    </row>
    <row r="23" spans="1:25" ht="53.25" customHeight="1" x14ac:dyDescent="0.35">
      <c r="A23" s="3108" t="s">
        <v>868</v>
      </c>
      <c r="B23" s="3109"/>
      <c r="C23" s="3109"/>
      <c r="D23" s="3109"/>
      <c r="E23" s="3110" t="s">
        <v>895</v>
      </c>
      <c r="F23" s="3110"/>
      <c r="G23" s="3110"/>
      <c r="H23" s="3110"/>
      <c r="I23" s="3110" t="s">
        <v>896</v>
      </c>
      <c r="J23" s="3110"/>
      <c r="K23" s="3110"/>
      <c r="L23" s="3110"/>
      <c r="M23" s="3110" t="s">
        <v>897</v>
      </c>
      <c r="N23" s="3110"/>
      <c r="O23" s="3110"/>
      <c r="P23" s="3111"/>
      <c r="Q23" s="64"/>
      <c r="W23" s="98"/>
      <c r="X23" s="98"/>
      <c r="Y23" s="98"/>
    </row>
    <row r="24" spans="1:25" ht="8.25" customHeight="1" x14ac:dyDescent="0.35">
      <c r="A24" s="3105"/>
      <c r="B24" s="3106"/>
      <c r="C24" s="3106"/>
      <c r="D24" s="3106"/>
      <c r="E24" s="3106"/>
      <c r="F24" s="3106"/>
      <c r="G24" s="3106"/>
      <c r="H24" s="3106"/>
      <c r="I24" s="3106"/>
      <c r="J24" s="3106"/>
      <c r="K24" s="3106"/>
      <c r="L24" s="3106"/>
      <c r="M24" s="3106"/>
      <c r="N24" s="3106"/>
      <c r="O24" s="3106"/>
      <c r="P24" s="3107"/>
      <c r="Q24" s="64"/>
      <c r="W24" s="98"/>
      <c r="X24" s="98"/>
      <c r="Y24" s="98"/>
    </row>
    <row r="25" spans="1:25" ht="15" customHeight="1" x14ac:dyDescent="0.35">
      <c r="A25" s="3108" t="s">
        <v>869</v>
      </c>
      <c r="B25" s="3109"/>
      <c r="C25" s="3109"/>
      <c r="D25" s="3109"/>
      <c r="E25" s="3110" t="s">
        <v>898</v>
      </c>
      <c r="F25" s="3110"/>
      <c r="G25" s="3110"/>
      <c r="H25" s="3110"/>
      <c r="I25" s="3109" t="s">
        <v>838</v>
      </c>
      <c r="J25" s="3109"/>
      <c r="K25" s="3109"/>
      <c r="L25" s="3109"/>
      <c r="M25" s="3110" t="s">
        <v>838</v>
      </c>
      <c r="N25" s="3110"/>
      <c r="O25" s="3110"/>
      <c r="P25" s="3111"/>
      <c r="Q25" s="64"/>
      <c r="W25" s="98"/>
      <c r="X25" s="98"/>
      <c r="Y25" s="98"/>
    </row>
    <row r="26" spans="1:25" ht="8.25" customHeight="1" x14ac:dyDescent="0.35">
      <c r="A26" s="3105"/>
      <c r="B26" s="3106"/>
      <c r="C26" s="3106"/>
      <c r="D26" s="3106"/>
      <c r="E26" s="3106"/>
      <c r="F26" s="3106"/>
      <c r="G26" s="3106"/>
      <c r="H26" s="3106"/>
      <c r="I26" s="3106"/>
      <c r="J26" s="3106"/>
      <c r="K26" s="3106"/>
      <c r="L26" s="3106"/>
      <c r="M26" s="3106"/>
      <c r="N26" s="3106"/>
      <c r="O26" s="3106"/>
      <c r="P26" s="3107"/>
      <c r="Q26" s="64"/>
      <c r="W26" s="98"/>
      <c r="X26" s="98"/>
      <c r="Y26" s="98"/>
    </row>
    <row r="27" spans="1:25" ht="56.25" customHeight="1" x14ac:dyDescent="0.35">
      <c r="A27" s="3108" t="s">
        <v>870</v>
      </c>
      <c r="B27" s="3109"/>
      <c r="C27" s="3109"/>
      <c r="D27" s="3109"/>
      <c r="E27" s="3110" t="s">
        <v>901</v>
      </c>
      <c r="F27" s="3110"/>
      <c r="G27" s="3110"/>
      <c r="H27" s="3110"/>
      <c r="I27" s="3110" t="s">
        <v>900</v>
      </c>
      <c r="J27" s="3110"/>
      <c r="K27" s="3110"/>
      <c r="L27" s="3110"/>
      <c r="M27" s="3110" t="s">
        <v>902</v>
      </c>
      <c r="N27" s="3110"/>
      <c r="O27" s="3110"/>
      <c r="P27" s="3111"/>
      <c r="Q27" s="64"/>
      <c r="W27" s="98"/>
      <c r="X27" s="98"/>
      <c r="Y27" s="98"/>
    </row>
    <row r="28" spans="1:25" ht="8.25" customHeight="1" x14ac:dyDescent="0.35">
      <c r="A28" s="3105"/>
      <c r="B28" s="3106"/>
      <c r="C28" s="3106"/>
      <c r="D28" s="3106"/>
      <c r="E28" s="3106"/>
      <c r="F28" s="3106"/>
      <c r="G28" s="3106"/>
      <c r="H28" s="3106"/>
      <c r="I28" s="3106"/>
      <c r="J28" s="3106"/>
      <c r="K28" s="3106"/>
      <c r="L28" s="3106"/>
      <c r="M28" s="3106"/>
      <c r="N28" s="3106"/>
      <c r="O28" s="3106"/>
      <c r="P28" s="3107"/>
      <c r="Q28" s="64"/>
      <c r="W28" s="98"/>
      <c r="X28" s="98"/>
      <c r="Y28" s="98"/>
    </row>
    <row r="29" spans="1:25" ht="15" customHeight="1" x14ac:dyDescent="0.35">
      <c r="A29" s="3108" t="s">
        <v>871</v>
      </c>
      <c r="B29" s="3109"/>
      <c r="C29" s="3109"/>
      <c r="D29" s="3109"/>
      <c r="E29" s="3110" t="s">
        <v>838</v>
      </c>
      <c r="F29" s="3110"/>
      <c r="G29" s="3110"/>
      <c r="H29" s="3110"/>
      <c r="I29" s="3110" t="s">
        <v>838</v>
      </c>
      <c r="J29" s="3110"/>
      <c r="K29" s="3110"/>
      <c r="L29" s="3110"/>
      <c r="M29" s="3110" t="s">
        <v>899</v>
      </c>
      <c r="N29" s="3110"/>
      <c r="O29" s="3110"/>
      <c r="P29" s="3111"/>
      <c r="Q29" s="64"/>
      <c r="W29" s="98"/>
      <c r="X29" s="98"/>
      <c r="Y29" s="98"/>
    </row>
    <row r="30" spans="1:25" s="70" customFormat="1" ht="8.25" customHeight="1" thickBot="1" x14ac:dyDescent="0.4">
      <c r="A30" s="3112"/>
      <c r="B30" s="3113"/>
      <c r="C30" s="3113"/>
      <c r="D30" s="3113"/>
      <c r="E30" s="3113"/>
      <c r="F30" s="3113"/>
      <c r="G30" s="3113"/>
      <c r="H30" s="3113"/>
      <c r="I30" s="3113"/>
      <c r="J30" s="3113"/>
      <c r="K30" s="3113"/>
      <c r="L30" s="3113"/>
      <c r="M30" s="3113"/>
      <c r="N30" s="3113"/>
      <c r="O30" s="3113"/>
      <c r="P30" s="3114"/>
      <c r="Q30" s="783"/>
    </row>
    <row r="31" spans="1:25" s="70" customFormat="1" ht="15" customHeight="1" thickTop="1" x14ac:dyDescent="0.35">
      <c r="A31" s="784"/>
      <c r="B31" s="784"/>
      <c r="C31" s="784"/>
      <c r="D31" s="784"/>
      <c r="E31" s="453"/>
      <c r="F31" s="453"/>
      <c r="G31" s="453"/>
      <c r="H31" s="453"/>
      <c r="I31" s="453"/>
      <c r="J31" s="453"/>
      <c r="K31" s="453"/>
      <c r="L31" s="453"/>
      <c r="M31" s="453"/>
      <c r="N31" s="453"/>
      <c r="O31" s="453"/>
      <c r="P31" s="453"/>
      <c r="Q31" s="783"/>
    </row>
    <row r="32" spans="1:25" s="70" customFormat="1" ht="15" customHeight="1" thickBot="1" x14ac:dyDescent="0.4">
      <c r="A32" s="784"/>
      <c r="B32" s="784"/>
      <c r="C32" s="784"/>
      <c r="D32" s="784"/>
      <c r="E32" s="453"/>
      <c r="F32" s="453"/>
      <c r="G32" s="453"/>
      <c r="H32" s="453"/>
      <c r="I32" s="453"/>
      <c r="J32" s="453"/>
      <c r="K32" s="453"/>
      <c r="L32" s="453"/>
      <c r="M32" s="453"/>
      <c r="N32" s="453"/>
      <c r="O32" s="453"/>
      <c r="P32" s="453"/>
      <c r="Q32" s="783"/>
    </row>
    <row r="33" spans="1:26" s="107" customFormat="1" ht="22.5" customHeight="1" thickTop="1" thickBot="1" x14ac:dyDescent="0.4">
      <c r="A33" s="3094"/>
      <c r="B33" s="3094"/>
      <c r="C33" s="3094"/>
      <c r="D33" s="3094"/>
      <c r="E33" s="3095" t="str">
        <f>"Situation " &amp; AnReference</f>
        <v>Situation 2014</v>
      </c>
      <c r="F33" s="3096"/>
      <c r="G33" s="3096"/>
      <c r="H33" s="3096"/>
      <c r="I33" s="3096"/>
      <c r="J33" s="3096"/>
      <c r="K33" s="3096" t="str">
        <f>"Projection en " &amp; AnReference + NbAnVision</f>
        <v>Projection en 2017</v>
      </c>
      <c r="L33" s="3096"/>
      <c r="M33" s="3096"/>
      <c r="N33" s="3096"/>
      <c r="O33" s="3096"/>
      <c r="P33" s="3097"/>
      <c r="Q33" s="785"/>
      <c r="X33" s="108"/>
      <c r="Y33" s="108"/>
      <c r="Z33" s="108"/>
    </row>
    <row r="34" spans="1:26" s="109" customFormat="1" ht="36" customHeight="1" thickTop="1" thickBot="1" x14ac:dyDescent="0.4">
      <c r="A34" s="3098" t="str">
        <f>"Compétiteur "</f>
        <v xml:space="preserve">Compétiteur </v>
      </c>
      <c r="B34" s="3099"/>
      <c r="C34" s="3099"/>
      <c r="D34" s="3100"/>
      <c r="E34" s="3101" t="s">
        <v>196</v>
      </c>
      <c r="F34" s="3102"/>
      <c r="G34" s="3102" t="s">
        <v>198</v>
      </c>
      <c r="H34" s="3102"/>
      <c r="I34" s="3102" t="s">
        <v>197</v>
      </c>
      <c r="J34" s="3103"/>
      <c r="K34" s="3101" t="s">
        <v>196</v>
      </c>
      <c r="L34" s="3102"/>
      <c r="M34" s="3102" t="s">
        <v>198</v>
      </c>
      <c r="N34" s="3102"/>
      <c r="O34" s="3102" t="s">
        <v>197</v>
      </c>
      <c r="P34" s="3104"/>
      <c r="Q34" s="786"/>
      <c r="U34" s="110"/>
      <c r="V34" s="110"/>
      <c r="W34" s="110"/>
    </row>
    <row r="35" spans="1:26" ht="14.25" customHeight="1" x14ac:dyDescent="0.35">
      <c r="A35" s="3088"/>
      <c r="B35" s="3089"/>
      <c r="C35" s="3089"/>
      <c r="D35" s="3090"/>
      <c r="E35" s="3091"/>
      <c r="F35" s="3086"/>
      <c r="G35" s="3092"/>
      <c r="H35" s="3092"/>
      <c r="I35" s="3086"/>
      <c r="J35" s="3093"/>
      <c r="K35" s="3091"/>
      <c r="L35" s="3086"/>
      <c r="M35" s="3092"/>
      <c r="N35" s="3092"/>
      <c r="O35" s="3086"/>
      <c r="P35" s="3087"/>
      <c r="Q35" s="787"/>
      <c r="R35" s="3054"/>
      <c r="S35" s="3054"/>
      <c r="X35" s="98"/>
      <c r="Y35" s="98"/>
      <c r="Z35" s="98"/>
    </row>
    <row r="36" spans="1:26" ht="14.25" customHeight="1" x14ac:dyDescent="0.35">
      <c r="A36" s="3080"/>
      <c r="B36" s="3081"/>
      <c r="C36" s="3081"/>
      <c r="D36" s="3082"/>
      <c r="E36" s="3083"/>
      <c r="F36" s="3078"/>
      <c r="G36" s="3084"/>
      <c r="H36" s="3084"/>
      <c r="I36" s="3078"/>
      <c r="J36" s="3085"/>
      <c r="K36" s="3083"/>
      <c r="L36" s="3078"/>
      <c r="M36" s="3084"/>
      <c r="N36" s="3084"/>
      <c r="O36" s="3078"/>
      <c r="P36" s="3079"/>
      <c r="Q36" s="787"/>
      <c r="R36" s="3054"/>
      <c r="S36" s="3054"/>
      <c r="X36" s="98"/>
      <c r="Y36" s="98"/>
      <c r="Z36" s="98"/>
    </row>
    <row r="37" spans="1:26" ht="14.25" customHeight="1" x14ac:dyDescent="0.35">
      <c r="A37" s="3080"/>
      <c r="B37" s="3081"/>
      <c r="C37" s="3081"/>
      <c r="D37" s="3082"/>
      <c r="E37" s="3083"/>
      <c r="F37" s="3078"/>
      <c r="G37" s="3084"/>
      <c r="H37" s="3084"/>
      <c r="I37" s="3078"/>
      <c r="J37" s="3085"/>
      <c r="K37" s="3083"/>
      <c r="L37" s="3078"/>
      <c r="M37" s="3084"/>
      <c r="N37" s="3084"/>
      <c r="O37" s="3078"/>
      <c r="P37" s="3079"/>
      <c r="Q37" s="787"/>
      <c r="R37" s="3054"/>
      <c r="S37" s="3054"/>
      <c r="X37" s="98"/>
      <c r="Y37" s="98"/>
      <c r="Z37" s="98"/>
    </row>
    <row r="38" spans="1:26" ht="14.25" customHeight="1" x14ac:dyDescent="0.35">
      <c r="A38" s="3080"/>
      <c r="B38" s="3081"/>
      <c r="C38" s="3081"/>
      <c r="D38" s="3082"/>
      <c r="E38" s="3083"/>
      <c r="F38" s="3078"/>
      <c r="G38" s="3084"/>
      <c r="H38" s="3084"/>
      <c r="I38" s="3078"/>
      <c r="J38" s="3085"/>
      <c r="K38" s="3083"/>
      <c r="L38" s="3078"/>
      <c r="M38" s="3084"/>
      <c r="N38" s="3084"/>
      <c r="O38" s="3078"/>
      <c r="P38" s="3079"/>
      <c r="Q38" s="787"/>
      <c r="R38" s="3054"/>
      <c r="S38" s="3054"/>
      <c r="X38" s="98"/>
      <c r="Y38" s="98"/>
      <c r="Z38" s="98"/>
    </row>
    <row r="39" spans="1:26" ht="14.25" customHeight="1" x14ac:dyDescent="0.35">
      <c r="A39" s="3080"/>
      <c r="B39" s="3081"/>
      <c r="C39" s="3081"/>
      <c r="D39" s="3082"/>
      <c r="E39" s="3083"/>
      <c r="F39" s="3078"/>
      <c r="G39" s="3084"/>
      <c r="H39" s="3084"/>
      <c r="I39" s="3078"/>
      <c r="J39" s="3085"/>
      <c r="K39" s="3083"/>
      <c r="L39" s="3078"/>
      <c r="M39" s="3084"/>
      <c r="N39" s="3084"/>
      <c r="O39" s="3078"/>
      <c r="P39" s="3079"/>
      <c r="Q39" s="787"/>
      <c r="R39" s="3054"/>
      <c r="S39" s="3054"/>
      <c r="X39" s="98"/>
      <c r="Y39" s="98"/>
      <c r="Z39" s="98"/>
    </row>
    <row r="40" spans="1:26" ht="14.25" customHeight="1" x14ac:dyDescent="0.35">
      <c r="A40" s="3080"/>
      <c r="B40" s="3081"/>
      <c r="C40" s="3081"/>
      <c r="D40" s="3082"/>
      <c r="E40" s="3083"/>
      <c r="F40" s="3078"/>
      <c r="G40" s="3084"/>
      <c r="H40" s="3084"/>
      <c r="I40" s="3078"/>
      <c r="J40" s="3085"/>
      <c r="K40" s="3083"/>
      <c r="L40" s="3078"/>
      <c r="M40" s="3084"/>
      <c r="N40" s="3084"/>
      <c r="O40" s="3078"/>
      <c r="P40" s="3079"/>
      <c r="Q40" s="787"/>
      <c r="R40" s="3054"/>
      <c r="S40" s="3054"/>
      <c r="X40" s="98"/>
      <c r="Y40" s="98"/>
      <c r="Z40" s="98"/>
    </row>
    <row r="41" spans="1:26" ht="14.25" customHeight="1" x14ac:dyDescent="0.35">
      <c r="A41" s="3080"/>
      <c r="B41" s="3081"/>
      <c r="C41" s="3081"/>
      <c r="D41" s="3082"/>
      <c r="E41" s="3083"/>
      <c r="F41" s="3078"/>
      <c r="G41" s="3084"/>
      <c r="H41" s="3084"/>
      <c r="I41" s="3078"/>
      <c r="J41" s="3085"/>
      <c r="K41" s="3083"/>
      <c r="L41" s="3078"/>
      <c r="M41" s="3084"/>
      <c r="N41" s="3084"/>
      <c r="O41" s="3078"/>
      <c r="P41" s="3079"/>
      <c r="Q41" s="787"/>
      <c r="R41" s="3054"/>
      <c r="S41" s="3054"/>
      <c r="X41" s="98"/>
      <c r="Y41" s="98"/>
      <c r="Z41" s="98"/>
    </row>
    <row r="42" spans="1:26" ht="14.25" customHeight="1" x14ac:dyDescent="0.35">
      <c r="A42" s="3080"/>
      <c r="B42" s="3081"/>
      <c r="C42" s="3081"/>
      <c r="D42" s="3082"/>
      <c r="E42" s="3083"/>
      <c r="F42" s="3078"/>
      <c r="G42" s="3084"/>
      <c r="H42" s="3084"/>
      <c r="I42" s="3078"/>
      <c r="J42" s="3085"/>
      <c r="K42" s="3083"/>
      <c r="L42" s="3078"/>
      <c r="M42" s="3084"/>
      <c r="N42" s="3084"/>
      <c r="O42" s="3078"/>
      <c r="P42" s="3079"/>
      <c r="Q42" s="787"/>
      <c r="R42" s="3054"/>
      <c r="S42" s="3054"/>
      <c r="X42" s="98"/>
      <c r="Y42" s="98"/>
      <c r="Z42" s="98"/>
    </row>
    <row r="43" spans="1:26" ht="14.25" customHeight="1" x14ac:dyDescent="0.35">
      <c r="A43" s="3080"/>
      <c r="B43" s="3081"/>
      <c r="C43" s="3081"/>
      <c r="D43" s="3082"/>
      <c r="E43" s="3083"/>
      <c r="F43" s="3078"/>
      <c r="G43" s="3084"/>
      <c r="H43" s="3084"/>
      <c r="I43" s="3078"/>
      <c r="J43" s="3085"/>
      <c r="K43" s="3083"/>
      <c r="L43" s="3078"/>
      <c r="M43" s="3084"/>
      <c r="N43" s="3084"/>
      <c r="O43" s="3078"/>
      <c r="P43" s="3079"/>
      <c r="Q43" s="787"/>
      <c r="R43" s="3054"/>
      <c r="S43" s="3054"/>
      <c r="X43" s="98"/>
      <c r="Y43" s="98"/>
      <c r="Z43" s="98"/>
    </row>
    <row r="44" spans="1:26" ht="14.25" customHeight="1" x14ac:dyDescent="0.35">
      <c r="A44" s="3080"/>
      <c r="B44" s="3081"/>
      <c r="C44" s="3081"/>
      <c r="D44" s="3082"/>
      <c r="E44" s="3083"/>
      <c r="F44" s="3078"/>
      <c r="G44" s="3084"/>
      <c r="H44" s="3084"/>
      <c r="I44" s="3078"/>
      <c r="J44" s="3085"/>
      <c r="K44" s="3083"/>
      <c r="L44" s="3078"/>
      <c r="M44" s="3084"/>
      <c r="N44" s="3084"/>
      <c r="O44" s="3078"/>
      <c r="P44" s="3079"/>
      <c r="Q44" s="787"/>
      <c r="R44" s="3054"/>
      <c r="S44" s="3054"/>
      <c r="X44" s="98"/>
      <c r="Y44" s="98"/>
      <c r="Z44" s="98"/>
    </row>
    <row r="45" spans="1:26" ht="14.25" customHeight="1" x14ac:dyDescent="0.35">
      <c r="A45" s="3080"/>
      <c r="B45" s="3081"/>
      <c r="C45" s="3081"/>
      <c r="D45" s="3082"/>
      <c r="E45" s="3083"/>
      <c r="F45" s="3078"/>
      <c r="G45" s="3084"/>
      <c r="H45" s="3084"/>
      <c r="I45" s="3078"/>
      <c r="J45" s="3085"/>
      <c r="K45" s="3083"/>
      <c r="L45" s="3078"/>
      <c r="M45" s="3084"/>
      <c r="N45" s="3084"/>
      <c r="O45" s="3078"/>
      <c r="P45" s="3079"/>
      <c r="Q45" s="787"/>
      <c r="R45" s="3054"/>
      <c r="S45" s="3054"/>
      <c r="X45" s="98"/>
      <c r="Y45" s="98"/>
      <c r="Z45" s="98"/>
    </row>
    <row r="46" spans="1:26" ht="14.25" customHeight="1" x14ac:dyDescent="0.35">
      <c r="A46" s="3080"/>
      <c r="B46" s="3081"/>
      <c r="C46" s="3081"/>
      <c r="D46" s="3082"/>
      <c r="E46" s="3083"/>
      <c r="F46" s="3078"/>
      <c r="G46" s="3084"/>
      <c r="H46" s="3084"/>
      <c r="I46" s="3078"/>
      <c r="J46" s="3085"/>
      <c r="K46" s="3083"/>
      <c r="L46" s="3078"/>
      <c r="M46" s="3084"/>
      <c r="N46" s="3084"/>
      <c r="O46" s="3078"/>
      <c r="P46" s="3079"/>
      <c r="Q46" s="787"/>
      <c r="R46" s="3054"/>
      <c r="S46" s="3054"/>
      <c r="X46" s="98"/>
      <c r="Y46" s="98"/>
      <c r="Z46" s="98"/>
    </row>
    <row r="47" spans="1:26" ht="14.25" customHeight="1" x14ac:dyDescent="0.35">
      <c r="A47" s="3080"/>
      <c r="B47" s="3081"/>
      <c r="C47" s="3081"/>
      <c r="D47" s="3082"/>
      <c r="E47" s="3083"/>
      <c r="F47" s="3078"/>
      <c r="G47" s="3084"/>
      <c r="H47" s="3084"/>
      <c r="I47" s="3078"/>
      <c r="J47" s="3085"/>
      <c r="K47" s="3083"/>
      <c r="L47" s="3078"/>
      <c r="M47" s="3084"/>
      <c r="N47" s="3084"/>
      <c r="O47" s="3078"/>
      <c r="P47" s="3079"/>
      <c r="Q47" s="787"/>
      <c r="R47" s="3054"/>
      <c r="S47" s="3054"/>
      <c r="X47" s="98"/>
      <c r="Y47" s="98"/>
      <c r="Z47" s="98"/>
    </row>
    <row r="48" spans="1:26" ht="14.25" customHeight="1" x14ac:dyDescent="0.35">
      <c r="A48" s="3080"/>
      <c r="B48" s="3081"/>
      <c r="C48" s="3081"/>
      <c r="D48" s="3082"/>
      <c r="E48" s="3083"/>
      <c r="F48" s="3078"/>
      <c r="G48" s="3084"/>
      <c r="H48" s="3084"/>
      <c r="I48" s="3078"/>
      <c r="J48" s="3085"/>
      <c r="K48" s="3083"/>
      <c r="L48" s="3078"/>
      <c r="M48" s="3084"/>
      <c r="N48" s="3084"/>
      <c r="O48" s="3078"/>
      <c r="P48" s="3079"/>
      <c r="Q48" s="787"/>
      <c r="R48" s="3054"/>
      <c r="S48" s="3054"/>
      <c r="X48" s="98"/>
      <c r="Y48" s="98"/>
      <c r="Z48" s="98"/>
    </row>
    <row r="49" spans="1:26" ht="14.25" customHeight="1" thickBot="1" x14ac:dyDescent="0.4">
      <c r="A49" s="3071"/>
      <c r="B49" s="3072"/>
      <c r="C49" s="3073"/>
      <c r="D49" s="3074"/>
      <c r="E49" s="3075"/>
      <c r="F49" s="3052"/>
      <c r="G49" s="3076"/>
      <c r="H49" s="3076"/>
      <c r="I49" s="3052"/>
      <c r="J49" s="3077"/>
      <c r="K49" s="3075"/>
      <c r="L49" s="3052"/>
      <c r="M49" s="3076"/>
      <c r="N49" s="3076"/>
      <c r="O49" s="3052"/>
      <c r="P49" s="3053"/>
      <c r="Q49" s="787"/>
      <c r="R49" s="3054"/>
      <c r="S49" s="3054"/>
      <c r="X49" s="98"/>
      <c r="Y49" s="98"/>
      <c r="Z49" s="98"/>
    </row>
    <row r="50" spans="1:26" ht="9.75" customHeight="1" thickTop="1" x14ac:dyDescent="0.35">
      <c r="A50" s="788"/>
      <c r="B50" s="788"/>
      <c r="C50" s="3055" t="s">
        <v>151</v>
      </c>
      <c r="D50" s="3056"/>
      <c r="E50" s="3059">
        <f>SUM(E35:F49)</f>
        <v>0</v>
      </c>
      <c r="F50" s="3060"/>
      <c r="G50" s="3062">
        <f>SUM(G35:H49)</f>
        <v>0</v>
      </c>
      <c r="H50" s="3063"/>
      <c r="I50" s="3059">
        <f>SUM(I35:J49)</f>
        <v>0</v>
      </c>
      <c r="J50" s="3065"/>
      <c r="K50" s="3067">
        <f>SUM(K35:L49)</f>
        <v>0</v>
      </c>
      <c r="L50" s="3060"/>
      <c r="M50" s="3062">
        <f>SUM(M35:N49)</f>
        <v>0</v>
      </c>
      <c r="N50" s="3063"/>
      <c r="O50" s="3059">
        <f>SUM(O35:P49)</f>
        <v>0</v>
      </c>
      <c r="P50" s="3069"/>
      <c r="Q50" s="64"/>
      <c r="W50" s="98"/>
      <c r="X50" s="98"/>
      <c r="Y50" s="98"/>
    </row>
    <row r="51" spans="1:26" ht="9.75" customHeight="1" thickBot="1" x14ac:dyDescent="0.4">
      <c r="A51" s="788"/>
      <c r="B51" s="788"/>
      <c r="C51" s="3057"/>
      <c r="D51" s="3058"/>
      <c r="E51" s="3061"/>
      <c r="F51" s="3061"/>
      <c r="G51" s="3064"/>
      <c r="H51" s="3064"/>
      <c r="I51" s="3061"/>
      <c r="J51" s="3066"/>
      <c r="K51" s="3068"/>
      <c r="L51" s="3061"/>
      <c r="M51" s="3064"/>
      <c r="N51" s="3064"/>
      <c r="O51" s="3061"/>
      <c r="P51" s="3070"/>
      <c r="Q51" s="64"/>
      <c r="W51" s="98"/>
      <c r="X51" s="98"/>
      <c r="Y51" s="98"/>
    </row>
    <row r="52" spans="1:26" ht="15" customHeight="1" thickTop="1" x14ac:dyDescent="0.35">
      <c r="A52" s="788"/>
      <c r="B52" s="788"/>
      <c r="C52" s="788"/>
      <c r="D52" s="788"/>
      <c r="E52" s="788"/>
      <c r="F52" s="788"/>
      <c r="G52" s="788"/>
      <c r="H52" s="788"/>
      <c r="I52" s="788"/>
      <c r="J52" s="788"/>
      <c r="K52" s="788"/>
      <c r="L52" s="788"/>
      <c r="M52" s="788"/>
      <c r="N52" s="788"/>
      <c r="O52" s="788"/>
      <c r="P52" s="788"/>
      <c r="Q52" s="64"/>
      <c r="W52" s="98"/>
      <c r="X52" s="98"/>
      <c r="Y52" s="98"/>
    </row>
    <row r="53" spans="1:26" ht="15" customHeight="1" x14ac:dyDescent="0.35">
      <c r="A53" s="788"/>
      <c r="B53" s="788"/>
      <c r="C53" s="788"/>
      <c r="D53" s="788"/>
      <c r="E53" s="788"/>
      <c r="F53" s="788"/>
      <c r="G53" s="788"/>
      <c r="H53" s="788"/>
      <c r="I53" s="788"/>
      <c r="J53" s="788"/>
      <c r="K53" s="788"/>
      <c r="L53" s="788"/>
      <c r="M53" s="788"/>
      <c r="N53" s="788"/>
      <c r="O53" s="788"/>
      <c r="P53" s="788"/>
      <c r="Q53" s="64"/>
      <c r="W53" s="98"/>
      <c r="X53" s="98"/>
      <c r="Y53" s="98"/>
    </row>
    <row r="54" spans="1:26" ht="15" thickBot="1" x14ac:dyDescent="0.4">
      <c r="A54" s="64"/>
      <c r="B54" s="64"/>
      <c r="C54" s="64"/>
      <c r="D54" s="64"/>
      <c r="E54" s="64"/>
      <c r="F54" s="64"/>
      <c r="G54" s="64"/>
      <c r="H54" s="64"/>
      <c r="I54" s="64"/>
      <c r="J54" s="64"/>
      <c r="K54" s="64"/>
      <c r="L54" s="64"/>
      <c r="M54" s="64"/>
      <c r="N54" s="64"/>
      <c r="O54" s="64"/>
      <c r="P54" s="64"/>
      <c r="Q54" s="64"/>
      <c r="R54" s="64"/>
      <c r="S54" s="64"/>
      <c r="T54" s="64"/>
      <c r="U54" s="64"/>
      <c r="V54" s="64"/>
      <c r="W54" s="64"/>
    </row>
    <row r="55" spans="1:26" ht="19.5" thickTop="1" thickBot="1" x14ac:dyDescent="0.4">
      <c r="A55" s="3050" t="s">
        <v>10</v>
      </c>
      <c r="B55" s="3051"/>
      <c r="C55" s="3051"/>
      <c r="D55" s="3051"/>
      <c r="E55" s="3051"/>
      <c r="F55" s="3051"/>
      <c r="G55" s="3051"/>
      <c r="H55" s="3051"/>
      <c r="I55" s="3051"/>
      <c r="J55" s="3051"/>
      <c r="K55" s="3051"/>
      <c r="L55" s="33"/>
      <c r="M55" s="2360" t="s">
        <v>491</v>
      </c>
      <c r="N55" s="2361"/>
      <c r="O55" s="2362"/>
      <c r="P55" s="34"/>
      <c r="Q55" s="64"/>
      <c r="R55" s="64"/>
      <c r="S55" s="64"/>
      <c r="T55" s="64"/>
      <c r="U55" s="64"/>
      <c r="V55" s="64"/>
      <c r="W55" s="64"/>
    </row>
    <row r="56" spans="1:26" ht="19.5" customHeight="1" x14ac:dyDescent="0.35">
      <c r="A56" s="2881" t="s">
        <v>912</v>
      </c>
      <c r="B56" s="2882"/>
      <c r="C56" s="2882"/>
      <c r="D56" s="2882"/>
      <c r="E56" s="2882"/>
      <c r="F56" s="2882"/>
      <c r="G56" s="2882"/>
      <c r="H56" s="2882"/>
      <c r="I56" s="2882"/>
      <c r="J56" s="2882"/>
      <c r="K56" s="2882"/>
      <c r="L56" s="35"/>
      <c r="M56" s="2401" t="s">
        <v>541</v>
      </c>
      <c r="N56" s="2402"/>
      <c r="O56" s="2403"/>
      <c r="P56" s="36"/>
      <c r="Q56" s="64"/>
      <c r="R56" s="64"/>
      <c r="S56" s="64"/>
      <c r="T56" s="64"/>
      <c r="U56" s="64"/>
      <c r="V56" s="64"/>
      <c r="W56" s="64"/>
    </row>
    <row r="57" spans="1:26" ht="19.5" customHeight="1" x14ac:dyDescent="0.35">
      <c r="A57" s="2884"/>
      <c r="B57" s="2885"/>
      <c r="C57" s="2885"/>
      <c r="D57" s="2885"/>
      <c r="E57" s="2885"/>
      <c r="F57" s="2885"/>
      <c r="G57" s="2885"/>
      <c r="H57" s="2885"/>
      <c r="I57" s="2885"/>
      <c r="J57" s="2885"/>
      <c r="K57" s="2885"/>
      <c r="L57" s="35"/>
      <c r="M57" s="2341"/>
      <c r="N57" s="2342"/>
      <c r="O57" s="2343"/>
      <c r="P57" s="36"/>
      <c r="Q57" s="64"/>
      <c r="R57" s="64"/>
      <c r="S57" s="64"/>
      <c r="T57" s="64"/>
      <c r="U57" s="64"/>
      <c r="V57" s="64"/>
      <c r="W57" s="64"/>
    </row>
    <row r="58" spans="1:26" ht="19.5" customHeight="1" x14ac:dyDescent="0.35">
      <c r="A58" s="2884"/>
      <c r="B58" s="2885"/>
      <c r="C58" s="2885"/>
      <c r="D58" s="2885"/>
      <c r="E58" s="2885"/>
      <c r="F58" s="2885"/>
      <c r="G58" s="2885"/>
      <c r="H58" s="2885"/>
      <c r="I58" s="2885"/>
      <c r="J58" s="2885"/>
      <c r="K58" s="2885"/>
      <c r="L58" s="35"/>
      <c r="M58" s="2341"/>
      <c r="N58" s="2342"/>
      <c r="O58" s="2343"/>
      <c r="P58" s="36"/>
      <c r="Q58" s="64"/>
      <c r="R58" s="64"/>
      <c r="S58" s="64"/>
      <c r="T58" s="64"/>
      <c r="U58" s="64"/>
      <c r="V58" s="64"/>
      <c r="W58" s="64"/>
    </row>
    <row r="59" spans="1:26" ht="19.5" customHeight="1" x14ac:dyDescent="0.35">
      <c r="A59" s="2884"/>
      <c r="B59" s="2885"/>
      <c r="C59" s="2885"/>
      <c r="D59" s="2885"/>
      <c r="E59" s="2885"/>
      <c r="F59" s="2885"/>
      <c r="G59" s="2885"/>
      <c r="H59" s="2885"/>
      <c r="I59" s="2885"/>
      <c r="J59" s="2885"/>
      <c r="K59" s="2885"/>
      <c r="L59" s="35"/>
      <c r="M59" s="2341"/>
      <c r="N59" s="2342"/>
      <c r="O59" s="2343"/>
      <c r="P59" s="36"/>
      <c r="Q59" s="64"/>
      <c r="R59" s="64"/>
      <c r="S59" s="64"/>
      <c r="T59" s="64"/>
      <c r="U59" s="64"/>
      <c r="V59" s="64"/>
      <c r="W59" s="64"/>
    </row>
    <row r="60" spans="1:26" ht="19.5" customHeight="1" thickBot="1" x14ac:dyDescent="0.4">
      <c r="A60" s="2887"/>
      <c r="B60" s="2888"/>
      <c r="C60" s="2888"/>
      <c r="D60" s="2888"/>
      <c r="E60" s="2888"/>
      <c r="F60" s="2888"/>
      <c r="G60" s="2888"/>
      <c r="H60" s="2888"/>
      <c r="I60" s="2888"/>
      <c r="J60" s="2888"/>
      <c r="K60" s="2888"/>
      <c r="L60" s="35"/>
      <c r="M60" s="2344"/>
      <c r="N60" s="2345"/>
      <c r="O60" s="2346"/>
      <c r="P60" s="36"/>
      <c r="Q60" s="64"/>
      <c r="R60" s="64"/>
      <c r="S60" s="64"/>
      <c r="T60" s="64"/>
      <c r="U60" s="64"/>
      <c r="V60" s="64"/>
      <c r="W60" s="64"/>
    </row>
    <row r="61" spans="1:26" ht="15.5" thickTop="1" thickBot="1" x14ac:dyDescent="0.4">
      <c r="A61" s="64"/>
      <c r="B61" s="64"/>
      <c r="C61" s="64"/>
      <c r="D61" s="64"/>
      <c r="E61" s="64"/>
      <c r="F61" s="64"/>
      <c r="G61" s="64"/>
      <c r="H61" s="64"/>
      <c r="I61" s="64"/>
      <c r="J61" s="64"/>
      <c r="K61" s="64"/>
      <c r="L61" s="64"/>
      <c r="M61" s="34"/>
      <c r="N61" s="34"/>
      <c r="O61" s="34"/>
      <c r="P61" s="64"/>
      <c r="Q61" s="64"/>
      <c r="R61" s="64"/>
      <c r="S61" s="64"/>
      <c r="T61" s="64"/>
      <c r="U61" s="64"/>
      <c r="V61" s="64"/>
      <c r="W61" s="64"/>
    </row>
    <row r="62" spans="1:26" ht="19.5" thickTop="1" thickBot="1" x14ac:dyDescent="0.4">
      <c r="A62" s="2701" t="s">
        <v>11</v>
      </c>
      <c r="B62" s="2702"/>
      <c r="C62" s="2702"/>
      <c r="D62" s="2702"/>
      <c r="E62" s="2702"/>
      <c r="F62" s="2702"/>
      <c r="G62" s="2702"/>
      <c r="H62" s="2702"/>
      <c r="I62" s="2702"/>
      <c r="J62" s="2702"/>
      <c r="K62" s="2702"/>
      <c r="L62" s="33"/>
      <c r="M62" s="2360" t="s">
        <v>491</v>
      </c>
      <c r="N62" s="2361"/>
      <c r="O62" s="2362"/>
      <c r="P62" s="34"/>
      <c r="Q62" s="64"/>
      <c r="R62" s="64"/>
      <c r="S62" s="64"/>
      <c r="T62" s="64"/>
      <c r="U62" s="64"/>
      <c r="V62" s="64"/>
      <c r="W62" s="64"/>
    </row>
    <row r="63" spans="1:26" ht="19.5" customHeight="1" x14ac:dyDescent="0.35">
      <c r="A63" s="2881" t="s">
        <v>542</v>
      </c>
      <c r="B63" s="2882"/>
      <c r="C63" s="2882"/>
      <c r="D63" s="2882"/>
      <c r="E63" s="2882"/>
      <c r="F63" s="2882"/>
      <c r="G63" s="2882"/>
      <c r="H63" s="2882"/>
      <c r="I63" s="2882"/>
      <c r="J63" s="2882"/>
      <c r="K63" s="2882"/>
      <c r="L63" s="33"/>
      <c r="M63" s="2401" t="s">
        <v>540</v>
      </c>
      <c r="N63" s="2402"/>
      <c r="O63" s="2403"/>
      <c r="P63" s="34"/>
      <c r="Q63" s="64"/>
      <c r="R63" s="64"/>
      <c r="S63" s="64"/>
      <c r="T63" s="64"/>
      <c r="U63" s="64"/>
      <c r="V63" s="64"/>
      <c r="W63" s="64"/>
    </row>
    <row r="64" spans="1:26" ht="19.5" customHeight="1" x14ac:dyDescent="0.35">
      <c r="A64" s="2884"/>
      <c r="B64" s="2406"/>
      <c r="C64" s="2406"/>
      <c r="D64" s="2406"/>
      <c r="E64" s="2406"/>
      <c r="F64" s="2406"/>
      <c r="G64" s="2406"/>
      <c r="H64" s="2406"/>
      <c r="I64" s="2406"/>
      <c r="J64" s="2406"/>
      <c r="K64" s="2406"/>
      <c r="L64" s="33"/>
      <c r="M64" s="2341"/>
      <c r="N64" s="2342"/>
      <c r="O64" s="2343"/>
      <c r="P64" s="34"/>
      <c r="Q64" s="64"/>
      <c r="R64" s="64"/>
      <c r="S64" s="64"/>
      <c r="T64" s="64"/>
      <c r="U64" s="64"/>
      <c r="V64" s="64"/>
      <c r="W64" s="64"/>
    </row>
    <row r="65" spans="1:23" ht="19.5" customHeight="1" x14ac:dyDescent="0.35">
      <c r="A65" s="2884"/>
      <c r="B65" s="2406"/>
      <c r="C65" s="2406"/>
      <c r="D65" s="2406"/>
      <c r="E65" s="2406"/>
      <c r="F65" s="2406"/>
      <c r="G65" s="2406"/>
      <c r="H65" s="2406"/>
      <c r="I65" s="2406"/>
      <c r="J65" s="2406"/>
      <c r="K65" s="2406"/>
      <c r="L65" s="33"/>
      <c r="M65" s="2341"/>
      <c r="N65" s="2342"/>
      <c r="O65" s="2343"/>
      <c r="P65" s="34"/>
      <c r="Q65" s="64"/>
      <c r="R65" s="64"/>
      <c r="S65" s="64"/>
      <c r="T65" s="64"/>
      <c r="U65" s="64"/>
      <c r="V65" s="64"/>
      <c r="W65" s="64"/>
    </row>
    <row r="66" spans="1:23" ht="19.5" customHeight="1" thickBot="1" x14ac:dyDescent="0.4">
      <c r="A66" s="2887"/>
      <c r="B66" s="2888"/>
      <c r="C66" s="2888"/>
      <c r="D66" s="2888"/>
      <c r="E66" s="2888"/>
      <c r="F66" s="2888"/>
      <c r="G66" s="2888"/>
      <c r="H66" s="2888"/>
      <c r="I66" s="2888"/>
      <c r="J66" s="2888"/>
      <c r="K66" s="2888"/>
      <c r="L66" s="33"/>
      <c r="M66" s="2344"/>
      <c r="N66" s="2345"/>
      <c r="O66" s="2346"/>
      <c r="P66" s="34"/>
      <c r="Q66" s="64"/>
      <c r="R66" s="64"/>
      <c r="S66" s="64"/>
      <c r="T66" s="64"/>
      <c r="U66" s="64"/>
      <c r="V66" s="64"/>
      <c r="W66" s="64"/>
    </row>
    <row r="67" spans="1:23" ht="15" thickTop="1" x14ac:dyDescent="0.35">
      <c r="A67" s="64"/>
      <c r="B67" s="64"/>
      <c r="C67" s="64"/>
      <c r="D67" s="64"/>
      <c r="E67" s="64"/>
      <c r="F67" s="64"/>
      <c r="G67" s="64"/>
      <c r="H67" s="64"/>
      <c r="I67" s="64"/>
      <c r="J67" s="64"/>
      <c r="K67" s="64"/>
      <c r="L67" s="64"/>
      <c r="M67" s="64"/>
      <c r="N67" s="64"/>
      <c r="O67" s="64"/>
      <c r="P67" s="64"/>
      <c r="Q67" s="64"/>
      <c r="R67" s="64"/>
      <c r="S67" s="64"/>
      <c r="T67" s="64"/>
      <c r="U67" s="64"/>
      <c r="V67" s="64"/>
      <c r="W67" s="64"/>
    </row>
    <row r="68" spans="1:23" x14ac:dyDescent="0.35">
      <c r="A68" s="64"/>
      <c r="B68" s="64"/>
      <c r="C68" s="64"/>
      <c r="D68" s="64"/>
      <c r="E68" s="64"/>
      <c r="F68" s="64"/>
      <c r="G68" s="64"/>
      <c r="H68" s="64"/>
      <c r="I68" s="64"/>
      <c r="J68" s="64"/>
      <c r="K68" s="64"/>
      <c r="L68" s="64"/>
      <c r="M68" s="64"/>
      <c r="N68" s="64"/>
      <c r="O68" s="64"/>
      <c r="P68" s="64"/>
      <c r="Q68" s="64"/>
    </row>
    <row r="69" spans="1:23" x14ac:dyDescent="0.35">
      <c r="A69" s="64"/>
      <c r="B69" s="64"/>
      <c r="C69" s="64"/>
      <c r="D69" s="64"/>
      <c r="E69" s="64"/>
      <c r="F69" s="64"/>
      <c r="G69" s="64"/>
      <c r="H69" s="64"/>
      <c r="I69" s="64"/>
      <c r="J69" s="64"/>
      <c r="K69" s="64"/>
      <c r="L69" s="64"/>
      <c r="M69" s="64"/>
      <c r="N69" s="64"/>
      <c r="O69" s="64"/>
      <c r="P69" s="64"/>
      <c r="Q69" s="64"/>
    </row>
    <row r="70" spans="1:23" x14ac:dyDescent="0.35">
      <c r="A70" s="64"/>
      <c r="B70" s="64"/>
      <c r="C70" s="64"/>
      <c r="D70" s="64"/>
      <c r="E70" s="64"/>
      <c r="F70" s="64"/>
      <c r="G70" s="64"/>
      <c r="H70" s="64"/>
      <c r="I70" s="64"/>
      <c r="J70" s="64"/>
      <c r="K70" s="64"/>
      <c r="L70" s="64"/>
      <c r="M70" s="64"/>
      <c r="N70" s="64"/>
      <c r="O70" s="64"/>
      <c r="P70" s="64"/>
      <c r="Q70" s="64"/>
    </row>
  </sheetData>
  <mergeCells count="217">
    <mergeCell ref="A4:G4"/>
    <mergeCell ref="H4:P4"/>
    <mergeCell ref="A5:B5"/>
    <mergeCell ref="C5:P5"/>
    <mergeCell ref="A6:B6"/>
    <mergeCell ref="C6:P6"/>
    <mergeCell ref="D1:G1"/>
    <mergeCell ref="I1:J1"/>
    <mergeCell ref="L1:M1"/>
    <mergeCell ref="D2:G2"/>
    <mergeCell ref="I2:J2"/>
    <mergeCell ref="L2:M2"/>
    <mergeCell ref="A10:P10"/>
    <mergeCell ref="A11:D11"/>
    <mergeCell ref="E11:H11"/>
    <mergeCell ref="I11:L11"/>
    <mergeCell ref="M11:P11"/>
    <mergeCell ref="A12:P12"/>
    <mergeCell ref="A7:D7"/>
    <mergeCell ref="E7:H7"/>
    <mergeCell ref="I7:L7"/>
    <mergeCell ref="M7:P7"/>
    <mergeCell ref="A8:P8"/>
    <mergeCell ref="A9:D9"/>
    <mergeCell ref="E9:H9"/>
    <mergeCell ref="I9:L9"/>
    <mergeCell ref="M9:P9"/>
    <mergeCell ref="A16:P16"/>
    <mergeCell ref="A17:D17"/>
    <mergeCell ref="E17:H17"/>
    <mergeCell ref="I17:L17"/>
    <mergeCell ref="M17:P17"/>
    <mergeCell ref="A18:P18"/>
    <mergeCell ref="A13:D13"/>
    <mergeCell ref="E13:H13"/>
    <mergeCell ref="I13:L13"/>
    <mergeCell ref="M13:P13"/>
    <mergeCell ref="A14:P14"/>
    <mergeCell ref="A15:D15"/>
    <mergeCell ref="E15:H15"/>
    <mergeCell ref="I15:L15"/>
    <mergeCell ref="M15:P15"/>
    <mergeCell ref="A22:P22"/>
    <mergeCell ref="A23:D23"/>
    <mergeCell ref="E23:H23"/>
    <mergeCell ref="I23:L23"/>
    <mergeCell ref="M23:P23"/>
    <mergeCell ref="A24:P24"/>
    <mergeCell ref="A19:D19"/>
    <mergeCell ref="E19:H19"/>
    <mergeCell ref="I19:L19"/>
    <mergeCell ref="M19:P19"/>
    <mergeCell ref="A20:P20"/>
    <mergeCell ref="A21:D21"/>
    <mergeCell ref="E21:H21"/>
    <mergeCell ref="I21:L21"/>
    <mergeCell ref="M21:P21"/>
    <mergeCell ref="A28:P28"/>
    <mergeCell ref="A29:D29"/>
    <mergeCell ref="E29:H29"/>
    <mergeCell ref="I29:L29"/>
    <mergeCell ref="M29:P29"/>
    <mergeCell ref="A30:P30"/>
    <mergeCell ref="A25:D25"/>
    <mergeCell ref="E25:H25"/>
    <mergeCell ref="I25:L25"/>
    <mergeCell ref="M25:P25"/>
    <mergeCell ref="A26:P26"/>
    <mergeCell ref="A27:D27"/>
    <mergeCell ref="E27:H27"/>
    <mergeCell ref="I27:L27"/>
    <mergeCell ref="M27:P27"/>
    <mergeCell ref="A33:D33"/>
    <mergeCell ref="E33:J33"/>
    <mergeCell ref="K33:P33"/>
    <mergeCell ref="A34:D34"/>
    <mergeCell ref="E34:F34"/>
    <mergeCell ref="G34:H34"/>
    <mergeCell ref="I34:J34"/>
    <mergeCell ref="K34:L34"/>
    <mergeCell ref="M34:N34"/>
    <mergeCell ref="O34:P34"/>
    <mergeCell ref="O35:P35"/>
    <mergeCell ref="R35:S35"/>
    <mergeCell ref="A36:D36"/>
    <mergeCell ref="E36:F36"/>
    <mergeCell ref="G36:H36"/>
    <mergeCell ref="I36:J36"/>
    <mergeCell ref="K36:L36"/>
    <mergeCell ref="M36:N36"/>
    <mergeCell ref="O36:P36"/>
    <mergeCell ref="R36:S36"/>
    <mergeCell ref="A35:D35"/>
    <mergeCell ref="E35:F35"/>
    <mergeCell ref="G35:H35"/>
    <mergeCell ref="I35:J35"/>
    <mergeCell ref="K35:L35"/>
    <mergeCell ref="M35:N35"/>
    <mergeCell ref="O37:P37"/>
    <mergeCell ref="R37:S37"/>
    <mergeCell ref="A38:D38"/>
    <mergeCell ref="E38:F38"/>
    <mergeCell ref="G38:H38"/>
    <mergeCell ref="I38:J38"/>
    <mergeCell ref="K38:L38"/>
    <mergeCell ref="M38:N38"/>
    <mergeCell ref="O38:P38"/>
    <mergeCell ref="R38:S38"/>
    <mergeCell ref="A37:D37"/>
    <mergeCell ref="E37:F37"/>
    <mergeCell ref="G37:H37"/>
    <mergeCell ref="I37:J37"/>
    <mergeCell ref="K37:L37"/>
    <mergeCell ref="M37:N37"/>
    <mergeCell ref="O39:P39"/>
    <mergeCell ref="R39:S39"/>
    <mergeCell ref="A40:D40"/>
    <mergeCell ref="E40:F40"/>
    <mergeCell ref="G40:H40"/>
    <mergeCell ref="I40:J40"/>
    <mergeCell ref="K40:L40"/>
    <mergeCell ref="M40:N40"/>
    <mergeCell ref="O40:P40"/>
    <mergeCell ref="R40:S40"/>
    <mergeCell ref="A39:D39"/>
    <mergeCell ref="E39:F39"/>
    <mergeCell ref="G39:H39"/>
    <mergeCell ref="I39:J39"/>
    <mergeCell ref="K39:L39"/>
    <mergeCell ref="M39:N39"/>
    <mergeCell ref="O41:P41"/>
    <mergeCell ref="R41:S41"/>
    <mergeCell ref="A42:D42"/>
    <mergeCell ref="E42:F42"/>
    <mergeCell ref="G42:H42"/>
    <mergeCell ref="I42:J42"/>
    <mergeCell ref="K42:L42"/>
    <mergeCell ref="M42:N42"/>
    <mergeCell ref="O42:P42"/>
    <mergeCell ref="R42:S42"/>
    <mergeCell ref="A41:D41"/>
    <mergeCell ref="E41:F41"/>
    <mergeCell ref="G41:H41"/>
    <mergeCell ref="I41:J41"/>
    <mergeCell ref="K41:L41"/>
    <mergeCell ref="M41:N41"/>
    <mergeCell ref="O43:P43"/>
    <mergeCell ref="R43:S43"/>
    <mergeCell ref="A44:D44"/>
    <mergeCell ref="E44:F44"/>
    <mergeCell ref="G44:H44"/>
    <mergeCell ref="I44:J44"/>
    <mergeCell ref="K44:L44"/>
    <mergeCell ref="M44:N44"/>
    <mergeCell ref="O44:P44"/>
    <mergeCell ref="R44:S44"/>
    <mergeCell ref="A43:D43"/>
    <mergeCell ref="E43:F43"/>
    <mergeCell ref="G43:H43"/>
    <mergeCell ref="I43:J43"/>
    <mergeCell ref="K43:L43"/>
    <mergeCell ref="M43:N43"/>
    <mergeCell ref="O45:P45"/>
    <mergeCell ref="R45:S45"/>
    <mergeCell ref="A46:D46"/>
    <mergeCell ref="E46:F46"/>
    <mergeCell ref="G46:H46"/>
    <mergeCell ref="I46:J46"/>
    <mergeCell ref="K46:L46"/>
    <mergeCell ref="M46:N46"/>
    <mergeCell ref="O46:P46"/>
    <mergeCell ref="R46:S46"/>
    <mergeCell ref="A45:D45"/>
    <mergeCell ref="E45:F45"/>
    <mergeCell ref="G45:H45"/>
    <mergeCell ref="I45:J45"/>
    <mergeCell ref="K45:L45"/>
    <mergeCell ref="M45:N45"/>
    <mergeCell ref="O47:P47"/>
    <mergeCell ref="R47:S47"/>
    <mergeCell ref="A48:D48"/>
    <mergeCell ref="E48:F48"/>
    <mergeCell ref="G48:H48"/>
    <mergeCell ref="I48:J48"/>
    <mergeCell ref="K48:L48"/>
    <mergeCell ref="M48:N48"/>
    <mergeCell ref="O48:P48"/>
    <mergeCell ref="R48:S48"/>
    <mergeCell ref="A47:D47"/>
    <mergeCell ref="E47:F47"/>
    <mergeCell ref="G47:H47"/>
    <mergeCell ref="I47:J47"/>
    <mergeCell ref="K47:L47"/>
    <mergeCell ref="M47:N47"/>
    <mergeCell ref="R49:S49"/>
    <mergeCell ref="C50:D51"/>
    <mergeCell ref="E50:F51"/>
    <mergeCell ref="G50:H51"/>
    <mergeCell ref="I50:J51"/>
    <mergeCell ref="K50:L51"/>
    <mergeCell ref="M50:N51"/>
    <mergeCell ref="O50:P51"/>
    <mergeCell ref="A49:D49"/>
    <mergeCell ref="E49:F49"/>
    <mergeCell ref="G49:H49"/>
    <mergeCell ref="I49:J49"/>
    <mergeCell ref="K49:L49"/>
    <mergeCell ref="M49:N49"/>
    <mergeCell ref="A63:K66"/>
    <mergeCell ref="M63:O66"/>
    <mergeCell ref="A55:K55"/>
    <mergeCell ref="M55:O55"/>
    <mergeCell ref="A56:K60"/>
    <mergeCell ref="M56:O60"/>
    <mergeCell ref="A62:K62"/>
    <mergeCell ref="M62:O62"/>
    <mergeCell ref="O49:P49"/>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B00-000000000000}">
      <formula1>AvancementTheme</formula1>
    </dataValidation>
  </dataValidations>
  <hyperlinks>
    <hyperlink ref="O1" location="DPDV_03CP2" display="PdV" xr:uid="{00000000-0004-0000-1B00-000000000000}"/>
    <hyperlink ref="P1" location="DKPI_03CP2" display="KPI's" xr:uid="{00000000-0004-0000-1B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7">
    <tabColor rgb="FFFFC000"/>
    <pageSetUpPr fitToPage="1"/>
  </sheetPr>
  <dimension ref="A1:AE103"/>
  <sheetViews>
    <sheetView showGridLines="0" showRowColHeaders="0" zoomScaleNormal="100" workbookViewId="0">
      <pane ySplit="7" topLeftCell="A8" activePane="bottomLeft" state="frozen"/>
      <selection activeCell="E12" sqref="E12:H12"/>
      <selection pane="bottomLeft" activeCell="B12" sqref="B12:I12"/>
    </sheetView>
  </sheetViews>
  <sheetFormatPr baseColWidth="10" defaultColWidth="11.453125" defaultRowHeight="14.5" x14ac:dyDescent="0.35"/>
  <cols>
    <col min="1" max="1" width="9" style="61" customWidth="1"/>
    <col min="2" max="5" width="11.453125" style="61"/>
    <col min="6" max="6" width="0.54296875" style="61" customWidth="1"/>
    <col min="7" max="7" width="13.54296875" style="61" customWidth="1"/>
    <col min="8" max="9" width="11.453125" style="61"/>
    <col min="10" max="10" width="0.7265625" style="61" customWidth="1"/>
    <col min="11" max="11" width="11" style="61" customWidth="1"/>
    <col min="12" max="12" width="12.81640625" style="61" customWidth="1"/>
    <col min="13" max="14" width="11.453125" style="61"/>
    <col min="15" max="15" width="11.453125" style="61" customWidth="1"/>
    <col min="16" max="16384" width="11.453125" style="61"/>
  </cols>
  <sheetData>
    <row r="1" spans="1:31" s="55" customFormat="1" ht="15" customHeight="1" x14ac:dyDescent="0.35">
      <c r="A1" s="394"/>
      <c r="B1" s="394"/>
      <c r="C1" s="394"/>
      <c r="D1" s="1995" t="s">
        <v>5</v>
      </c>
      <c r="E1" s="1995"/>
      <c r="F1" s="1995"/>
      <c r="G1" s="1995"/>
      <c r="H1" s="396"/>
      <c r="I1" s="1995" t="s">
        <v>6</v>
      </c>
      <c r="J1" s="1995"/>
      <c r="K1" s="394"/>
      <c r="L1" s="1995" t="s">
        <v>9</v>
      </c>
      <c r="M1" s="1995"/>
      <c r="N1" s="394"/>
      <c r="O1" s="447" t="s">
        <v>2</v>
      </c>
      <c r="P1" s="447" t="s">
        <v>3</v>
      </c>
      <c r="Q1" s="450"/>
      <c r="R1" s="450"/>
      <c r="S1" s="450"/>
    </row>
    <row r="2" spans="1:31" s="59" customFormat="1" ht="18" customHeight="1" x14ac:dyDescent="0.35">
      <c r="A2" s="398"/>
      <c r="B2" s="398"/>
      <c r="C2" s="398"/>
      <c r="D2" s="1996" t="str">
        <f>NomClient</f>
        <v>BestEditor</v>
      </c>
      <c r="E2" s="1997"/>
      <c r="F2" s="1997"/>
      <c r="G2" s="1998"/>
      <c r="H2" s="398"/>
      <c r="I2" s="2164" t="s">
        <v>283</v>
      </c>
      <c r="J2" s="2000"/>
      <c r="K2" s="398"/>
      <c r="L2" s="2001">
        <v>41862.498506944445</v>
      </c>
      <c r="M2" s="2002"/>
      <c r="N2" s="399"/>
      <c r="O2" s="448">
        <f>IF(LEN(DPDV_03CK2)&gt;0,LEN(DPDV_03CK2),0-PDV_NBmini)</f>
        <v>134</v>
      </c>
      <c r="P2" s="448">
        <f>IF(LEN(DKPI_03CK2)&gt;0,LEN(DKPI_03CK2),0-KPI_NBmini)</f>
        <v>31</v>
      </c>
      <c r="Q2" s="451"/>
      <c r="R2" s="451"/>
      <c r="S2" s="451"/>
    </row>
    <row r="3" spans="1:31" ht="6.75" customHeight="1" thickBot="1" x14ac:dyDescent="0.4">
      <c r="A3" s="401"/>
      <c r="B3" s="401"/>
      <c r="C3" s="401"/>
      <c r="D3" s="401"/>
      <c r="E3" s="401"/>
      <c r="F3" s="401"/>
      <c r="G3" s="401"/>
      <c r="H3" s="401"/>
      <c r="I3" s="401"/>
      <c r="J3" s="401"/>
      <c r="K3" s="401"/>
      <c r="L3" s="401"/>
      <c r="M3" s="401"/>
      <c r="N3" s="401"/>
      <c r="O3" s="401"/>
      <c r="P3" s="401"/>
      <c r="Q3" s="64"/>
      <c r="R3" s="64"/>
      <c r="S3" s="64"/>
    </row>
    <row r="4" spans="1:31" s="1" customFormat="1" ht="24.75" customHeight="1" thickBot="1" x14ac:dyDescent="0.4">
      <c r="A4" s="3005" t="str">
        <f>Parametre!B26  &amp; "  : "</f>
        <v xml:space="preserve">Outils pour le recrutement  : </v>
      </c>
      <c r="B4" s="3005"/>
      <c r="C4" s="3005"/>
      <c r="D4" s="3005"/>
      <c r="E4" s="3005"/>
      <c r="F4" s="3005"/>
      <c r="G4" s="3005"/>
      <c r="H4" s="3009" t="str">
        <f xml:space="preserve"> "Channel ready pour " &amp; NomProd2</f>
        <v>Channel ready pour Offre 2</v>
      </c>
      <c r="I4" s="3009"/>
      <c r="J4" s="3009"/>
      <c r="K4" s="3009"/>
      <c r="L4" s="3009"/>
      <c r="M4" s="3009"/>
      <c r="N4" s="3009"/>
      <c r="O4" s="3009"/>
      <c r="P4" s="3010"/>
      <c r="Q4" s="435"/>
      <c r="R4" s="435"/>
      <c r="S4" s="435"/>
    </row>
    <row r="5" spans="1:31" s="193" customFormat="1" ht="29.25" customHeight="1" thickBot="1" x14ac:dyDescent="0.4">
      <c r="A5" s="2017" t="s">
        <v>14</v>
      </c>
      <c r="B5" s="2017"/>
      <c r="C5" s="2018" t="s">
        <v>498</v>
      </c>
      <c r="D5" s="2018"/>
      <c r="E5" s="2018"/>
      <c r="F5" s="2018"/>
      <c r="G5" s="2018"/>
      <c r="H5" s="2018"/>
      <c r="I5" s="2018"/>
      <c r="J5" s="2018"/>
      <c r="K5" s="2018"/>
      <c r="L5" s="2018"/>
      <c r="M5" s="2018"/>
      <c r="N5" s="2018"/>
      <c r="O5" s="2018"/>
      <c r="P5" s="2018"/>
      <c r="Q5" s="452"/>
      <c r="R5" s="452"/>
      <c r="S5" s="452"/>
    </row>
    <row r="6" spans="1:31" ht="16" thickTop="1" x14ac:dyDescent="0.35">
      <c r="A6" s="2730"/>
      <c r="B6" s="3163" t="s">
        <v>166</v>
      </c>
      <c r="C6" s="3164"/>
      <c r="D6" s="3164"/>
      <c r="E6" s="3164"/>
      <c r="F6" s="2938" t="s">
        <v>819</v>
      </c>
      <c r="G6" s="2938"/>
      <c r="H6" s="2938" t="s">
        <v>824</v>
      </c>
      <c r="I6" s="2938"/>
      <c r="J6" s="3167" t="s">
        <v>152</v>
      </c>
      <c r="K6" s="3167"/>
      <c r="L6" s="3167" t="s">
        <v>153</v>
      </c>
      <c r="M6" s="2938" t="s">
        <v>17</v>
      </c>
      <c r="N6" s="2938"/>
      <c r="O6" s="2938"/>
      <c r="P6" s="3169"/>
      <c r="Q6" s="454"/>
      <c r="R6" s="454"/>
      <c r="S6" s="64"/>
      <c r="U6" s="66"/>
      <c r="V6" s="66"/>
      <c r="W6" s="71"/>
      <c r="X6" s="72"/>
      <c r="Y6" s="72"/>
      <c r="Z6" s="66"/>
      <c r="AA6" s="66"/>
      <c r="AB6" s="66"/>
      <c r="AC6" s="66"/>
      <c r="AD6" s="66"/>
      <c r="AE6" s="66"/>
    </row>
    <row r="7" spans="1:31" s="193" customFormat="1" ht="16" thickBot="1" x14ac:dyDescent="0.4">
      <c r="A7" s="2730"/>
      <c r="B7" s="3165"/>
      <c r="C7" s="3166"/>
      <c r="D7" s="3166"/>
      <c r="E7" s="3166"/>
      <c r="F7" s="3171" t="s">
        <v>16</v>
      </c>
      <c r="G7" s="3171"/>
      <c r="H7" s="2948" t="s">
        <v>16</v>
      </c>
      <c r="I7" s="2948"/>
      <c r="J7" s="3168"/>
      <c r="K7" s="3168"/>
      <c r="L7" s="3168"/>
      <c r="M7" s="2948"/>
      <c r="N7" s="2948"/>
      <c r="O7" s="2948"/>
      <c r="P7" s="3170"/>
      <c r="Q7" s="452"/>
      <c r="R7" s="452"/>
      <c r="S7" s="452"/>
      <c r="T7" s="92"/>
      <c r="U7" s="92"/>
      <c r="V7" s="93"/>
      <c r="W7" s="94"/>
      <c r="X7" s="94"/>
      <c r="Y7" s="92"/>
      <c r="Z7" s="92"/>
      <c r="AA7" s="92"/>
      <c r="AB7" s="92"/>
      <c r="AC7" s="92"/>
      <c r="AD7" s="92"/>
    </row>
    <row r="8" spans="1:31" ht="9" customHeight="1" thickTop="1" x14ac:dyDescent="0.35">
      <c r="A8" s="3161" t="s">
        <v>165</v>
      </c>
      <c r="B8" s="3153"/>
      <c r="C8" s="3154"/>
      <c r="D8" s="3154"/>
      <c r="E8" s="3154"/>
      <c r="F8" s="3154"/>
      <c r="G8" s="3154"/>
      <c r="H8" s="3154"/>
      <c r="I8" s="3154"/>
      <c r="J8" s="3154"/>
      <c r="K8" s="3154"/>
      <c r="L8" s="3154"/>
      <c r="M8" s="3154"/>
      <c r="N8" s="3154"/>
      <c r="O8" s="3154"/>
      <c r="P8" s="3155"/>
      <c r="Q8" s="454"/>
      <c r="R8" s="454"/>
      <c r="S8" s="64"/>
      <c r="U8" s="66"/>
      <c r="V8" s="66"/>
      <c r="W8" s="71"/>
      <c r="X8" s="72"/>
      <c r="Y8" s="72"/>
      <c r="Z8" s="66"/>
      <c r="AA8" s="66"/>
      <c r="AB8" s="66"/>
      <c r="AC8" s="66"/>
      <c r="AD8" s="66"/>
      <c r="AE8" s="66"/>
    </row>
    <row r="9" spans="1:31" ht="42.75" customHeight="1" x14ac:dyDescent="0.35">
      <c r="A9" s="3162"/>
      <c r="B9" s="2918" t="s">
        <v>400</v>
      </c>
      <c r="C9" s="2919"/>
      <c r="D9" s="2919"/>
      <c r="E9" s="2919"/>
      <c r="F9" s="3138">
        <v>10</v>
      </c>
      <c r="G9" s="3138"/>
      <c r="H9" s="3138">
        <v>10</v>
      </c>
      <c r="I9" s="3138"/>
      <c r="J9" s="3139">
        <f>ABS(F9-H9)</f>
        <v>0</v>
      </c>
      <c r="K9" s="3139"/>
      <c r="L9" s="759">
        <v>10</v>
      </c>
      <c r="M9" s="3140"/>
      <c r="N9" s="3140"/>
      <c r="O9" s="3140"/>
      <c r="P9" s="3141"/>
      <c r="Q9" s="454"/>
      <c r="R9" s="454"/>
      <c r="S9" s="64"/>
      <c r="U9" s="66"/>
      <c r="V9" s="66"/>
      <c r="W9" s="71"/>
      <c r="X9" s="72"/>
      <c r="Y9" s="72"/>
      <c r="Z9" s="66"/>
      <c r="AA9" s="66"/>
      <c r="AB9" s="66"/>
      <c r="AC9" s="66"/>
      <c r="AD9" s="66"/>
      <c r="AE9" s="66"/>
    </row>
    <row r="10" spans="1:31" ht="39" customHeight="1" x14ac:dyDescent="0.35">
      <c r="A10" s="3162"/>
      <c r="B10" s="2918" t="s">
        <v>401</v>
      </c>
      <c r="C10" s="2919"/>
      <c r="D10" s="2919"/>
      <c r="E10" s="2919"/>
      <c r="F10" s="3138">
        <v>4</v>
      </c>
      <c r="G10" s="3138"/>
      <c r="H10" s="3138">
        <v>8</v>
      </c>
      <c r="I10" s="3138"/>
      <c r="J10" s="3139">
        <f t="shared" ref="J10:J19" si="0">ABS(F10-H10)</f>
        <v>4</v>
      </c>
      <c r="K10" s="3139"/>
      <c r="L10" s="759">
        <v>10</v>
      </c>
      <c r="M10" s="3140" t="s">
        <v>849</v>
      </c>
      <c r="N10" s="3140"/>
      <c r="O10" s="3140"/>
      <c r="P10" s="3141"/>
      <c r="Q10" s="454"/>
      <c r="R10" s="454"/>
      <c r="S10" s="64"/>
      <c r="U10" s="66"/>
      <c r="V10" s="66"/>
      <c r="W10" s="71"/>
      <c r="X10" s="72"/>
      <c r="Y10" s="72"/>
      <c r="Z10" s="66"/>
      <c r="AA10" s="66"/>
      <c r="AB10" s="66"/>
      <c r="AC10" s="66"/>
      <c r="AD10" s="66"/>
      <c r="AE10" s="66"/>
    </row>
    <row r="11" spans="1:31" ht="30" customHeight="1" x14ac:dyDescent="0.35">
      <c r="A11" s="3162"/>
      <c r="B11" s="2918" t="s">
        <v>154</v>
      </c>
      <c r="C11" s="2919"/>
      <c r="D11" s="2919"/>
      <c r="E11" s="2919"/>
      <c r="F11" s="3138">
        <v>10</v>
      </c>
      <c r="G11" s="3138"/>
      <c r="H11" s="3138">
        <v>10</v>
      </c>
      <c r="I11" s="3138"/>
      <c r="J11" s="3139">
        <f t="shared" si="0"/>
        <v>0</v>
      </c>
      <c r="K11" s="3139"/>
      <c r="L11" s="759">
        <v>10</v>
      </c>
      <c r="M11" s="3140"/>
      <c r="N11" s="3140"/>
      <c r="O11" s="3140"/>
      <c r="P11" s="3141"/>
      <c r="Q11" s="454"/>
      <c r="R11" s="454"/>
      <c r="S11" s="64"/>
      <c r="U11" s="66"/>
      <c r="V11" s="66"/>
      <c r="W11" s="71"/>
      <c r="X11" s="72"/>
      <c r="Y11" s="72"/>
      <c r="Z11" s="66"/>
      <c r="AA11" s="66"/>
      <c r="AB11" s="66"/>
      <c r="AC11" s="66"/>
      <c r="AD11" s="66"/>
      <c r="AE11" s="66"/>
    </row>
    <row r="12" spans="1:31" ht="30" customHeight="1" x14ac:dyDescent="0.35">
      <c r="A12" s="3162"/>
      <c r="B12" s="2918" t="s">
        <v>402</v>
      </c>
      <c r="C12" s="2919"/>
      <c r="D12" s="2919"/>
      <c r="E12" s="2919"/>
      <c r="F12" s="3138">
        <v>10</v>
      </c>
      <c r="G12" s="3138"/>
      <c r="H12" s="3138">
        <v>1</v>
      </c>
      <c r="I12" s="3138"/>
      <c r="J12" s="3139">
        <f t="shared" si="0"/>
        <v>9</v>
      </c>
      <c r="K12" s="3139"/>
      <c r="L12" s="759">
        <v>10</v>
      </c>
      <c r="M12" s="3140"/>
      <c r="N12" s="3140"/>
      <c r="O12" s="3140"/>
      <c r="P12" s="3141"/>
      <c r="Q12" s="454"/>
      <c r="R12" s="454"/>
      <c r="S12" s="64"/>
      <c r="U12" s="66"/>
      <c r="V12" s="66"/>
      <c r="W12" s="71"/>
      <c r="X12" s="72"/>
      <c r="Y12" s="72"/>
      <c r="Z12" s="66"/>
      <c r="AA12" s="66"/>
      <c r="AB12" s="66"/>
      <c r="AC12" s="66"/>
      <c r="AD12" s="66"/>
      <c r="AE12" s="66"/>
    </row>
    <row r="13" spans="1:31" ht="30" customHeight="1" x14ac:dyDescent="0.35">
      <c r="A13" s="3162"/>
      <c r="B13" s="2918" t="s">
        <v>403</v>
      </c>
      <c r="C13" s="2918"/>
      <c r="D13" s="2918"/>
      <c r="E13" s="2918"/>
      <c r="F13" s="3138">
        <v>8</v>
      </c>
      <c r="G13" s="3138"/>
      <c r="H13" s="3138">
        <v>10</v>
      </c>
      <c r="I13" s="3138"/>
      <c r="J13" s="3139">
        <f t="shared" si="0"/>
        <v>2</v>
      </c>
      <c r="K13" s="3139"/>
      <c r="L13" s="759">
        <v>10</v>
      </c>
      <c r="M13" s="3140"/>
      <c r="N13" s="3140"/>
      <c r="O13" s="3140"/>
      <c r="P13" s="3141"/>
      <c r="Q13" s="454"/>
      <c r="R13" s="454"/>
      <c r="S13" s="64"/>
      <c r="U13" s="66"/>
      <c r="V13" s="66"/>
      <c r="W13" s="71"/>
      <c r="X13" s="72"/>
      <c r="Y13" s="72"/>
      <c r="Z13" s="66"/>
      <c r="AA13" s="66"/>
      <c r="AB13" s="66"/>
      <c r="AC13" s="66"/>
      <c r="AD13" s="66"/>
      <c r="AE13" s="66"/>
    </row>
    <row r="14" spans="1:31" ht="30" customHeight="1" x14ac:dyDescent="0.35">
      <c r="A14" s="3162"/>
      <c r="B14" s="2918" t="s">
        <v>404</v>
      </c>
      <c r="C14" s="2919"/>
      <c r="D14" s="2919"/>
      <c r="E14" s="2919"/>
      <c r="F14" s="3138">
        <v>6</v>
      </c>
      <c r="G14" s="3138"/>
      <c r="H14" s="3138">
        <v>8</v>
      </c>
      <c r="I14" s="3138"/>
      <c r="J14" s="3139">
        <f t="shared" si="0"/>
        <v>2</v>
      </c>
      <c r="K14" s="3139"/>
      <c r="L14" s="759">
        <v>10</v>
      </c>
      <c r="M14" s="3140" t="s">
        <v>850</v>
      </c>
      <c r="N14" s="3140"/>
      <c r="O14" s="3140"/>
      <c r="P14" s="3141"/>
      <c r="Q14" s="454"/>
      <c r="R14" s="454"/>
      <c r="S14" s="64"/>
      <c r="U14" s="66"/>
      <c r="V14" s="66"/>
      <c r="W14" s="71"/>
      <c r="X14" s="72"/>
      <c r="Y14" s="72"/>
      <c r="Z14" s="66"/>
      <c r="AA14" s="66"/>
      <c r="AB14" s="66"/>
      <c r="AC14" s="66"/>
      <c r="AD14" s="66"/>
      <c r="AE14" s="66"/>
    </row>
    <row r="15" spans="1:31" ht="30" customHeight="1" x14ac:dyDescent="0.35">
      <c r="A15" s="3162"/>
      <c r="B15" s="2918" t="s">
        <v>609</v>
      </c>
      <c r="C15" s="2919"/>
      <c r="D15" s="2919"/>
      <c r="E15" s="2919"/>
      <c r="F15" s="3138">
        <v>10</v>
      </c>
      <c r="G15" s="3138"/>
      <c r="H15" s="3138">
        <v>7</v>
      </c>
      <c r="I15" s="3138"/>
      <c r="J15" s="3139">
        <f t="shared" si="0"/>
        <v>3</v>
      </c>
      <c r="K15" s="3139"/>
      <c r="L15" s="759">
        <v>10</v>
      </c>
      <c r="M15" s="3140"/>
      <c r="N15" s="3140"/>
      <c r="O15" s="3140"/>
      <c r="P15" s="3141"/>
      <c r="Q15" s="454"/>
      <c r="R15" s="454"/>
      <c r="S15" s="64"/>
      <c r="U15" s="66"/>
      <c r="V15" s="66"/>
      <c r="W15" s="71"/>
      <c r="X15" s="72"/>
      <c r="Y15" s="72"/>
      <c r="Z15" s="66"/>
      <c r="AA15" s="66"/>
      <c r="AB15" s="66"/>
      <c r="AC15" s="66"/>
      <c r="AD15" s="66"/>
      <c r="AE15" s="66"/>
    </row>
    <row r="16" spans="1:31" ht="30" customHeight="1" x14ac:dyDescent="0.35">
      <c r="A16" s="3162"/>
      <c r="B16" s="2918" t="s">
        <v>405</v>
      </c>
      <c r="C16" s="2919"/>
      <c r="D16" s="2919"/>
      <c r="E16" s="2919"/>
      <c r="F16" s="3138">
        <v>10</v>
      </c>
      <c r="G16" s="3138"/>
      <c r="H16" s="3138">
        <v>10</v>
      </c>
      <c r="I16" s="3138"/>
      <c r="J16" s="3139">
        <f t="shared" si="0"/>
        <v>0</v>
      </c>
      <c r="K16" s="3139"/>
      <c r="L16" s="759">
        <v>10</v>
      </c>
      <c r="M16" s="3140"/>
      <c r="N16" s="3140"/>
      <c r="O16" s="3140"/>
      <c r="P16" s="3141"/>
      <c r="Q16" s="454"/>
      <c r="R16" s="454"/>
      <c r="S16" s="64"/>
      <c r="U16" s="66"/>
      <c r="V16" s="66"/>
      <c r="W16" s="71"/>
      <c r="X16" s="72"/>
      <c r="Y16" s="72"/>
      <c r="Z16" s="66"/>
      <c r="AA16" s="66"/>
      <c r="AB16" s="66"/>
      <c r="AC16" s="66"/>
      <c r="AD16" s="66"/>
      <c r="AE16" s="66"/>
    </row>
    <row r="17" spans="1:31" ht="30" customHeight="1" x14ac:dyDescent="0.35">
      <c r="A17" s="3162"/>
      <c r="B17" s="2918" t="s">
        <v>406</v>
      </c>
      <c r="C17" s="2919"/>
      <c r="D17" s="2919"/>
      <c r="E17" s="2919"/>
      <c r="F17" s="3138">
        <v>10</v>
      </c>
      <c r="G17" s="3138"/>
      <c r="H17" s="3138">
        <v>10</v>
      </c>
      <c r="I17" s="3138"/>
      <c r="J17" s="3139">
        <f t="shared" si="0"/>
        <v>0</v>
      </c>
      <c r="K17" s="3139"/>
      <c r="L17" s="759">
        <v>10</v>
      </c>
      <c r="M17" s="3140"/>
      <c r="N17" s="3140"/>
      <c r="O17" s="3140"/>
      <c r="P17" s="3141"/>
      <c r="Q17" s="454"/>
      <c r="R17" s="454"/>
      <c r="S17" s="64"/>
      <c r="U17" s="66"/>
      <c r="V17" s="66"/>
      <c r="W17" s="71"/>
      <c r="X17" s="72"/>
      <c r="Y17" s="72"/>
      <c r="Z17" s="66"/>
      <c r="AA17" s="66"/>
      <c r="AB17" s="66"/>
      <c r="AC17" s="66"/>
      <c r="AD17" s="66"/>
      <c r="AE17" s="66"/>
    </row>
    <row r="18" spans="1:31" ht="30" customHeight="1" x14ac:dyDescent="0.35">
      <c r="A18" s="3162"/>
      <c r="B18" s="2918" t="s">
        <v>407</v>
      </c>
      <c r="C18" s="2919"/>
      <c r="D18" s="2919"/>
      <c r="E18" s="2919"/>
      <c r="F18" s="3138">
        <v>6</v>
      </c>
      <c r="G18" s="3138"/>
      <c r="H18" s="3138">
        <v>7</v>
      </c>
      <c r="I18" s="3138"/>
      <c r="J18" s="3139">
        <f t="shared" si="0"/>
        <v>1</v>
      </c>
      <c r="K18" s="3139"/>
      <c r="L18" s="759">
        <v>10</v>
      </c>
      <c r="M18" s="3140" t="s">
        <v>851</v>
      </c>
      <c r="N18" s="3140"/>
      <c r="O18" s="3140"/>
      <c r="P18" s="3141"/>
      <c r="Q18" s="454"/>
      <c r="R18" s="454"/>
      <c r="S18" s="64"/>
      <c r="U18" s="66"/>
      <c r="V18" s="66"/>
      <c r="W18" s="71"/>
      <c r="X18" s="72"/>
      <c r="Y18" s="72"/>
      <c r="Z18" s="66"/>
      <c r="AA18" s="66"/>
      <c r="AB18" s="66"/>
      <c r="AC18" s="66"/>
      <c r="AD18" s="66"/>
      <c r="AE18" s="66"/>
    </row>
    <row r="19" spans="1:31" ht="30" customHeight="1" x14ac:dyDescent="0.35">
      <c r="A19" s="3162"/>
      <c r="B19" s="3151" t="s">
        <v>408</v>
      </c>
      <c r="C19" s="2919"/>
      <c r="D19" s="2919"/>
      <c r="E19" s="2919"/>
      <c r="F19" s="3138">
        <v>8</v>
      </c>
      <c r="G19" s="3138"/>
      <c r="H19" s="3138">
        <v>8</v>
      </c>
      <c r="I19" s="3138"/>
      <c r="J19" s="3139">
        <f t="shared" si="0"/>
        <v>0</v>
      </c>
      <c r="K19" s="3139"/>
      <c r="L19" s="759">
        <v>10</v>
      </c>
      <c r="M19" s="3140"/>
      <c r="N19" s="3140"/>
      <c r="O19" s="3140"/>
      <c r="P19" s="3141"/>
      <c r="Q19" s="454"/>
      <c r="R19" s="454"/>
      <c r="S19" s="64"/>
      <c r="U19" s="66"/>
      <c r="V19" s="66"/>
      <c r="W19" s="71"/>
      <c r="X19" s="72"/>
      <c r="Y19" s="72"/>
      <c r="Z19" s="66"/>
      <c r="AA19" s="66"/>
      <c r="AB19" s="66"/>
      <c r="AC19" s="66"/>
      <c r="AD19" s="66"/>
      <c r="AE19" s="66"/>
    </row>
    <row r="20" spans="1:31" ht="30" customHeight="1" x14ac:dyDescent="0.35">
      <c r="A20" s="3162"/>
      <c r="B20" s="3151" t="s">
        <v>409</v>
      </c>
      <c r="C20" s="2919"/>
      <c r="D20" s="2919"/>
      <c r="E20" s="2919"/>
      <c r="F20" s="3138">
        <v>8</v>
      </c>
      <c r="G20" s="3138"/>
      <c r="H20" s="3138">
        <v>8</v>
      </c>
      <c r="I20" s="3138"/>
      <c r="J20" s="3139">
        <f>ABS(F20-H20)</f>
        <v>0</v>
      </c>
      <c r="K20" s="3139"/>
      <c r="L20" s="759">
        <v>10</v>
      </c>
      <c r="M20" s="3140"/>
      <c r="N20" s="3140"/>
      <c r="O20" s="3140"/>
      <c r="P20" s="3141"/>
      <c r="Q20" s="454"/>
      <c r="R20" s="454"/>
      <c r="S20" s="64"/>
      <c r="U20" s="66"/>
      <c r="V20" s="66"/>
      <c r="W20" s="71"/>
      <c r="X20" s="72"/>
      <c r="Y20" s="72"/>
      <c r="Z20" s="66"/>
      <c r="AA20" s="66"/>
      <c r="AB20" s="66"/>
      <c r="AC20" s="66"/>
      <c r="AD20" s="66"/>
      <c r="AE20" s="66"/>
    </row>
    <row r="21" spans="1:31" ht="12" customHeight="1" thickBot="1" x14ac:dyDescent="0.4">
      <c r="A21" s="3162"/>
      <c r="B21" s="3156"/>
      <c r="C21" s="3143"/>
      <c r="D21" s="3143"/>
      <c r="E21" s="3143"/>
      <c r="F21" s="3144">
        <v>0</v>
      </c>
      <c r="G21" s="3144"/>
      <c r="H21" s="3144">
        <v>0</v>
      </c>
      <c r="I21" s="3144"/>
      <c r="J21" s="3145">
        <v>0</v>
      </c>
      <c r="K21" s="3145"/>
      <c r="L21" s="763"/>
      <c r="M21" s="3146"/>
      <c r="N21" s="3146"/>
      <c r="O21" s="3146"/>
      <c r="P21" s="3147"/>
      <c r="Q21" s="454"/>
      <c r="R21" s="454"/>
      <c r="S21" s="64"/>
      <c r="U21" s="66"/>
      <c r="V21" s="66"/>
      <c r="W21" s="71"/>
      <c r="X21" s="72"/>
      <c r="Y21" s="72"/>
      <c r="Z21" s="66"/>
      <c r="AA21" s="66"/>
      <c r="AB21" s="66"/>
      <c r="AC21" s="66"/>
      <c r="AD21" s="66"/>
      <c r="AE21" s="66"/>
    </row>
    <row r="22" spans="1:31" ht="9" customHeight="1" x14ac:dyDescent="0.35">
      <c r="A22" s="3159" t="s">
        <v>433</v>
      </c>
      <c r="B22" s="3153"/>
      <c r="C22" s="3154"/>
      <c r="D22" s="3154"/>
      <c r="E22" s="3154"/>
      <c r="F22" s="3154"/>
      <c r="G22" s="3154"/>
      <c r="H22" s="3154"/>
      <c r="I22" s="3154"/>
      <c r="J22" s="3154"/>
      <c r="K22" s="3154"/>
      <c r="L22" s="3154"/>
      <c r="M22" s="3154"/>
      <c r="N22" s="3154"/>
      <c r="O22" s="3154"/>
      <c r="P22" s="3155"/>
      <c r="Q22" s="454"/>
      <c r="R22" s="454"/>
      <c r="S22" s="64"/>
      <c r="U22" s="66"/>
      <c r="V22" s="66"/>
      <c r="W22" s="71"/>
      <c r="X22" s="72"/>
      <c r="Y22" s="72"/>
      <c r="Z22" s="66"/>
      <c r="AA22" s="66"/>
      <c r="AB22" s="66"/>
      <c r="AC22" s="66"/>
      <c r="AD22" s="66"/>
      <c r="AE22" s="66"/>
    </row>
    <row r="23" spans="1:31" ht="30" customHeight="1" x14ac:dyDescent="0.35">
      <c r="A23" s="3160"/>
      <c r="B23" s="2918" t="s">
        <v>155</v>
      </c>
      <c r="C23" s="2919"/>
      <c r="D23" s="2919"/>
      <c r="E23" s="2919"/>
      <c r="F23" s="3138">
        <v>10</v>
      </c>
      <c r="G23" s="3138"/>
      <c r="H23" s="3138">
        <v>10</v>
      </c>
      <c r="I23" s="3138"/>
      <c r="J23" s="3139">
        <f t="shared" ref="J23:J31" si="1">ABS(F23-H23)</f>
        <v>0</v>
      </c>
      <c r="K23" s="3139"/>
      <c r="L23" s="759">
        <v>10</v>
      </c>
      <c r="M23" s="3140" t="s">
        <v>848</v>
      </c>
      <c r="N23" s="3140"/>
      <c r="O23" s="3140"/>
      <c r="P23" s="3141"/>
      <c r="Q23" s="454"/>
      <c r="R23" s="454"/>
      <c r="S23" s="64"/>
      <c r="U23" s="66"/>
      <c r="V23" s="66"/>
      <c r="W23" s="71"/>
      <c r="X23" s="72"/>
      <c r="Y23" s="72"/>
      <c r="Z23" s="66"/>
      <c r="AA23" s="66"/>
      <c r="AB23" s="66"/>
      <c r="AC23" s="66"/>
      <c r="AD23" s="66"/>
      <c r="AE23" s="66"/>
    </row>
    <row r="24" spans="1:31" ht="30" customHeight="1" x14ac:dyDescent="0.35">
      <c r="A24" s="3160"/>
      <c r="B24" s="2918" t="s">
        <v>610</v>
      </c>
      <c r="C24" s="2919"/>
      <c r="D24" s="2919"/>
      <c r="E24" s="2919"/>
      <c r="F24" s="3138">
        <v>10</v>
      </c>
      <c r="G24" s="3138"/>
      <c r="H24" s="3138">
        <v>10</v>
      </c>
      <c r="I24" s="3138"/>
      <c r="J24" s="3139">
        <f t="shared" si="1"/>
        <v>0</v>
      </c>
      <c r="K24" s="3139"/>
      <c r="L24" s="759">
        <v>10</v>
      </c>
      <c r="M24" s="3140"/>
      <c r="N24" s="3140"/>
      <c r="O24" s="3140"/>
      <c r="P24" s="3141"/>
      <c r="Q24" s="454"/>
      <c r="R24" s="454"/>
      <c r="S24" s="64"/>
      <c r="U24" s="66"/>
      <c r="V24" s="66"/>
      <c r="W24" s="71"/>
      <c r="X24" s="72"/>
      <c r="Y24" s="72"/>
      <c r="Z24" s="66"/>
      <c r="AA24" s="66"/>
      <c r="AB24" s="66"/>
      <c r="AC24" s="66"/>
      <c r="AD24" s="66"/>
      <c r="AE24" s="66"/>
    </row>
    <row r="25" spans="1:31" ht="30" customHeight="1" x14ac:dyDescent="0.35">
      <c r="A25" s="3160"/>
      <c r="B25" s="2918" t="s">
        <v>410</v>
      </c>
      <c r="C25" s="2919"/>
      <c r="D25" s="2919"/>
      <c r="E25" s="2919"/>
      <c r="F25" s="3138">
        <v>10</v>
      </c>
      <c r="G25" s="3138"/>
      <c r="H25" s="3138">
        <v>10</v>
      </c>
      <c r="I25" s="3138"/>
      <c r="J25" s="3139">
        <f t="shared" si="1"/>
        <v>0</v>
      </c>
      <c r="K25" s="3139"/>
      <c r="L25" s="759">
        <v>10</v>
      </c>
      <c r="M25" s="3140"/>
      <c r="N25" s="3140"/>
      <c r="O25" s="3140"/>
      <c r="P25" s="3141"/>
      <c r="Q25" s="454"/>
      <c r="R25" s="454"/>
      <c r="S25" s="64"/>
      <c r="U25" s="66"/>
      <c r="V25" s="66"/>
      <c r="W25" s="71"/>
      <c r="X25" s="72"/>
      <c r="Y25" s="72"/>
      <c r="Z25" s="66"/>
      <c r="AA25" s="66"/>
      <c r="AB25" s="66"/>
      <c r="AC25" s="66"/>
      <c r="AD25" s="66"/>
      <c r="AE25" s="66"/>
    </row>
    <row r="26" spans="1:31" ht="30" customHeight="1" x14ac:dyDescent="0.35">
      <c r="A26" s="3160"/>
      <c r="B26" s="2918" t="s">
        <v>411</v>
      </c>
      <c r="C26" s="2919"/>
      <c r="D26" s="2919"/>
      <c r="E26" s="2919"/>
      <c r="F26" s="3138">
        <v>10</v>
      </c>
      <c r="G26" s="3138"/>
      <c r="H26" s="3138">
        <v>10</v>
      </c>
      <c r="I26" s="3138"/>
      <c r="J26" s="3139">
        <f t="shared" si="1"/>
        <v>0</v>
      </c>
      <c r="K26" s="3139"/>
      <c r="L26" s="759">
        <v>10</v>
      </c>
      <c r="M26" s="3140"/>
      <c r="N26" s="3140"/>
      <c r="O26" s="3140"/>
      <c r="P26" s="3141"/>
      <c r="Q26" s="454"/>
      <c r="R26" s="454"/>
      <c r="S26" s="64"/>
      <c r="U26" s="66"/>
      <c r="V26" s="66"/>
      <c r="W26" s="71"/>
      <c r="X26" s="72"/>
      <c r="Y26" s="72"/>
      <c r="Z26" s="66"/>
      <c r="AA26" s="66"/>
      <c r="AB26" s="66"/>
      <c r="AC26" s="66"/>
      <c r="AD26" s="66"/>
      <c r="AE26" s="66"/>
    </row>
    <row r="27" spans="1:31" ht="30" customHeight="1" x14ac:dyDescent="0.35">
      <c r="A27" s="3160"/>
      <c r="B27" s="2918" t="s">
        <v>156</v>
      </c>
      <c r="C27" s="2919"/>
      <c r="D27" s="2919"/>
      <c r="E27" s="2919"/>
      <c r="F27" s="3138">
        <v>6</v>
      </c>
      <c r="G27" s="3138"/>
      <c r="H27" s="3138">
        <v>7</v>
      </c>
      <c r="I27" s="3138"/>
      <c r="J27" s="3139">
        <f t="shared" si="1"/>
        <v>1</v>
      </c>
      <c r="K27" s="3139"/>
      <c r="L27" s="759">
        <v>10</v>
      </c>
      <c r="M27" s="3140" t="s">
        <v>852</v>
      </c>
      <c r="N27" s="3140"/>
      <c r="O27" s="3140"/>
      <c r="P27" s="3141"/>
      <c r="Q27" s="454"/>
      <c r="R27" s="454"/>
      <c r="S27" s="64"/>
      <c r="U27" s="66"/>
      <c r="V27" s="66"/>
      <c r="W27" s="71"/>
      <c r="X27" s="72"/>
      <c r="Y27" s="72"/>
      <c r="Z27" s="66"/>
      <c r="AA27" s="66"/>
      <c r="AB27" s="66"/>
      <c r="AC27" s="66"/>
      <c r="AD27" s="66"/>
      <c r="AE27" s="66"/>
    </row>
    <row r="28" spans="1:31" ht="30" customHeight="1" x14ac:dyDescent="0.35">
      <c r="A28" s="3160"/>
      <c r="B28" s="2918" t="s">
        <v>157</v>
      </c>
      <c r="C28" s="2919"/>
      <c r="D28" s="2919"/>
      <c r="E28" s="2919"/>
      <c r="F28" s="3138">
        <v>10</v>
      </c>
      <c r="G28" s="3138"/>
      <c r="H28" s="3138">
        <v>7</v>
      </c>
      <c r="I28" s="3138"/>
      <c r="J28" s="3139">
        <f t="shared" si="1"/>
        <v>3</v>
      </c>
      <c r="K28" s="3139"/>
      <c r="L28" s="759">
        <v>10</v>
      </c>
      <c r="M28" s="3140"/>
      <c r="N28" s="3140"/>
      <c r="O28" s="3140"/>
      <c r="P28" s="3141"/>
      <c r="Q28" s="454"/>
      <c r="R28" s="454"/>
      <c r="S28" s="64"/>
      <c r="U28" s="66"/>
      <c r="V28" s="66"/>
      <c r="W28" s="71"/>
      <c r="X28" s="72"/>
      <c r="Y28" s="72"/>
      <c r="Z28" s="66"/>
      <c r="AA28" s="66"/>
      <c r="AB28" s="66"/>
      <c r="AC28" s="66"/>
      <c r="AD28" s="66"/>
      <c r="AE28" s="66"/>
    </row>
    <row r="29" spans="1:31" ht="30" customHeight="1" x14ac:dyDescent="0.35">
      <c r="A29" s="3160"/>
      <c r="B29" s="2918" t="s">
        <v>412</v>
      </c>
      <c r="C29" s="2919"/>
      <c r="D29" s="2919"/>
      <c r="E29" s="2919"/>
      <c r="F29" s="3138">
        <v>4</v>
      </c>
      <c r="G29" s="3138"/>
      <c r="H29" s="3138">
        <v>7</v>
      </c>
      <c r="I29" s="3138"/>
      <c r="J29" s="3139">
        <f t="shared" si="1"/>
        <v>3</v>
      </c>
      <c r="K29" s="3139"/>
      <c r="L29" s="759">
        <v>10</v>
      </c>
      <c r="M29" s="3140" t="s">
        <v>853</v>
      </c>
      <c r="N29" s="3140"/>
      <c r="O29" s="3140"/>
      <c r="P29" s="3141"/>
      <c r="Q29" s="454"/>
      <c r="R29" s="454"/>
      <c r="S29" s="64"/>
      <c r="U29" s="66"/>
      <c r="V29" s="66"/>
      <c r="W29" s="71"/>
      <c r="X29" s="72"/>
      <c r="Y29" s="72"/>
      <c r="Z29" s="66"/>
      <c r="AA29" s="66"/>
      <c r="AB29" s="66"/>
      <c r="AC29" s="66"/>
      <c r="AD29" s="66"/>
      <c r="AE29" s="66"/>
    </row>
    <row r="30" spans="1:31" ht="30" customHeight="1" x14ac:dyDescent="0.35">
      <c r="A30" s="3160"/>
      <c r="B30" s="2918" t="s">
        <v>413</v>
      </c>
      <c r="C30" s="2919"/>
      <c r="D30" s="2919"/>
      <c r="E30" s="2919"/>
      <c r="F30" s="3138">
        <v>10</v>
      </c>
      <c r="G30" s="3138"/>
      <c r="H30" s="3138">
        <v>4</v>
      </c>
      <c r="I30" s="3138"/>
      <c r="J30" s="3139">
        <f t="shared" si="1"/>
        <v>6</v>
      </c>
      <c r="K30" s="3139"/>
      <c r="L30" s="759">
        <v>10</v>
      </c>
      <c r="M30" s="3140"/>
      <c r="N30" s="3140"/>
      <c r="O30" s="3140"/>
      <c r="P30" s="3141"/>
      <c r="Q30" s="454"/>
      <c r="R30" s="454"/>
      <c r="S30" s="64"/>
      <c r="U30" s="66"/>
      <c r="V30" s="66"/>
      <c r="W30" s="71"/>
      <c r="X30" s="72"/>
      <c r="Y30" s="72"/>
      <c r="Z30" s="66"/>
      <c r="AA30" s="66"/>
      <c r="AB30" s="66"/>
      <c r="AC30" s="66"/>
      <c r="AD30" s="66"/>
      <c r="AE30" s="66"/>
    </row>
    <row r="31" spans="1:31" ht="30" customHeight="1" x14ac:dyDescent="0.35">
      <c r="A31" s="3160"/>
      <c r="B31" s="2918" t="s">
        <v>608</v>
      </c>
      <c r="C31" s="2919"/>
      <c r="D31" s="2919"/>
      <c r="E31" s="2919"/>
      <c r="F31" s="3138">
        <v>1</v>
      </c>
      <c r="G31" s="3138"/>
      <c r="H31" s="3138">
        <v>1</v>
      </c>
      <c r="I31" s="3138"/>
      <c r="J31" s="3139">
        <f t="shared" si="1"/>
        <v>0</v>
      </c>
      <c r="K31" s="3139"/>
      <c r="L31" s="759">
        <v>10</v>
      </c>
      <c r="M31" s="3140" t="s">
        <v>854</v>
      </c>
      <c r="N31" s="3140"/>
      <c r="O31" s="3140"/>
      <c r="P31" s="3141"/>
      <c r="Q31" s="454"/>
      <c r="R31" s="454"/>
      <c r="S31" s="64"/>
      <c r="U31" s="66"/>
      <c r="V31" s="66"/>
      <c r="W31" s="71"/>
      <c r="X31" s="72"/>
      <c r="Y31" s="72"/>
      <c r="Z31" s="66"/>
      <c r="AA31" s="66"/>
      <c r="AB31" s="66"/>
      <c r="AC31" s="66"/>
      <c r="AD31" s="66"/>
      <c r="AE31" s="66"/>
    </row>
    <row r="32" spans="1:31" ht="30" customHeight="1" x14ac:dyDescent="0.35">
      <c r="A32" s="3160"/>
      <c r="B32" s="3151" t="s">
        <v>414</v>
      </c>
      <c r="C32" s="2919"/>
      <c r="D32" s="2919"/>
      <c r="E32" s="2919"/>
      <c r="F32" s="3138">
        <v>10</v>
      </c>
      <c r="G32" s="3138"/>
      <c r="H32" s="3138">
        <v>10</v>
      </c>
      <c r="I32" s="3138"/>
      <c r="J32" s="3139">
        <f>ABS(F32-H32)</f>
        <v>0</v>
      </c>
      <c r="K32" s="3139"/>
      <c r="L32" s="759">
        <v>10</v>
      </c>
      <c r="M32" s="3140"/>
      <c r="N32" s="3140"/>
      <c r="O32" s="3140"/>
      <c r="P32" s="3141"/>
      <c r="Q32" s="454"/>
      <c r="R32" s="454"/>
      <c r="S32" s="64"/>
      <c r="U32" s="66"/>
      <c r="V32" s="66"/>
      <c r="W32" s="71"/>
      <c r="X32" s="72"/>
      <c r="Y32" s="72"/>
      <c r="Z32" s="66"/>
      <c r="AA32" s="66"/>
      <c r="AB32" s="66"/>
      <c r="AC32" s="66"/>
      <c r="AD32" s="66"/>
      <c r="AE32" s="66"/>
    </row>
    <row r="33" spans="1:31" ht="9.75" customHeight="1" thickBot="1" x14ac:dyDescent="0.4">
      <c r="A33" s="3160"/>
      <c r="B33" s="764"/>
      <c r="C33" s="765"/>
      <c r="D33" s="765"/>
      <c r="E33" s="765"/>
      <c r="F33" s="3144">
        <v>0</v>
      </c>
      <c r="G33" s="3144"/>
      <c r="H33" s="3144">
        <v>0</v>
      </c>
      <c r="I33" s="3144"/>
      <c r="J33" s="3145">
        <v>0</v>
      </c>
      <c r="K33" s="3145"/>
      <c r="L33" s="763"/>
      <c r="M33" s="766"/>
      <c r="N33" s="766"/>
      <c r="O33" s="766"/>
      <c r="P33" s="767"/>
      <c r="Q33" s="454"/>
      <c r="R33" s="454"/>
      <c r="S33" s="64"/>
      <c r="U33" s="66"/>
      <c r="V33" s="66"/>
      <c r="W33" s="71"/>
      <c r="X33" s="72"/>
      <c r="Y33" s="72"/>
      <c r="Z33" s="66"/>
      <c r="AA33" s="66"/>
      <c r="AB33" s="66"/>
      <c r="AC33" s="66"/>
      <c r="AD33" s="66"/>
      <c r="AE33" s="66"/>
    </row>
    <row r="34" spans="1:31" ht="9" customHeight="1" x14ac:dyDescent="0.35">
      <c r="A34" s="3157" t="s">
        <v>434</v>
      </c>
      <c r="B34" s="3153"/>
      <c r="C34" s="3154"/>
      <c r="D34" s="3154"/>
      <c r="E34" s="3154"/>
      <c r="F34" s="3154"/>
      <c r="G34" s="3154"/>
      <c r="H34" s="3154"/>
      <c r="I34" s="3154"/>
      <c r="J34" s="3154"/>
      <c r="K34" s="3154"/>
      <c r="L34" s="3154"/>
      <c r="M34" s="3154"/>
      <c r="N34" s="3154"/>
      <c r="O34" s="3154"/>
      <c r="P34" s="3155"/>
      <c r="Q34" s="454"/>
      <c r="R34" s="454"/>
      <c r="S34" s="64"/>
      <c r="U34" s="66"/>
      <c r="V34" s="66"/>
      <c r="W34" s="71"/>
      <c r="X34" s="72"/>
      <c r="Y34" s="72"/>
      <c r="Z34" s="66"/>
      <c r="AA34" s="66"/>
      <c r="AB34" s="66"/>
      <c r="AC34" s="66"/>
      <c r="AD34" s="66"/>
      <c r="AE34" s="66"/>
    </row>
    <row r="35" spans="1:31" ht="30" customHeight="1" x14ac:dyDescent="0.35">
      <c r="A35" s="3158"/>
      <c r="B35" s="3151" t="s">
        <v>415</v>
      </c>
      <c r="C35" s="2919"/>
      <c r="D35" s="2919"/>
      <c r="E35" s="2919"/>
      <c r="F35" s="3138">
        <v>6</v>
      </c>
      <c r="G35" s="3138"/>
      <c r="H35" s="3138">
        <v>8</v>
      </c>
      <c r="I35" s="3138"/>
      <c r="J35" s="3139">
        <f t="shared" ref="J35:J41" si="2">ABS(F35-H35)</f>
        <v>2</v>
      </c>
      <c r="K35" s="3139"/>
      <c r="L35" s="759">
        <v>10</v>
      </c>
      <c r="M35" s="3140"/>
      <c r="N35" s="3140"/>
      <c r="O35" s="3140"/>
      <c r="P35" s="3141"/>
      <c r="Q35" s="454"/>
      <c r="R35" s="454"/>
      <c r="S35" s="64"/>
      <c r="U35" s="66"/>
      <c r="V35" s="66"/>
      <c r="W35" s="71"/>
      <c r="X35" s="72"/>
      <c r="Y35" s="72"/>
      <c r="Z35" s="66"/>
      <c r="AA35" s="66"/>
      <c r="AB35" s="66"/>
      <c r="AC35" s="66"/>
      <c r="AD35" s="66"/>
      <c r="AE35" s="66"/>
    </row>
    <row r="36" spans="1:31" ht="30" customHeight="1" x14ac:dyDescent="0.35">
      <c r="A36" s="3158"/>
      <c r="B36" s="3151" t="s">
        <v>416</v>
      </c>
      <c r="C36" s="2919"/>
      <c r="D36" s="2919"/>
      <c r="E36" s="2919"/>
      <c r="F36" s="3138">
        <v>8</v>
      </c>
      <c r="G36" s="3138"/>
      <c r="H36" s="3138">
        <v>8</v>
      </c>
      <c r="I36" s="3138"/>
      <c r="J36" s="3139">
        <f t="shared" si="2"/>
        <v>0</v>
      </c>
      <c r="K36" s="3139"/>
      <c r="L36" s="759">
        <v>10</v>
      </c>
      <c r="M36" s="3140"/>
      <c r="N36" s="3140"/>
      <c r="O36" s="3140"/>
      <c r="P36" s="3141"/>
      <c r="Q36" s="454"/>
      <c r="R36" s="454"/>
      <c r="S36" s="64"/>
      <c r="U36" s="66"/>
      <c r="V36" s="66"/>
      <c r="W36" s="71"/>
      <c r="X36" s="72"/>
      <c r="Y36" s="72"/>
      <c r="Z36" s="66"/>
      <c r="AA36" s="66"/>
      <c r="AB36" s="66"/>
      <c r="AC36" s="66"/>
      <c r="AD36" s="66"/>
      <c r="AE36" s="66"/>
    </row>
    <row r="37" spans="1:31" ht="30" customHeight="1" x14ac:dyDescent="0.35">
      <c r="A37" s="3158"/>
      <c r="B37" s="3151" t="s">
        <v>158</v>
      </c>
      <c r="C37" s="2919"/>
      <c r="D37" s="2919"/>
      <c r="E37" s="2919"/>
      <c r="F37" s="3138">
        <v>8</v>
      </c>
      <c r="G37" s="3138"/>
      <c r="H37" s="3138">
        <v>8</v>
      </c>
      <c r="I37" s="3138"/>
      <c r="J37" s="3139">
        <f t="shared" si="2"/>
        <v>0</v>
      </c>
      <c r="K37" s="3139"/>
      <c r="L37" s="759">
        <v>10</v>
      </c>
      <c r="M37" s="3140"/>
      <c r="N37" s="3140"/>
      <c r="O37" s="3140"/>
      <c r="P37" s="3141"/>
      <c r="Q37" s="454"/>
      <c r="R37" s="454"/>
      <c r="S37" s="64"/>
      <c r="U37" s="66"/>
      <c r="V37" s="66"/>
      <c r="W37" s="71"/>
      <c r="X37" s="72"/>
      <c r="Y37" s="72"/>
      <c r="Z37" s="66"/>
      <c r="AA37" s="66"/>
      <c r="AB37" s="66"/>
      <c r="AC37" s="66"/>
      <c r="AD37" s="66"/>
      <c r="AE37" s="66"/>
    </row>
    <row r="38" spans="1:31" ht="30" customHeight="1" x14ac:dyDescent="0.35">
      <c r="A38" s="3158"/>
      <c r="B38" s="3151" t="s">
        <v>419</v>
      </c>
      <c r="C38" s="2919"/>
      <c r="D38" s="2919"/>
      <c r="E38" s="2919"/>
      <c r="F38" s="3138">
        <v>8</v>
      </c>
      <c r="G38" s="3138"/>
      <c r="H38" s="3138">
        <v>10</v>
      </c>
      <c r="I38" s="3138"/>
      <c r="J38" s="3139">
        <f t="shared" si="2"/>
        <v>2</v>
      </c>
      <c r="K38" s="3139"/>
      <c r="L38" s="759">
        <v>10</v>
      </c>
      <c r="M38" s="3140"/>
      <c r="N38" s="3140"/>
      <c r="O38" s="3140"/>
      <c r="P38" s="3141"/>
      <c r="Q38" s="454"/>
      <c r="R38" s="454"/>
      <c r="S38" s="64"/>
      <c r="U38" s="66"/>
      <c r="V38" s="66"/>
      <c r="W38" s="71"/>
      <c r="X38" s="72"/>
      <c r="Y38" s="72"/>
      <c r="Z38" s="66"/>
      <c r="AA38" s="66"/>
      <c r="AB38" s="66"/>
      <c r="AC38" s="66"/>
      <c r="AD38" s="66"/>
      <c r="AE38" s="66"/>
    </row>
    <row r="39" spans="1:31" ht="30" customHeight="1" x14ac:dyDescent="0.35">
      <c r="A39" s="3158"/>
      <c r="B39" s="3151" t="s">
        <v>420</v>
      </c>
      <c r="C39" s="2919"/>
      <c r="D39" s="2919"/>
      <c r="E39" s="2919"/>
      <c r="F39" s="3138">
        <v>10</v>
      </c>
      <c r="G39" s="3138"/>
      <c r="H39" s="3138">
        <v>10</v>
      </c>
      <c r="I39" s="3138"/>
      <c r="J39" s="3139">
        <f t="shared" si="2"/>
        <v>0</v>
      </c>
      <c r="K39" s="3139"/>
      <c r="L39" s="759">
        <v>10</v>
      </c>
      <c r="M39" s="3140"/>
      <c r="N39" s="3140"/>
      <c r="O39" s="3140"/>
      <c r="P39" s="3141"/>
      <c r="Q39" s="454"/>
      <c r="R39" s="454"/>
      <c r="S39" s="64"/>
      <c r="U39" s="66"/>
      <c r="V39" s="66"/>
      <c r="W39" s="71"/>
      <c r="X39" s="72"/>
      <c r="Y39" s="72"/>
      <c r="Z39" s="66"/>
      <c r="AA39" s="66"/>
      <c r="AB39" s="66"/>
      <c r="AC39" s="66"/>
      <c r="AD39" s="66"/>
      <c r="AE39" s="66"/>
    </row>
    <row r="40" spans="1:31" ht="30" customHeight="1" x14ac:dyDescent="0.35">
      <c r="A40" s="3158"/>
      <c r="B40" s="3151" t="s">
        <v>418</v>
      </c>
      <c r="C40" s="2919"/>
      <c r="D40" s="2919"/>
      <c r="E40" s="2919"/>
      <c r="F40" s="3138">
        <v>5</v>
      </c>
      <c r="G40" s="3138"/>
      <c r="H40" s="3138">
        <v>10</v>
      </c>
      <c r="I40" s="3138"/>
      <c r="J40" s="3139">
        <f t="shared" si="2"/>
        <v>5</v>
      </c>
      <c r="K40" s="3139"/>
      <c r="L40" s="759">
        <v>10</v>
      </c>
      <c r="M40" s="3140"/>
      <c r="N40" s="3140"/>
      <c r="O40" s="3140"/>
      <c r="P40" s="3141"/>
      <c r="Q40" s="454"/>
      <c r="R40" s="454"/>
      <c r="S40" s="64"/>
      <c r="U40" s="66"/>
      <c r="V40" s="66"/>
      <c r="W40" s="71"/>
      <c r="X40" s="72"/>
      <c r="Y40" s="72"/>
      <c r="Z40" s="66"/>
      <c r="AA40" s="66"/>
      <c r="AB40" s="66"/>
      <c r="AC40" s="66"/>
      <c r="AD40" s="66"/>
      <c r="AE40" s="66"/>
    </row>
    <row r="41" spans="1:31" ht="30" customHeight="1" x14ac:dyDescent="0.35">
      <c r="A41" s="3158"/>
      <c r="B41" s="3151" t="s">
        <v>417</v>
      </c>
      <c r="C41" s="2919"/>
      <c r="D41" s="2919"/>
      <c r="E41" s="2919"/>
      <c r="F41" s="3138">
        <v>10</v>
      </c>
      <c r="G41" s="3138"/>
      <c r="H41" s="3138">
        <v>5</v>
      </c>
      <c r="I41" s="3138"/>
      <c r="J41" s="3139">
        <f t="shared" si="2"/>
        <v>5</v>
      </c>
      <c r="K41" s="3139"/>
      <c r="L41" s="759">
        <v>10</v>
      </c>
      <c r="M41" s="3140"/>
      <c r="N41" s="3140"/>
      <c r="O41" s="3140"/>
      <c r="P41" s="3141"/>
      <c r="Q41" s="454"/>
      <c r="R41" s="454"/>
      <c r="S41" s="64"/>
      <c r="U41" s="66"/>
      <c r="V41" s="66"/>
      <c r="W41" s="71"/>
      <c r="X41" s="72"/>
      <c r="Y41" s="72"/>
      <c r="Z41" s="66"/>
      <c r="AA41" s="66"/>
      <c r="AB41" s="66"/>
      <c r="AC41" s="66"/>
      <c r="AD41" s="66"/>
      <c r="AE41" s="66"/>
    </row>
    <row r="42" spans="1:31" ht="30" customHeight="1" x14ac:dyDescent="0.35">
      <c r="A42" s="3158"/>
      <c r="B42" s="3151" t="s">
        <v>159</v>
      </c>
      <c r="C42" s="2919"/>
      <c r="D42" s="2919"/>
      <c r="E42" s="2919"/>
      <c r="F42" s="3138">
        <v>7</v>
      </c>
      <c r="G42" s="3138"/>
      <c r="H42" s="3138">
        <v>8</v>
      </c>
      <c r="I42" s="3138"/>
      <c r="J42" s="3139">
        <f>ABS(F42-H42)</f>
        <v>1</v>
      </c>
      <c r="K42" s="3139"/>
      <c r="L42" s="759">
        <v>10</v>
      </c>
      <c r="M42" s="3140"/>
      <c r="N42" s="3140"/>
      <c r="O42" s="3140"/>
      <c r="P42" s="3141"/>
      <c r="Q42" s="454"/>
      <c r="R42" s="454"/>
      <c r="S42" s="64"/>
      <c r="U42" s="66"/>
      <c r="V42" s="66"/>
      <c r="W42" s="71"/>
      <c r="X42" s="72"/>
      <c r="Y42" s="72"/>
      <c r="Z42" s="66"/>
      <c r="AA42" s="66"/>
      <c r="AB42" s="66"/>
      <c r="AC42" s="66"/>
      <c r="AD42" s="66"/>
      <c r="AE42" s="66"/>
    </row>
    <row r="43" spans="1:31" ht="9.75" customHeight="1" thickBot="1" x14ac:dyDescent="0.4">
      <c r="A43" s="3158"/>
      <c r="B43" s="3156"/>
      <c r="C43" s="3143"/>
      <c r="D43" s="3143"/>
      <c r="E43" s="3143"/>
      <c r="F43" s="3144">
        <v>0</v>
      </c>
      <c r="G43" s="3144"/>
      <c r="H43" s="3144">
        <v>0</v>
      </c>
      <c r="I43" s="3144"/>
      <c r="J43" s="3145">
        <v>0</v>
      </c>
      <c r="K43" s="3145"/>
      <c r="L43" s="768"/>
      <c r="M43" s="3146"/>
      <c r="N43" s="3146"/>
      <c r="O43" s="3146"/>
      <c r="P43" s="3147"/>
      <c r="Q43" s="454"/>
      <c r="R43" s="454"/>
      <c r="S43" s="64"/>
      <c r="U43" s="66"/>
      <c r="V43" s="66"/>
      <c r="W43" s="71"/>
      <c r="X43" s="72"/>
      <c r="Y43" s="72"/>
      <c r="Z43" s="66"/>
      <c r="AA43" s="66"/>
      <c r="AB43" s="66"/>
      <c r="AC43" s="66"/>
      <c r="AD43" s="66"/>
      <c r="AE43" s="66"/>
    </row>
    <row r="44" spans="1:31" ht="9" customHeight="1" x14ac:dyDescent="0.35">
      <c r="A44" s="3152" t="s">
        <v>164</v>
      </c>
      <c r="B44" s="3153"/>
      <c r="C44" s="3154"/>
      <c r="D44" s="3154"/>
      <c r="E44" s="3154"/>
      <c r="F44" s="3154"/>
      <c r="G44" s="3154"/>
      <c r="H44" s="3154"/>
      <c r="I44" s="3154"/>
      <c r="J44" s="3154"/>
      <c r="K44" s="3154"/>
      <c r="L44" s="3154"/>
      <c r="M44" s="3154"/>
      <c r="N44" s="3154"/>
      <c r="O44" s="3154"/>
      <c r="P44" s="3155"/>
      <c r="Q44" s="454"/>
      <c r="R44" s="454"/>
      <c r="S44" s="64"/>
      <c r="U44" s="66"/>
      <c r="V44" s="66"/>
      <c r="W44" s="71"/>
      <c r="X44" s="72"/>
      <c r="Y44" s="72"/>
      <c r="Z44" s="66"/>
      <c r="AA44" s="66"/>
      <c r="AB44" s="66"/>
      <c r="AC44" s="66"/>
      <c r="AD44" s="66"/>
      <c r="AE44" s="66"/>
    </row>
    <row r="45" spans="1:31" ht="30" customHeight="1" x14ac:dyDescent="0.35">
      <c r="A45" s="2964"/>
      <c r="B45" s="3151" t="s">
        <v>160</v>
      </c>
      <c r="C45" s="2919"/>
      <c r="D45" s="2919"/>
      <c r="E45" s="2919"/>
      <c r="F45" s="3138">
        <v>6</v>
      </c>
      <c r="G45" s="3138"/>
      <c r="H45" s="3138">
        <v>1</v>
      </c>
      <c r="I45" s="3138"/>
      <c r="J45" s="3139">
        <f t="shared" ref="J45:J50" si="3">ABS(F45-H45)</f>
        <v>5</v>
      </c>
      <c r="K45" s="3139"/>
      <c r="L45" s="759">
        <v>10</v>
      </c>
      <c r="M45" s="3140"/>
      <c r="N45" s="3140"/>
      <c r="O45" s="3140"/>
      <c r="P45" s="3141"/>
      <c r="Q45" s="454"/>
      <c r="R45" s="454"/>
      <c r="S45" s="64"/>
      <c r="U45" s="66"/>
      <c r="V45" s="66"/>
      <c r="W45" s="71"/>
      <c r="X45" s="72"/>
      <c r="Y45" s="72"/>
      <c r="Z45" s="66"/>
      <c r="AA45" s="66"/>
      <c r="AB45" s="66"/>
      <c r="AC45" s="66"/>
      <c r="AD45" s="66"/>
      <c r="AE45" s="66"/>
    </row>
    <row r="46" spans="1:31" ht="30" customHeight="1" x14ac:dyDescent="0.35">
      <c r="A46" s="2964"/>
      <c r="B46" s="3151" t="s">
        <v>421</v>
      </c>
      <c r="C46" s="2919"/>
      <c r="D46" s="2919"/>
      <c r="E46" s="2919"/>
      <c r="F46" s="3138">
        <v>8</v>
      </c>
      <c r="G46" s="3138"/>
      <c r="H46" s="3138">
        <v>8</v>
      </c>
      <c r="I46" s="3138"/>
      <c r="J46" s="3139">
        <f t="shared" si="3"/>
        <v>0</v>
      </c>
      <c r="K46" s="3139"/>
      <c r="L46" s="759">
        <v>10</v>
      </c>
      <c r="M46" s="3140"/>
      <c r="N46" s="3140"/>
      <c r="O46" s="3140"/>
      <c r="P46" s="3141"/>
      <c r="Q46" s="454"/>
      <c r="R46" s="454"/>
      <c r="S46" s="64"/>
      <c r="U46" s="66"/>
      <c r="V46" s="66"/>
      <c r="W46" s="71"/>
      <c r="X46" s="72"/>
      <c r="Y46" s="72"/>
      <c r="Z46" s="66"/>
      <c r="AA46" s="66"/>
      <c r="AB46" s="66"/>
      <c r="AC46" s="66"/>
      <c r="AD46" s="66"/>
      <c r="AE46" s="66"/>
    </row>
    <row r="47" spans="1:31" ht="30" customHeight="1" x14ac:dyDescent="0.35">
      <c r="A47" s="2964"/>
      <c r="B47" s="3151" t="s">
        <v>161</v>
      </c>
      <c r="C47" s="2919"/>
      <c r="D47" s="2919"/>
      <c r="E47" s="2919"/>
      <c r="F47" s="3138">
        <v>8</v>
      </c>
      <c r="G47" s="3138"/>
      <c r="H47" s="3138">
        <v>4</v>
      </c>
      <c r="I47" s="3138"/>
      <c r="J47" s="3139">
        <f t="shared" si="3"/>
        <v>4</v>
      </c>
      <c r="K47" s="3139"/>
      <c r="L47" s="759">
        <v>10</v>
      </c>
      <c r="M47" s="3140"/>
      <c r="N47" s="3140"/>
      <c r="O47" s="3140"/>
      <c r="P47" s="3141"/>
      <c r="Q47" s="454"/>
      <c r="R47" s="454"/>
      <c r="S47" s="64"/>
      <c r="U47" s="66"/>
      <c r="V47" s="66"/>
      <c r="W47" s="71"/>
      <c r="X47" s="72"/>
      <c r="Y47" s="72"/>
      <c r="Z47" s="66"/>
      <c r="AA47" s="66"/>
      <c r="AB47" s="66"/>
      <c r="AC47" s="66"/>
      <c r="AD47" s="66"/>
      <c r="AE47" s="66"/>
    </row>
    <row r="48" spans="1:31" ht="30" customHeight="1" x14ac:dyDescent="0.35">
      <c r="A48" s="2964"/>
      <c r="B48" s="3151" t="s">
        <v>422</v>
      </c>
      <c r="C48" s="2919"/>
      <c r="D48" s="2919"/>
      <c r="E48" s="2919"/>
      <c r="F48" s="3138">
        <v>7</v>
      </c>
      <c r="G48" s="3138"/>
      <c r="H48" s="3138">
        <v>5</v>
      </c>
      <c r="I48" s="3138"/>
      <c r="J48" s="3139">
        <f t="shared" si="3"/>
        <v>2</v>
      </c>
      <c r="K48" s="3139"/>
      <c r="L48" s="759">
        <v>10</v>
      </c>
      <c r="M48" s="3140"/>
      <c r="N48" s="3140"/>
      <c r="O48" s="3140"/>
      <c r="P48" s="3141"/>
      <c r="Q48" s="454"/>
      <c r="R48" s="454"/>
      <c r="S48" s="64"/>
      <c r="U48" s="66"/>
      <c r="V48" s="66"/>
      <c r="W48" s="71"/>
      <c r="X48" s="72"/>
      <c r="Y48" s="72"/>
      <c r="Z48" s="66"/>
      <c r="AA48" s="66"/>
      <c r="AB48" s="66"/>
      <c r="AC48" s="66"/>
      <c r="AD48" s="66"/>
      <c r="AE48" s="66"/>
    </row>
    <row r="49" spans="1:31" ht="30" customHeight="1" x14ac:dyDescent="0.35">
      <c r="A49" s="2964"/>
      <c r="B49" s="3151" t="s">
        <v>611</v>
      </c>
      <c r="C49" s="2919"/>
      <c r="D49" s="2919"/>
      <c r="E49" s="2919"/>
      <c r="F49" s="3138">
        <v>8</v>
      </c>
      <c r="G49" s="3138"/>
      <c r="H49" s="3138">
        <v>5</v>
      </c>
      <c r="I49" s="3138"/>
      <c r="J49" s="3139">
        <f t="shared" si="3"/>
        <v>3</v>
      </c>
      <c r="K49" s="3139"/>
      <c r="L49" s="759">
        <v>10</v>
      </c>
      <c r="M49" s="3140"/>
      <c r="N49" s="3140"/>
      <c r="O49" s="3140"/>
      <c r="P49" s="3141"/>
      <c r="Q49" s="454"/>
      <c r="R49" s="454"/>
      <c r="S49" s="64"/>
      <c r="U49" s="66"/>
      <c r="V49" s="66"/>
      <c r="W49" s="71"/>
      <c r="X49" s="72"/>
      <c r="Y49" s="72"/>
      <c r="Z49" s="66"/>
      <c r="AA49" s="66"/>
      <c r="AB49" s="66"/>
      <c r="AC49" s="66"/>
      <c r="AD49" s="66"/>
      <c r="AE49" s="66"/>
    </row>
    <row r="50" spans="1:31" ht="30" customHeight="1" x14ac:dyDescent="0.35">
      <c r="A50" s="2964"/>
      <c r="B50" s="2918" t="s">
        <v>162</v>
      </c>
      <c r="C50" s="2919"/>
      <c r="D50" s="2919"/>
      <c r="E50" s="2919"/>
      <c r="F50" s="3138">
        <v>10</v>
      </c>
      <c r="G50" s="3138"/>
      <c r="H50" s="3138">
        <v>10</v>
      </c>
      <c r="I50" s="3138"/>
      <c r="J50" s="3139">
        <f t="shared" si="3"/>
        <v>0</v>
      </c>
      <c r="K50" s="3139"/>
      <c r="L50" s="759">
        <v>10</v>
      </c>
      <c r="M50" s="3140"/>
      <c r="N50" s="3140"/>
      <c r="O50" s="3140"/>
      <c r="P50" s="3141"/>
      <c r="Q50" s="454"/>
      <c r="R50" s="454"/>
      <c r="S50" s="64"/>
      <c r="U50" s="66"/>
      <c r="V50" s="66"/>
      <c r="W50" s="71"/>
      <c r="X50" s="72"/>
      <c r="Y50" s="72"/>
      <c r="Z50" s="66"/>
      <c r="AA50" s="66"/>
      <c r="AB50" s="66"/>
      <c r="AC50" s="66"/>
      <c r="AD50" s="66"/>
      <c r="AE50" s="66"/>
    </row>
    <row r="51" spans="1:31" ht="30" customHeight="1" x14ac:dyDescent="0.35">
      <c r="A51" s="2964"/>
      <c r="B51" s="2918" t="s">
        <v>163</v>
      </c>
      <c r="C51" s="2919"/>
      <c r="D51" s="2919"/>
      <c r="E51" s="2919"/>
      <c r="F51" s="3138">
        <v>2</v>
      </c>
      <c r="G51" s="3138"/>
      <c r="H51" s="3138">
        <v>1</v>
      </c>
      <c r="I51" s="3138"/>
      <c r="J51" s="3139">
        <f>ABS(F51-H51)</f>
        <v>1</v>
      </c>
      <c r="K51" s="3139"/>
      <c r="L51" s="759">
        <v>10</v>
      </c>
      <c r="M51" s="3140" t="s">
        <v>855</v>
      </c>
      <c r="N51" s="3140"/>
      <c r="O51" s="3140"/>
      <c r="P51" s="3141"/>
      <c r="Q51" s="454"/>
      <c r="R51" s="454"/>
      <c r="S51" s="64"/>
      <c r="U51" s="66"/>
      <c r="V51" s="66"/>
      <c r="W51" s="71"/>
      <c r="X51" s="72"/>
      <c r="Y51" s="72"/>
      <c r="Z51" s="66"/>
      <c r="AA51" s="66"/>
      <c r="AB51" s="66"/>
      <c r="AC51" s="66"/>
      <c r="AD51" s="66"/>
      <c r="AE51" s="66"/>
    </row>
    <row r="52" spans="1:31" ht="11.25" customHeight="1" thickBot="1" x14ac:dyDescent="0.4">
      <c r="A52" s="2964"/>
      <c r="B52" s="3142"/>
      <c r="C52" s="3143"/>
      <c r="D52" s="3143"/>
      <c r="E52" s="3143"/>
      <c r="F52" s="3144">
        <v>0</v>
      </c>
      <c r="G52" s="3144"/>
      <c r="H52" s="3144">
        <v>0</v>
      </c>
      <c r="I52" s="3144"/>
      <c r="J52" s="3145">
        <v>0</v>
      </c>
      <c r="K52" s="3145"/>
      <c r="L52" s="768"/>
      <c r="M52" s="3146"/>
      <c r="N52" s="3146"/>
      <c r="O52" s="3146"/>
      <c r="P52" s="3147"/>
      <c r="Q52" s="454"/>
      <c r="R52" s="454"/>
      <c r="S52" s="64"/>
      <c r="U52" s="66"/>
      <c r="V52" s="66"/>
      <c r="W52" s="71"/>
      <c r="X52" s="72"/>
      <c r="Y52" s="72"/>
      <c r="Z52" s="66"/>
      <c r="AA52" s="66"/>
      <c r="AB52" s="66"/>
      <c r="AC52" s="66"/>
      <c r="AD52" s="66"/>
      <c r="AE52" s="66"/>
    </row>
    <row r="53" spans="1:31" ht="9" customHeight="1" thickBot="1" x14ac:dyDescent="0.4">
      <c r="A53" s="2965"/>
      <c r="B53" s="3148"/>
      <c r="C53" s="3149"/>
      <c r="D53" s="3149"/>
      <c r="E53" s="3149"/>
      <c r="F53" s="3149"/>
      <c r="G53" s="3149"/>
      <c r="H53" s="3149"/>
      <c r="I53" s="3149"/>
      <c r="J53" s="3149"/>
      <c r="K53" s="3149"/>
      <c r="L53" s="3149"/>
      <c r="M53" s="3149"/>
      <c r="N53" s="3149"/>
      <c r="O53" s="3149"/>
      <c r="P53" s="3150"/>
      <c r="Q53" s="454"/>
      <c r="R53" s="454"/>
      <c r="S53" s="64"/>
      <c r="U53" s="66"/>
      <c r="V53" s="66"/>
      <c r="W53" s="71"/>
      <c r="X53" s="72"/>
      <c r="Y53" s="72"/>
      <c r="Z53" s="66"/>
      <c r="AA53" s="66"/>
      <c r="AB53" s="66"/>
      <c r="AC53" s="66"/>
      <c r="AD53" s="66"/>
      <c r="AE53" s="66"/>
    </row>
    <row r="54" spans="1:31" ht="29.25" customHeight="1" thickTop="1" x14ac:dyDescent="0.35">
      <c r="A54" s="456"/>
      <c r="B54" s="456"/>
      <c r="C54" s="456"/>
      <c r="D54" s="3130" t="s">
        <v>151</v>
      </c>
      <c r="E54" s="3131"/>
      <c r="F54" s="3132">
        <f>SUM(F8:F53)</f>
        <v>292</v>
      </c>
      <c r="G54" s="3132"/>
      <c r="H54" s="3132">
        <f>SUM(H8:H53)</f>
        <v>274</v>
      </c>
      <c r="I54" s="3132"/>
      <c r="J54" s="3132">
        <f>SUM(J8:J53)</f>
        <v>64</v>
      </c>
      <c r="K54" s="3132"/>
      <c r="L54" s="3133">
        <f>SUM(L8:L53)</f>
        <v>370</v>
      </c>
      <c r="M54" s="456"/>
      <c r="N54" s="456"/>
      <c r="O54" s="456"/>
      <c r="P54" s="456"/>
      <c r="Q54" s="454"/>
      <c r="R54" s="454"/>
      <c r="S54" s="64"/>
      <c r="U54" s="66"/>
      <c r="V54" s="66"/>
      <c r="W54" s="71"/>
      <c r="X54" s="72"/>
      <c r="Y54" s="72"/>
      <c r="Z54" s="66"/>
      <c r="AA54" s="66"/>
      <c r="AB54" s="66"/>
      <c r="AC54" s="66"/>
      <c r="AD54" s="66"/>
      <c r="AE54" s="66"/>
    </row>
    <row r="55" spans="1:31" ht="29.25" customHeight="1" thickBot="1" x14ac:dyDescent="0.4">
      <c r="A55" s="456"/>
      <c r="B55" s="456"/>
      <c r="C55" s="456"/>
      <c r="D55" s="3135" t="s">
        <v>167</v>
      </c>
      <c r="E55" s="3136"/>
      <c r="F55" s="3137">
        <f>F54/L54</f>
        <v>0.78918918918918923</v>
      </c>
      <c r="G55" s="3137"/>
      <c r="H55" s="3137">
        <f>H54/L54</f>
        <v>0.74054054054054053</v>
      </c>
      <c r="I55" s="3137"/>
      <c r="J55" s="3137">
        <f>J54/L54</f>
        <v>0.17297297297297298</v>
      </c>
      <c r="K55" s="3137"/>
      <c r="L55" s="3134"/>
      <c r="M55" s="456"/>
      <c r="N55" s="456"/>
      <c r="O55" s="456"/>
      <c r="P55" s="456"/>
      <c r="Q55" s="454"/>
      <c r="R55" s="454"/>
      <c r="S55" s="64"/>
      <c r="U55" s="66"/>
      <c r="V55" s="66"/>
      <c r="W55" s="71"/>
      <c r="X55" s="72"/>
      <c r="Y55" s="72"/>
      <c r="Z55" s="66"/>
      <c r="AA55" s="66"/>
      <c r="AB55" s="66"/>
      <c r="AC55" s="66"/>
      <c r="AD55" s="66"/>
      <c r="AE55" s="66"/>
    </row>
    <row r="56" spans="1:31" ht="15" thickTop="1" x14ac:dyDescent="0.35">
      <c r="A56" s="456"/>
      <c r="B56" s="456"/>
      <c r="C56" s="64"/>
      <c r="D56" s="64"/>
      <c r="E56" s="64"/>
      <c r="F56" s="64"/>
      <c r="G56" s="64"/>
      <c r="H56" s="456"/>
      <c r="I56" s="456"/>
      <c r="J56" s="456"/>
      <c r="K56" s="456"/>
      <c r="L56" s="456"/>
      <c r="M56" s="456"/>
      <c r="N56" s="456"/>
      <c r="O56" s="456"/>
      <c r="P56" s="456"/>
      <c r="Q56" s="454"/>
      <c r="R56" s="454"/>
      <c r="S56" s="64"/>
      <c r="U56" s="91"/>
      <c r="V56" s="91"/>
      <c r="W56" s="72"/>
      <c r="X56" s="72"/>
      <c r="Y56" s="72"/>
      <c r="Z56" s="66"/>
      <c r="AA56" s="66"/>
      <c r="AB56" s="66"/>
      <c r="AC56" s="66"/>
      <c r="AD56" s="66"/>
      <c r="AE56" s="66"/>
    </row>
    <row r="57" spans="1:31" ht="69" customHeight="1" thickBot="1" x14ac:dyDescent="0.4">
      <c r="A57" s="64"/>
      <c r="B57" s="64"/>
      <c r="C57" s="64"/>
      <c r="D57" s="64"/>
      <c r="E57" s="64"/>
      <c r="F57" s="64"/>
      <c r="G57" s="64"/>
      <c r="H57" s="64"/>
      <c r="I57" s="64"/>
      <c r="J57" s="64"/>
      <c r="K57" s="64"/>
      <c r="L57" s="64"/>
      <c r="M57" s="64"/>
      <c r="N57" s="64"/>
      <c r="O57" s="64"/>
      <c r="P57" s="64"/>
      <c r="Q57" s="64"/>
      <c r="R57" s="64"/>
      <c r="S57" s="64"/>
    </row>
    <row r="58" spans="1:31" ht="19.5" thickTop="1" thickBot="1" x14ac:dyDescent="0.4">
      <c r="A58" s="2701" t="s">
        <v>10</v>
      </c>
      <c r="B58" s="2702"/>
      <c r="C58" s="2702"/>
      <c r="D58" s="2702"/>
      <c r="E58" s="2702"/>
      <c r="F58" s="2702"/>
      <c r="G58" s="2702"/>
      <c r="H58" s="2702"/>
      <c r="I58" s="2702"/>
      <c r="J58" s="2702"/>
      <c r="K58" s="3120"/>
      <c r="L58" s="33"/>
      <c r="M58" s="2360" t="s">
        <v>491</v>
      </c>
      <c r="N58" s="2361"/>
      <c r="O58" s="2362"/>
      <c r="P58" s="34"/>
      <c r="Q58" s="64"/>
      <c r="R58" s="64"/>
      <c r="S58" s="64"/>
      <c r="T58" s="64"/>
      <c r="U58" s="64"/>
    </row>
    <row r="59" spans="1:31" ht="21" customHeight="1" x14ac:dyDescent="0.35">
      <c r="A59" s="3121" t="s">
        <v>913</v>
      </c>
      <c r="B59" s="3122"/>
      <c r="C59" s="3122"/>
      <c r="D59" s="3122"/>
      <c r="E59" s="3122"/>
      <c r="F59" s="3122"/>
      <c r="G59" s="3122"/>
      <c r="H59" s="3122"/>
      <c r="I59" s="3122"/>
      <c r="J59" s="3122"/>
      <c r="K59" s="3123"/>
      <c r="L59" s="33"/>
      <c r="M59" s="2401" t="s">
        <v>499</v>
      </c>
      <c r="N59" s="2402"/>
      <c r="O59" s="2403"/>
      <c r="P59" s="34"/>
      <c r="Q59" s="64"/>
      <c r="R59" s="64"/>
      <c r="S59" s="64"/>
      <c r="T59" s="64"/>
      <c r="U59" s="64"/>
    </row>
    <row r="60" spans="1:31" ht="21" customHeight="1" x14ac:dyDescent="0.35">
      <c r="A60" s="3124"/>
      <c r="B60" s="3125"/>
      <c r="C60" s="3125"/>
      <c r="D60" s="3125"/>
      <c r="E60" s="3125"/>
      <c r="F60" s="3125"/>
      <c r="G60" s="3125"/>
      <c r="H60" s="3125"/>
      <c r="I60" s="3125"/>
      <c r="J60" s="3125"/>
      <c r="K60" s="3126"/>
      <c r="L60" s="33"/>
      <c r="M60" s="2341"/>
      <c r="N60" s="2342"/>
      <c r="O60" s="2343"/>
      <c r="P60" s="34"/>
      <c r="Q60" s="64"/>
      <c r="R60" s="64"/>
      <c r="S60" s="64"/>
      <c r="T60" s="64"/>
      <c r="U60" s="64"/>
    </row>
    <row r="61" spans="1:31" ht="21" customHeight="1" x14ac:dyDescent="0.35">
      <c r="A61" s="3124"/>
      <c r="B61" s="3125"/>
      <c r="C61" s="3125"/>
      <c r="D61" s="3125"/>
      <c r="E61" s="3125"/>
      <c r="F61" s="3125"/>
      <c r="G61" s="3125"/>
      <c r="H61" s="3125"/>
      <c r="I61" s="3125"/>
      <c r="J61" s="3125"/>
      <c r="K61" s="3126"/>
      <c r="L61" s="33"/>
      <c r="M61" s="2341"/>
      <c r="N61" s="2342"/>
      <c r="O61" s="2343"/>
      <c r="P61" s="34"/>
      <c r="Q61" s="64"/>
      <c r="R61" s="64"/>
      <c r="S61" s="64"/>
      <c r="T61" s="64"/>
      <c r="U61" s="64"/>
    </row>
    <row r="62" spans="1:31" ht="21" customHeight="1" x14ac:dyDescent="0.35">
      <c r="A62" s="3124"/>
      <c r="B62" s="3125"/>
      <c r="C62" s="3125"/>
      <c r="D62" s="3125"/>
      <c r="E62" s="3125"/>
      <c r="F62" s="3125"/>
      <c r="G62" s="3125"/>
      <c r="H62" s="3125"/>
      <c r="I62" s="3125"/>
      <c r="J62" s="3125"/>
      <c r="K62" s="3126"/>
      <c r="L62" s="33"/>
      <c r="M62" s="2341"/>
      <c r="N62" s="2342"/>
      <c r="O62" s="2343"/>
      <c r="P62" s="34"/>
      <c r="Q62" s="64"/>
      <c r="R62" s="64"/>
      <c r="S62" s="64"/>
      <c r="T62" s="64"/>
      <c r="U62" s="64"/>
    </row>
    <row r="63" spans="1:31" ht="21" customHeight="1" thickBot="1" x14ac:dyDescent="0.4">
      <c r="A63" s="3124"/>
      <c r="B63" s="3125"/>
      <c r="C63" s="3125"/>
      <c r="D63" s="3125"/>
      <c r="E63" s="3125"/>
      <c r="F63" s="3125"/>
      <c r="G63" s="3125"/>
      <c r="H63" s="3125"/>
      <c r="I63" s="3125"/>
      <c r="J63" s="3125"/>
      <c r="K63" s="3126"/>
      <c r="L63" s="33"/>
      <c r="M63" s="2363"/>
      <c r="N63" s="2696"/>
      <c r="O63" s="2697"/>
      <c r="P63" s="34"/>
      <c r="Q63" s="64"/>
      <c r="R63" s="64"/>
      <c r="S63" s="64"/>
      <c r="T63" s="64"/>
      <c r="U63" s="64"/>
    </row>
    <row r="64" spans="1:31" ht="21" customHeight="1" thickBot="1" x14ac:dyDescent="0.4">
      <c r="A64" s="3127"/>
      <c r="B64" s="3128"/>
      <c r="C64" s="3128"/>
      <c r="D64" s="3128"/>
      <c r="E64" s="3128"/>
      <c r="F64" s="3128"/>
      <c r="G64" s="3128"/>
      <c r="H64" s="3128"/>
      <c r="I64" s="3128"/>
      <c r="J64" s="3128"/>
      <c r="K64" s="3129"/>
      <c r="L64" s="33"/>
      <c r="M64" s="64"/>
      <c r="N64" s="64"/>
      <c r="O64" s="64"/>
      <c r="P64" s="34"/>
      <c r="Q64" s="64"/>
      <c r="R64" s="64"/>
      <c r="S64" s="64"/>
      <c r="T64" s="64"/>
      <c r="U64" s="64"/>
    </row>
    <row r="65" spans="1:21" ht="15.5" thickTop="1" thickBot="1" x14ac:dyDescent="0.4">
      <c r="A65" s="64"/>
      <c r="B65" s="64"/>
      <c r="C65" s="64"/>
      <c r="D65" s="64"/>
      <c r="E65" s="64"/>
      <c r="F65" s="64"/>
      <c r="G65" s="64"/>
      <c r="H65" s="64"/>
      <c r="I65" s="64"/>
      <c r="J65" s="64"/>
      <c r="K65" s="64"/>
      <c r="L65" s="64"/>
      <c r="M65" s="64"/>
      <c r="N65" s="64"/>
      <c r="O65" s="64"/>
      <c r="P65" s="64"/>
      <c r="Q65" s="64"/>
      <c r="R65" s="64"/>
      <c r="S65" s="64"/>
      <c r="T65" s="64"/>
      <c r="U65" s="64"/>
    </row>
    <row r="66" spans="1:21" ht="19.5" customHeight="1" thickTop="1" thickBot="1" x14ac:dyDescent="0.4">
      <c r="A66" s="2701" t="s">
        <v>11</v>
      </c>
      <c r="B66" s="2890"/>
      <c r="C66" s="2890"/>
      <c r="D66" s="2890"/>
      <c r="E66" s="2890"/>
      <c r="F66" s="2890"/>
      <c r="G66" s="2890"/>
      <c r="H66" s="2890"/>
      <c r="I66" s="2890"/>
      <c r="J66" s="2890"/>
      <c r="K66" s="2890"/>
      <c r="L66" s="33"/>
      <c r="M66" s="2360" t="s">
        <v>491</v>
      </c>
      <c r="N66" s="2361"/>
      <c r="O66" s="2362"/>
      <c r="P66" s="34"/>
      <c r="Q66" s="64"/>
      <c r="R66" s="64"/>
      <c r="S66" s="64"/>
      <c r="T66" s="64"/>
      <c r="U66" s="64"/>
    </row>
    <row r="67" spans="1:21" ht="21" customHeight="1" x14ac:dyDescent="0.35">
      <c r="A67" s="2881" t="s">
        <v>920</v>
      </c>
      <c r="B67" s="2882"/>
      <c r="C67" s="2882"/>
      <c r="D67" s="2882"/>
      <c r="E67" s="2882"/>
      <c r="F67" s="2882"/>
      <c r="G67" s="2882"/>
      <c r="H67" s="2882"/>
      <c r="I67" s="2882"/>
      <c r="J67" s="2882"/>
      <c r="K67" s="2883"/>
      <c r="L67" s="33"/>
      <c r="M67" s="2401" t="s">
        <v>500</v>
      </c>
      <c r="N67" s="2402"/>
      <c r="O67" s="2403"/>
      <c r="P67" s="34"/>
      <c r="Q67" s="64"/>
      <c r="R67" s="64"/>
      <c r="S67" s="64"/>
      <c r="T67" s="64"/>
      <c r="U67" s="64"/>
    </row>
    <row r="68" spans="1:21" ht="21" customHeight="1" x14ac:dyDescent="0.35">
      <c r="A68" s="2884"/>
      <c r="B68" s="2885"/>
      <c r="C68" s="2885"/>
      <c r="D68" s="2885"/>
      <c r="E68" s="2885"/>
      <c r="F68" s="2885"/>
      <c r="G68" s="2885"/>
      <c r="H68" s="2885"/>
      <c r="I68" s="2885"/>
      <c r="J68" s="2885"/>
      <c r="K68" s="2886"/>
      <c r="L68" s="33"/>
      <c r="M68" s="2341"/>
      <c r="N68" s="2342"/>
      <c r="O68" s="2343"/>
      <c r="P68" s="34"/>
      <c r="Q68" s="64"/>
      <c r="R68" s="64"/>
      <c r="S68" s="64"/>
      <c r="T68" s="64"/>
      <c r="U68" s="64"/>
    </row>
    <row r="69" spans="1:21" ht="21" customHeight="1" x14ac:dyDescent="0.35">
      <c r="A69" s="2884"/>
      <c r="B69" s="2885"/>
      <c r="C69" s="2885"/>
      <c r="D69" s="2885"/>
      <c r="E69" s="2885"/>
      <c r="F69" s="2885"/>
      <c r="G69" s="2885"/>
      <c r="H69" s="2885"/>
      <c r="I69" s="2885"/>
      <c r="J69" s="2885"/>
      <c r="K69" s="2886"/>
      <c r="L69" s="33"/>
      <c r="M69" s="2341"/>
      <c r="N69" s="2342"/>
      <c r="O69" s="2343"/>
      <c r="P69" s="34"/>
      <c r="Q69" s="64"/>
      <c r="R69" s="64"/>
      <c r="S69" s="64"/>
      <c r="T69" s="64"/>
      <c r="U69" s="64"/>
    </row>
    <row r="70" spans="1:21" ht="21" customHeight="1" x14ac:dyDescent="0.35">
      <c r="A70" s="2884"/>
      <c r="B70" s="2885"/>
      <c r="C70" s="2885"/>
      <c r="D70" s="2885"/>
      <c r="E70" s="2885"/>
      <c r="F70" s="2885"/>
      <c r="G70" s="2885"/>
      <c r="H70" s="2885"/>
      <c r="I70" s="2885"/>
      <c r="J70" s="2885"/>
      <c r="K70" s="2886"/>
      <c r="L70" s="33"/>
      <c r="M70" s="2341"/>
      <c r="N70" s="2342"/>
      <c r="O70" s="2343"/>
      <c r="P70" s="34"/>
      <c r="Q70" s="64"/>
      <c r="R70" s="64"/>
      <c r="S70" s="64"/>
      <c r="T70" s="64"/>
      <c r="U70" s="64"/>
    </row>
    <row r="71" spans="1:21" ht="15" thickBot="1" x14ac:dyDescent="0.4">
      <c r="A71" s="2887"/>
      <c r="B71" s="2888"/>
      <c r="C71" s="2888"/>
      <c r="D71" s="2888"/>
      <c r="E71" s="2888"/>
      <c r="F71" s="2888"/>
      <c r="G71" s="2888"/>
      <c r="H71" s="2888"/>
      <c r="I71" s="2888"/>
      <c r="J71" s="2888"/>
      <c r="K71" s="2889"/>
      <c r="L71" s="64"/>
      <c r="M71" s="2363"/>
      <c r="N71" s="2696"/>
      <c r="O71" s="2697"/>
      <c r="P71" s="64"/>
      <c r="Q71" s="64"/>
      <c r="R71" s="64"/>
      <c r="S71" s="64"/>
      <c r="T71" s="64"/>
      <c r="U71" s="64"/>
    </row>
    <row r="72" spans="1:21" ht="15" thickTop="1" x14ac:dyDescent="0.35">
      <c r="A72" s="64"/>
      <c r="B72" s="64"/>
      <c r="C72" s="64"/>
      <c r="D72" s="64"/>
      <c r="E72" s="64"/>
      <c r="F72" s="64"/>
      <c r="G72" s="64"/>
      <c r="H72" s="64"/>
      <c r="I72" s="64"/>
      <c r="J72" s="64"/>
      <c r="K72" s="64"/>
      <c r="L72" s="64"/>
      <c r="M72" s="64"/>
      <c r="N72" s="64"/>
      <c r="O72" s="64"/>
      <c r="P72" s="64"/>
      <c r="Q72" s="64"/>
      <c r="R72" s="64"/>
      <c r="S72" s="64"/>
      <c r="T72" s="64"/>
      <c r="U72" s="64"/>
    </row>
    <row r="73" spans="1:21" x14ac:dyDescent="0.35">
      <c r="A73" s="64"/>
      <c r="B73" s="64"/>
      <c r="C73" s="64"/>
      <c r="D73" s="64"/>
      <c r="E73" s="64"/>
      <c r="F73" s="64"/>
      <c r="G73" s="64"/>
      <c r="H73" s="64"/>
      <c r="I73" s="64"/>
      <c r="J73" s="64"/>
      <c r="K73" s="64"/>
      <c r="L73" s="64"/>
      <c r="M73" s="64"/>
      <c r="N73" s="64"/>
      <c r="O73" s="64"/>
      <c r="P73" s="64"/>
      <c r="Q73" s="64"/>
      <c r="R73" s="64"/>
      <c r="S73" s="64"/>
    </row>
    <row r="74" spans="1:21" x14ac:dyDescent="0.35">
      <c r="A74" s="64"/>
      <c r="B74" s="64"/>
      <c r="C74" s="64"/>
      <c r="D74" s="64"/>
      <c r="E74" s="64"/>
      <c r="F74" s="64"/>
      <c r="G74" s="64"/>
      <c r="H74" s="64"/>
      <c r="I74" s="64"/>
      <c r="J74" s="64"/>
      <c r="K74" s="64"/>
      <c r="L74" s="64"/>
      <c r="M74" s="64"/>
      <c r="N74" s="64"/>
      <c r="O74" s="64"/>
      <c r="P74" s="64"/>
      <c r="Q74" s="64"/>
      <c r="R74" s="64"/>
      <c r="S74" s="64"/>
    </row>
    <row r="75" spans="1:21" x14ac:dyDescent="0.35">
      <c r="A75" s="64"/>
      <c r="B75" s="64"/>
      <c r="C75" s="64"/>
      <c r="D75" s="64"/>
      <c r="E75" s="64"/>
      <c r="F75" s="64"/>
      <c r="G75" s="64"/>
      <c r="H75" s="64"/>
      <c r="I75" s="64"/>
      <c r="J75" s="64"/>
      <c r="K75" s="64"/>
      <c r="L75" s="64"/>
      <c r="M75" s="64"/>
      <c r="N75" s="64"/>
      <c r="O75" s="64"/>
      <c r="P75" s="64"/>
      <c r="Q75" s="64"/>
      <c r="R75" s="64"/>
      <c r="S75" s="64"/>
    </row>
    <row r="76" spans="1:21" x14ac:dyDescent="0.35">
      <c r="A76" s="64"/>
      <c r="B76" s="64"/>
      <c r="C76" s="64"/>
      <c r="D76" s="64"/>
      <c r="E76" s="64"/>
      <c r="F76" s="64"/>
      <c r="G76" s="64"/>
      <c r="H76" s="64"/>
      <c r="I76" s="64"/>
      <c r="J76" s="64"/>
      <c r="K76" s="64"/>
      <c r="L76" s="64"/>
      <c r="M76" s="64"/>
      <c r="N76" s="64"/>
      <c r="O76" s="64"/>
      <c r="P76" s="64"/>
      <c r="Q76" s="64"/>
      <c r="R76" s="64"/>
      <c r="S76" s="64"/>
    </row>
    <row r="77" spans="1:21" x14ac:dyDescent="0.35">
      <c r="A77" s="64"/>
      <c r="B77" s="64"/>
      <c r="C77" s="64"/>
      <c r="D77" s="64"/>
      <c r="E77" s="64"/>
      <c r="F77" s="64"/>
      <c r="G77" s="64"/>
      <c r="H77" s="64"/>
      <c r="I77" s="64"/>
      <c r="J77" s="64"/>
      <c r="K77" s="64"/>
      <c r="L77" s="64"/>
      <c r="M77" s="64"/>
      <c r="N77" s="64"/>
      <c r="O77" s="64"/>
      <c r="P77" s="64"/>
      <c r="Q77" s="64"/>
      <c r="R77" s="64"/>
      <c r="S77" s="64"/>
    </row>
    <row r="78" spans="1:21" x14ac:dyDescent="0.35">
      <c r="A78" s="64"/>
      <c r="B78" s="64"/>
      <c r="C78" s="64"/>
      <c r="D78" s="64"/>
      <c r="E78" s="64"/>
      <c r="F78" s="64"/>
      <c r="G78" s="64"/>
      <c r="H78" s="64"/>
      <c r="I78" s="64"/>
      <c r="J78" s="64"/>
      <c r="K78" s="64"/>
      <c r="L78" s="64"/>
      <c r="M78" s="64"/>
      <c r="N78" s="64"/>
      <c r="O78" s="64"/>
      <c r="P78" s="64"/>
      <c r="Q78" s="64"/>
      <c r="R78" s="64"/>
      <c r="S78" s="64"/>
    </row>
    <row r="79" spans="1:21" x14ac:dyDescent="0.35">
      <c r="A79" s="64"/>
      <c r="B79" s="64"/>
      <c r="C79" s="64"/>
      <c r="D79" s="64"/>
      <c r="E79" s="64"/>
      <c r="F79" s="64"/>
      <c r="G79" s="64"/>
      <c r="H79" s="64"/>
      <c r="I79" s="64"/>
      <c r="J79" s="64"/>
      <c r="K79" s="64"/>
      <c r="L79" s="64"/>
      <c r="M79" s="64"/>
      <c r="N79" s="64"/>
      <c r="O79" s="64"/>
      <c r="P79" s="64"/>
      <c r="Q79" s="64"/>
      <c r="R79" s="64"/>
      <c r="S79" s="64"/>
    </row>
    <row r="80" spans="1:21" x14ac:dyDescent="0.35">
      <c r="A80" s="64"/>
      <c r="B80" s="64"/>
      <c r="C80" s="64"/>
      <c r="D80" s="64"/>
      <c r="E80" s="64"/>
      <c r="F80" s="64"/>
      <c r="G80" s="64"/>
      <c r="H80" s="64"/>
      <c r="I80" s="64"/>
      <c r="J80" s="64"/>
      <c r="K80" s="64"/>
      <c r="L80" s="64"/>
      <c r="M80" s="64"/>
      <c r="N80" s="64"/>
      <c r="O80" s="64"/>
      <c r="P80" s="64"/>
      <c r="Q80" s="64"/>
      <c r="R80" s="64"/>
      <c r="S80" s="64"/>
    </row>
    <row r="81" spans="1:19" x14ac:dyDescent="0.35">
      <c r="A81" s="64"/>
      <c r="B81" s="64"/>
      <c r="C81" s="64"/>
      <c r="D81" s="64"/>
      <c r="E81" s="64"/>
      <c r="F81" s="64"/>
      <c r="G81" s="64"/>
      <c r="H81" s="64"/>
      <c r="I81" s="64"/>
      <c r="J81" s="64"/>
      <c r="K81" s="64"/>
      <c r="L81" s="64"/>
      <c r="M81" s="64"/>
      <c r="N81" s="64"/>
      <c r="O81" s="64"/>
      <c r="P81" s="64"/>
      <c r="Q81" s="64"/>
      <c r="R81" s="64"/>
      <c r="S81" s="64"/>
    </row>
    <row r="82" spans="1:19" x14ac:dyDescent="0.35">
      <c r="A82" s="64"/>
      <c r="B82" s="64"/>
      <c r="C82" s="64"/>
      <c r="D82" s="64"/>
      <c r="E82" s="64"/>
      <c r="F82" s="64"/>
      <c r="G82" s="64"/>
      <c r="H82" s="64"/>
      <c r="I82" s="64"/>
      <c r="J82" s="64"/>
      <c r="K82" s="64"/>
      <c r="L82" s="64"/>
      <c r="M82" s="64"/>
      <c r="N82" s="64"/>
      <c r="O82" s="64"/>
      <c r="P82" s="64"/>
      <c r="Q82" s="64"/>
      <c r="R82" s="64"/>
      <c r="S82" s="64"/>
    </row>
    <row r="83" spans="1:19" x14ac:dyDescent="0.35">
      <c r="A83" s="64"/>
      <c r="B83" s="64"/>
      <c r="C83" s="64"/>
      <c r="D83" s="64"/>
      <c r="E83" s="64"/>
      <c r="F83" s="64"/>
      <c r="G83" s="64"/>
      <c r="H83" s="64"/>
      <c r="I83" s="64"/>
      <c r="J83" s="64"/>
      <c r="K83" s="64"/>
      <c r="L83" s="64"/>
      <c r="M83" s="64"/>
      <c r="N83" s="64"/>
      <c r="O83" s="64"/>
      <c r="P83" s="64"/>
      <c r="Q83" s="64"/>
      <c r="R83" s="64"/>
      <c r="S83" s="64"/>
    </row>
    <row r="84" spans="1:19" x14ac:dyDescent="0.35">
      <c r="A84" s="64"/>
      <c r="B84" s="64"/>
      <c r="C84" s="64"/>
      <c r="D84" s="64"/>
      <c r="E84" s="64"/>
      <c r="F84" s="64"/>
      <c r="G84" s="64"/>
      <c r="H84" s="64"/>
      <c r="I84" s="64"/>
      <c r="J84" s="64"/>
      <c r="K84" s="64"/>
      <c r="L84" s="64"/>
      <c r="M84" s="64"/>
      <c r="N84" s="64"/>
      <c r="O84" s="64"/>
      <c r="P84" s="64"/>
      <c r="Q84" s="64"/>
      <c r="R84" s="64"/>
      <c r="S84" s="64"/>
    </row>
    <row r="85" spans="1:19" x14ac:dyDescent="0.35">
      <c r="A85" s="64"/>
      <c r="B85" s="64"/>
      <c r="C85" s="64"/>
      <c r="D85" s="64"/>
      <c r="E85" s="64"/>
      <c r="F85" s="64"/>
      <c r="G85" s="64"/>
      <c r="H85" s="64"/>
      <c r="I85" s="64"/>
      <c r="J85" s="64"/>
      <c r="K85" s="64"/>
      <c r="L85" s="64"/>
      <c r="M85" s="64"/>
      <c r="N85" s="64"/>
      <c r="O85" s="64"/>
      <c r="P85" s="64"/>
      <c r="Q85" s="64"/>
      <c r="R85" s="64"/>
      <c r="S85" s="64"/>
    </row>
    <row r="86" spans="1:19" x14ac:dyDescent="0.35">
      <c r="A86" s="64"/>
      <c r="B86" s="64"/>
      <c r="C86" s="64"/>
      <c r="D86" s="64"/>
      <c r="E86" s="64"/>
      <c r="F86" s="64"/>
      <c r="G86" s="64"/>
      <c r="H86" s="64"/>
      <c r="I86" s="64"/>
      <c r="J86" s="64"/>
      <c r="K86" s="64"/>
      <c r="L86" s="64"/>
      <c r="M86" s="64"/>
      <c r="N86" s="64"/>
      <c r="O86" s="64"/>
      <c r="P86" s="64"/>
      <c r="Q86" s="64"/>
      <c r="R86" s="64"/>
      <c r="S86" s="64"/>
    </row>
    <row r="87" spans="1:19" x14ac:dyDescent="0.35">
      <c r="A87" s="64"/>
      <c r="B87" s="64"/>
      <c r="C87" s="64"/>
      <c r="D87" s="64"/>
      <c r="E87" s="64"/>
      <c r="F87" s="64"/>
      <c r="G87" s="64"/>
      <c r="H87" s="64"/>
      <c r="I87" s="64"/>
      <c r="J87" s="64"/>
      <c r="K87" s="64"/>
      <c r="L87" s="64"/>
      <c r="M87" s="64"/>
      <c r="N87" s="64"/>
      <c r="O87" s="64"/>
      <c r="P87" s="64"/>
      <c r="Q87" s="64"/>
      <c r="R87" s="64"/>
      <c r="S87" s="64"/>
    </row>
    <row r="88" spans="1:19" x14ac:dyDescent="0.35">
      <c r="A88" s="64"/>
      <c r="B88" s="64"/>
      <c r="C88" s="64"/>
      <c r="D88" s="64"/>
      <c r="E88" s="64"/>
      <c r="F88" s="64"/>
      <c r="G88" s="64"/>
      <c r="H88" s="64"/>
      <c r="I88" s="64"/>
      <c r="J88" s="64"/>
      <c r="K88" s="64"/>
      <c r="L88" s="64"/>
      <c r="M88" s="64"/>
      <c r="N88" s="64"/>
      <c r="O88" s="64"/>
      <c r="P88" s="64"/>
      <c r="Q88" s="64"/>
      <c r="R88" s="64"/>
      <c r="S88" s="64"/>
    </row>
    <row r="89" spans="1:19" x14ac:dyDescent="0.35">
      <c r="A89" s="64"/>
      <c r="B89" s="64"/>
      <c r="C89" s="64"/>
      <c r="D89" s="64"/>
      <c r="E89" s="64"/>
      <c r="F89" s="64"/>
      <c r="G89" s="64"/>
      <c r="H89" s="64"/>
      <c r="I89" s="64"/>
      <c r="J89" s="64"/>
      <c r="K89" s="64"/>
      <c r="L89" s="64"/>
      <c r="M89" s="64"/>
      <c r="N89" s="64"/>
      <c r="O89" s="64"/>
      <c r="P89" s="64"/>
      <c r="Q89" s="64"/>
      <c r="R89" s="64"/>
      <c r="S89" s="64"/>
    </row>
    <row r="90" spans="1:19" x14ac:dyDescent="0.35">
      <c r="A90" s="64"/>
      <c r="B90" s="64"/>
      <c r="C90" s="64"/>
      <c r="D90" s="64"/>
      <c r="E90" s="64"/>
      <c r="F90" s="64"/>
      <c r="G90" s="64"/>
      <c r="H90" s="64"/>
      <c r="I90" s="64"/>
      <c r="J90" s="64"/>
      <c r="K90" s="64"/>
      <c r="L90" s="64"/>
      <c r="M90" s="64"/>
      <c r="N90" s="64"/>
      <c r="O90" s="64"/>
      <c r="P90" s="64"/>
      <c r="Q90" s="64"/>
      <c r="R90" s="64"/>
      <c r="S90" s="64"/>
    </row>
    <row r="91" spans="1:19" x14ac:dyDescent="0.35">
      <c r="A91" s="64"/>
      <c r="B91" s="64"/>
      <c r="C91" s="64"/>
      <c r="D91" s="64"/>
      <c r="E91" s="64"/>
      <c r="F91" s="64"/>
      <c r="G91" s="64"/>
      <c r="H91" s="64"/>
      <c r="I91" s="64"/>
      <c r="J91" s="64"/>
      <c r="K91" s="64"/>
      <c r="L91" s="64"/>
      <c r="M91" s="64"/>
      <c r="N91" s="64"/>
      <c r="O91" s="64"/>
      <c r="P91" s="64"/>
      <c r="Q91" s="64"/>
      <c r="R91" s="64"/>
      <c r="S91" s="64"/>
    </row>
    <row r="92" spans="1:19" x14ac:dyDescent="0.35">
      <c r="A92" s="64"/>
      <c r="B92" s="64"/>
      <c r="C92" s="64"/>
      <c r="D92" s="64"/>
      <c r="E92" s="64"/>
      <c r="F92" s="64"/>
      <c r="G92" s="64"/>
      <c r="H92" s="64"/>
      <c r="I92" s="64"/>
      <c r="J92" s="64"/>
      <c r="K92" s="64"/>
      <c r="L92" s="64"/>
      <c r="M92" s="64"/>
      <c r="N92" s="64"/>
      <c r="O92" s="64"/>
      <c r="P92" s="64"/>
      <c r="Q92" s="64"/>
      <c r="R92" s="64"/>
      <c r="S92" s="64"/>
    </row>
    <row r="93" spans="1:19" x14ac:dyDescent="0.35">
      <c r="A93" s="64"/>
      <c r="B93" s="64"/>
      <c r="C93" s="64"/>
      <c r="D93" s="64"/>
      <c r="E93" s="64"/>
      <c r="F93" s="64"/>
      <c r="G93" s="64"/>
      <c r="H93" s="64"/>
      <c r="I93" s="64"/>
      <c r="J93" s="64"/>
      <c r="K93" s="64"/>
      <c r="L93" s="64"/>
      <c r="M93" s="64"/>
      <c r="N93" s="64"/>
      <c r="O93" s="64"/>
      <c r="P93" s="64"/>
      <c r="Q93" s="64"/>
      <c r="R93" s="64"/>
      <c r="S93" s="64"/>
    </row>
    <row r="94" spans="1:19" x14ac:dyDescent="0.35">
      <c r="A94" s="64"/>
      <c r="B94" s="64"/>
      <c r="C94" s="64"/>
      <c r="D94" s="64"/>
      <c r="E94" s="64"/>
      <c r="F94" s="64"/>
      <c r="G94" s="64"/>
      <c r="H94" s="64"/>
      <c r="I94" s="64"/>
      <c r="J94" s="64"/>
      <c r="K94" s="64"/>
      <c r="L94" s="64"/>
      <c r="M94" s="64"/>
      <c r="N94" s="64"/>
      <c r="O94" s="64"/>
      <c r="P94" s="64"/>
      <c r="Q94" s="64"/>
      <c r="R94" s="64"/>
      <c r="S94" s="64"/>
    </row>
    <row r="95" spans="1:19" x14ac:dyDescent="0.35">
      <c r="A95" s="64"/>
      <c r="B95" s="64"/>
      <c r="C95" s="64"/>
      <c r="D95" s="64"/>
      <c r="E95" s="64"/>
      <c r="F95" s="64"/>
      <c r="G95" s="64"/>
      <c r="H95" s="64"/>
      <c r="I95" s="64"/>
      <c r="J95" s="64"/>
      <c r="K95" s="64"/>
      <c r="L95" s="64"/>
      <c r="M95" s="64"/>
      <c r="N95" s="64"/>
      <c r="O95" s="64"/>
      <c r="P95" s="64"/>
      <c r="Q95" s="64"/>
      <c r="R95" s="64"/>
      <c r="S95" s="64"/>
    </row>
    <row r="96" spans="1:19" x14ac:dyDescent="0.35">
      <c r="A96" s="64"/>
      <c r="B96" s="64"/>
      <c r="C96" s="64"/>
      <c r="D96" s="64"/>
      <c r="E96" s="64"/>
      <c r="F96" s="64"/>
      <c r="G96" s="64"/>
      <c r="H96" s="64"/>
      <c r="I96" s="64"/>
      <c r="J96" s="64"/>
      <c r="K96" s="64"/>
      <c r="L96" s="64"/>
      <c r="M96" s="64"/>
      <c r="N96" s="64"/>
      <c r="O96" s="64"/>
      <c r="P96" s="64"/>
      <c r="Q96" s="64"/>
      <c r="R96" s="64"/>
      <c r="S96" s="64"/>
    </row>
    <row r="97" spans="1:19" x14ac:dyDescent="0.35">
      <c r="A97" s="64"/>
      <c r="B97" s="64"/>
      <c r="C97" s="64"/>
      <c r="D97" s="64"/>
      <c r="E97" s="64"/>
      <c r="F97" s="64"/>
      <c r="G97" s="64"/>
      <c r="H97" s="64"/>
      <c r="I97" s="64"/>
      <c r="J97" s="64"/>
      <c r="K97" s="64"/>
      <c r="L97" s="64"/>
      <c r="M97" s="64"/>
      <c r="N97" s="64"/>
      <c r="O97" s="64"/>
      <c r="P97" s="64"/>
      <c r="Q97" s="64"/>
      <c r="R97" s="64"/>
      <c r="S97" s="64"/>
    </row>
    <row r="98" spans="1:19" x14ac:dyDescent="0.35">
      <c r="A98" s="64"/>
      <c r="B98" s="64"/>
      <c r="C98" s="64"/>
      <c r="D98" s="64"/>
      <c r="E98" s="64"/>
      <c r="F98" s="64"/>
      <c r="G98" s="64"/>
      <c r="H98" s="64"/>
      <c r="I98" s="64"/>
      <c r="J98" s="64"/>
      <c r="K98" s="64"/>
      <c r="L98" s="64"/>
      <c r="M98" s="64"/>
      <c r="N98" s="64"/>
      <c r="O98" s="64"/>
      <c r="P98" s="64"/>
      <c r="Q98" s="64"/>
      <c r="R98" s="64"/>
      <c r="S98" s="64"/>
    </row>
    <row r="99" spans="1:19" x14ac:dyDescent="0.35">
      <c r="A99" s="64"/>
      <c r="B99" s="64"/>
      <c r="C99" s="64"/>
      <c r="D99" s="64"/>
      <c r="E99" s="64"/>
      <c r="F99" s="64"/>
      <c r="G99" s="64"/>
      <c r="H99" s="64"/>
      <c r="I99" s="64"/>
      <c r="J99" s="64"/>
      <c r="K99" s="64"/>
      <c r="L99" s="64"/>
      <c r="M99" s="64"/>
      <c r="N99" s="64"/>
      <c r="O99" s="64"/>
      <c r="P99" s="64"/>
      <c r="Q99" s="64"/>
      <c r="R99" s="64"/>
      <c r="S99" s="64"/>
    </row>
    <row r="100" spans="1:19" x14ac:dyDescent="0.35">
      <c r="A100" s="64"/>
      <c r="B100" s="64"/>
      <c r="C100" s="64"/>
      <c r="D100" s="64"/>
      <c r="E100" s="64"/>
      <c r="F100" s="64"/>
      <c r="G100" s="64"/>
      <c r="H100" s="64"/>
      <c r="I100" s="64"/>
      <c r="J100" s="64"/>
      <c r="K100" s="64"/>
      <c r="L100" s="64"/>
      <c r="M100" s="64"/>
      <c r="N100" s="64"/>
      <c r="O100" s="64"/>
      <c r="P100" s="64"/>
      <c r="Q100" s="64"/>
      <c r="R100" s="64"/>
      <c r="S100" s="64"/>
    </row>
    <row r="101" spans="1:19" x14ac:dyDescent="0.35">
      <c r="A101" s="64"/>
      <c r="B101" s="64"/>
      <c r="C101" s="64"/>
      <c r="D101" s="64"/>
      <c r="E101" s="64"/>
      <c r="F101" s="64"/>
      <c r="G101" s="64"/>
      <c r="H101" s="64"/>
      <c r="I101" s="64"/>
      <c r="J101" s="64"/>
      <c r="K101" s="64"/>
      <c r="L101" s="64"/>
      <c r="M101" s="64"/>
      <c r="N101" s="64"/>
      <c r="O101" s="64"/>
      <c r="P101" s="64"/>
      <c r="Q101" s="64"/>
      <c r="R101" s="64"/>
      <c r="S101" s="64"/>
    </row>
    <row r="102" spans="1:19" x14ac:dyDescent="0.35">
      <c r="A102" s="64"/>
      <c r="B102" s="64"/>
      <c r="C102" s="64"/>
      <c r="D102" s="64"/>
      <c r="E102" s="64"/>
      <c r="F102" s="64"/>
      <c r="G102" s="64"/>
      <c r="H102" s="64"/>
      <c r="I102" s="64"/>
      <c r="J102" s="64"/>
      <c r="K102" s="64"/>
      <c r="L102" s="64"/>
      <c r="M102" s="64"/>
      <c r="N102" s="64"/>
      <c r="O102" s="64"/>
      <c r="P102" s="64"/>
      <c r="Q102" s="64"/>
      <c r="R102" s="64"/>
      <c r="S102" s="64"/>
    </row>
    <row r="103" spans="1:19" x14ac:dyDescent="0.35">
      <c r="A103" s="64"/>
      <c r="B103" s="64"/>
      <c r="C103" s="64"/>
      <c r="D103" s="64"/>
      <c r="E103" s="64"/>
      <c r="F103" s="64"/>
      <c r="G103" s="64"/>
      <c r="H103" s="64"/>
      <c r="I103" s="64"/>
      <c r="J103" s="64"/>
      <c r="K103" s="64"/>
      <c r="L103" s="64"/>
      <c r="M103" s="64"/>
      <c r="N103" s="64"/>
      <c r="O103" s="64"/>
      <c r="P103" s="64"/>
      <c r="Q103" s="64"/>
      <c r="R103" s="64"/>
      <c r="S103" s="64"/>
    </row>
  </sheetData>
  <mergeCells count="248">
    <mergeCell ref="D1:G1"/>
    <mergeCell ref="I1:J1"/>
    <mergeCell ref="L1:M1"/>
    <mergeCell ref="D2:G2"/>
    <mergeCell ref="I2:J2"/>
    <mergeCell ref="L2:M2"/>
    <mergeCell ref="A4:G4"/>
    <mergeCell ref="H4:P4"/>
    <mergeCell ref="A5:B5"/>
    <mergeCell ref="C5:P5"/>
    <mergeCell ref="A6:A7"/>
    <mergeCell ref="B6:E7"/>
    <mergeCell ref="F6:G6"/>
    <mergeCell ref="H6:I6"/>
    <mergeCell ref="J6:K7"/>
    <mergeCell ref="L6:L7"/>
    <mergeCell ref="M6:P7"/>
    <mergeCell ref="F7:G7"/>
    <mergeCell ref="H7:I7"/>
    <mergeCell ref="A8:A21"/>
    <mergeCell ref="B8:P8"/>
    <mergeCell ref="B9:E9"/>
    <mergeCell ref="F9:G9"/>
    <mergeCell ref="H9:I9"/>
    <mergeCell ref="J9:K9"/>
    <mergeCell ref="M9:P9"/>
    <mergeCell ref="B10:E10"/>
    <mergeCell ref="F10:G10"/>
    <mergeCell ref="H10:I10"/>
    <mergeCell ref="J10:K10"/>
    <mergeCell ref="M10:P10"/>
    <mergeCell ref="B11:E11"/>
    <mergeCell ref="F11:G11"/>
    <mergeCell ref="H11:I11"/>
    <mergeCell ref="J11:K11"/>
    <mergeCell ref="M11:P11"/>
    <mergeCell ref="B12:E12"/>
    <mergeCell ref="F12:G12"/>
    <mergeCell ref="H12:I12"/>
    <mergeCell ref="J12:K12"/>
    <mergeCell ref="M12:P12"/>
    <mergeCell ref="B13:E13"/>
    <mergeCell ref="F13:G13"/>
    <mergeCell ref="H13:I13"/>
    <mergeCell ref="J13:K13"/>
    <mergeCell ref="M13:P13"/>
    <mergeCell ref="B14:E14"/>
    <mergeCell ref="F14:G14"/>
    <mergeCell ref="H14:I14"/>
    <mergeCell ref="J14:K14"/>
    <mergeCell ref="M14:P14"/>
    <mergeCell ref="B15:E15"/>
    <mergeCell ref="F15:G15"/>
    <mergeCell ref="H15:I15"/>
    <mergeCell ref="J15:K15"/>
    <mergeCell ref="M15:P15"/>
    <mergeCell ref="B16:E16"/>
    <mergeCell ref="F16:G16"/>
    <mergeCell ref="H16:I16"/>
    <mergeCell ref="J16:K16"/>
    <mergeCell ref="M16:P16"/>
    <mergeCell ref="B17:E17"/>
    <mergeCell ref="F17:G17"/>
    <mergeCell ref="H17:I17"/>
    <mergeCell ref="J17:K17"/>
    <mergeCell ref="M17:P17"/>
    <mergeCell ref="B18:E18"/>
    <mergeCell ref="F18:G18"/>
    <mergeCell ref="H18:I18"/>
    <mergeCell ref="J18:K18"/>
    <mergeCell ref="M18:P18"/>
    <mergeCell ref="B19:E19"/>
    <mergeCell ref="F19:G19"/>
    <mergeCell ref="H19:I19"/>
    <mergeCell ref="J19:K19"/>
    <mergeCell ref="M19:P19"/>
    <mergeCell ref="B20:E20"/>
    <mergeCell ref="F20:G20"/>
    <mergeCell ref="H20:I20"/>
    <mergeCell ref="J20:K20"/>
    <mergeCell ref="M20:P20"/>
    <mergeCell ref="B21:E21"/>
    <mergeCell ref="F21:G21"/>
    <mergeCell ref="H21:I21"/>
    <mergeCell ref="J21:K21"/>
    <mergeCell ref="M21:P21"/>
    <mergeCell ref="J24:K24"/>
    <mergeCell ref="M24:P24"/>
    <mergeCell ref="B25:E25"/>
    <mergeCell ref="F25:G25"/>
    <mergeCell ref="H25:I25"/>
    <mergeCell ref="J25:K25"/>
    <mergeCell ref="M25:P25"/>
    <mergeCell ref="A22:A33"/>
    <mergeCell ref="B22:P22"/>
    <mergeCell ref="B23:E23"/>
    <mergeCell ref="F23:G23"/>
    <mergeCell ref="H23:I23"/>
    <mergeCell ref="J23:K23"/>
    <mergeCell ref="M23:P23"/>
    <mergeCell ref="B24:E24"/>
    <mergeCell ref="F24:G24"/>
    <mergeCell ref="H24:I24"/>
    <mergeCell ref="B26:E26"/>
    <mergeCell ref="F26:G26"/>
    <mergeCell ref="H26:I26"/>
    <mergeCell ref="J26:K26"/>
    <mergeCell ref="M26:P26"/>
    <mergeCell ref="B27:E27"/>
    <mergeCell ref="F27:G27"/>
    <mergeCell ref="H27:I27"/>
    <mergeCell ref="J27:K27"/>
    <mergeCell ref="M27:P27"/>
    <mergeCell ref="B28:E28"/>
    <mergeCell ref="F28:G28"/>
    <mergeCell ref="H28:I28"/>
    <mergeCell ref="J28:K28"/>
    <mergeCell ref="M28:P28"/>
    <mergeCell ref="B29:E29"/>
    <mergeCell ref="F29:G29"/>
    <mergeCell ref="H29:I29"/>
    <mergeCell ref="J29:K29"/>
    <mergeCell ref="M29:P29"/>
    <mergeCell ref="B32:E32"/>
    <mergeCell ref="F32:G32"/>
    <mergeCell ref="H32:I32"/>
    <mergeCell ref="J32:K32"/>
    <mergeCell ref="M32:P32"/>
    <mergeCell ref="F33:G33"/>
    <mergeCell ref="H33:I33"/>
    <mergeCell ref="J33:K33"/>
    <mergeCell ref="B30:E30"/>
    <mergeCell ref="F30:G30"/>
    <mergeCell ref="H30:I30"/>
    <mergeCell ref="J30:K30"/>
    <mergeCell ref="M30:P30"/>
    <mergeCell ref="B31:E31"/>
    <mergeCell ref="F31:G31"/>
    <mergeCell ref="H31:I31"/>
    <mergeCell ref="J31:K31"/>
    <mergeCell ref="M31:P31"/>
    <mergeCell ref="J36:K36"/>
    <mergeCell ref="M36:P36"/>
    <mergeCell ref="B37:E37"/>
    <mergeCell ref="F37:G37"/>
    <mergeCell ref="H37:I37"/>
    <mergeCell ref="J37:K37"/>
    <mergeCell ref="M37:P37"/>
    <mergeCell ref="A34:A43"/>
    <mergeCell ref="B34:P34"/>
    <mergeCell ref="B35:E35"/>
    <mergeCell ref="F35:G35"/>
    <mergeCell ref="H35:I35"/>
    <mergeCell ref="J35:K35"/>
    <mergeCell ref="M35:P35"/>
    <mergeCell ref="B36:E36"/>
    <mergeCell ref="F36:G36"/>
    <mergeCell ref="H36:I36"/>
    <mergeCell ref="B38:E38"/>
    <mergeCell ref="F38:G38"/>
    <mergeCell ref="H38:I38"/>
    <mergeCell ref="J38:K38"/>
    <mergeCell ref="M38:P38"/>
    <mergeCell ref="B39:E39"/>
    <mergeCell ref="F39:G39"/>
    <mergeCell ref="H39:I39"/>
    <mergeCell ref="J39:K39"/>
    <mergeCell ref="M39:P39"/>
    <mergeCell ref="B40:E40"/>
    <mergeCell ref="F40:G40"/>
    <mergeCell ref="H40:I40"/>
    <mergeCell ref="J40:K40"/>
    <mergeCell ref="M40:P40"/>
    <mergeCell ref="B41:E41"/>
    <mergeCell ref="F41:G41"/>
    <mergeCell ref="H41:I41"/>
    <mergeCell ref="J41:K41"/>
    <mergeCell ref="M41:P41"/>
    <mergeCell ref="B42:E42"/>
    <mergeCell ref="F42:G42"/>
    <mergeCell ref="H42:I42"/>
    <mergeCell ref="J42:K42"/>
    <mergeCell ref="M42:P42"/>
    <mergeCell ref="B43:E43"/>
    <mergeCell ref="F43:G43"/>
    <mergeCell ref="H43:I43"/>
    <mergeCell ref="J43:K43"/>
    <mergeCell ref="M43:P43"/>
    <mergeCell ref="J46:K46"/>
    <mergeCell ref="M46:P46"/>
    <mergeCell ref="B47:E47"/>
    <mergeCell ref="F47:G47"/>
    <mergeCell ref="H47:I47"/>
    <mergeCell ref="J47:K47"/>
    <mergeCell ref="M47:P47"/>
    <mergeCell ref="A44:A53"/>
    <mergeCell ref="B44:P44"/>
    <mergeCell ref="B45:E45"/>
    <mergeCell ref="F45:G45"/>
    <mergeCell ref="H45:I45"/>
    <mergeCell ref="J45:K45"/>
    <mergeCell ref="M45:P45"/>
    <mergeCell ref="B46:E46"/>
    <mergeCell ref="F46:G46"/>
    <mergeCell ref="H46:I46"/>
    <mergeCell ref="B48:E48"/>
    <mergeCell ref="F48:G48"/>
    <mergeCell ref="H48:I48"/>
    <mergeCell ref="J48:K48"/>
    <mergeCell ref="M48:P48"/>
    <mergeCell ref="B49:E49"/>
    <mergeCell ref="F49:G49"/>
    <mergeCell ref="H49:I49"/>
    <mergeCell ref="J49:K49"/>
    <mergeCell ref="M49:P49"/>
    <mergeCell ref="B52:E52"/>
    <mergeCell ref="F52:G52"/>
    <mergeCell ref="H52:I52"/>
    <mergeCell ref="J52:K52"/>
    <mergeCell ref="M52:P52"/>
    <mergeCell ref="B53:P53"/>
    <mergeCell ref="B50:E50"/>
    <mergeCell ref="F50:G50"/>
    <mergeCell ref="H50:I50"/>
    <mergeCell ref="J50:K50"/>
    <mergeCell ref="M50:P50"/>
    <mergeCell ref="B51:E51"/>
    <mergeCell ref="F51:G51"/>
    <mergeCell ref="H51:I51"/>
    <mergeCell ref="J51:K51"/>
    <mergeCell ref="M51:P51"/>
    <mergeCell ref="A67:K71"/>
    <mergeCell ref="M67:O71"/>
    <mergeCell ref="A58:K58"/>
    <mergeCell ref="M58:O58"/>
    <mergeCell ref="A59:K64"/>
    <mergeCell ref="M59:O63"/>
    <mergeCell ref="A66:K66"/>
    <mergeCell ref="M66:O66"/>
    <mergeCell ref="D54:E54"/>
    <mergeCell ref="F54:G54"/>
    <mergeCell ref="H54:I54"/>
    <mergeCell ref="J54:K54"/>
    <mergeCell ref="L54:L55"/>
    <mergeCell ref="D55:E55"/>
    <mergeCell ref="F55:G55"/>
    <mergeCell ref="H55:I55"/>
    <mergeCell ref="J55:K5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C00-000000000000}">
      <formula1>AvancementTheme</formula1>
    </dataValidation>
  </dataValidations>
  <hyperlinks>
    <hyperlink ref="P1" location="DKPI_03CK1" display="KPI's" xr:uid="{00000000-0004-0000-1C00-000000000000}"/>
    <hyperlink ref="O1" location="DPDV_03CK1" display="PdV" xr:uid="{00000000-0004-0000-1C00-000001000000}"/>
  </hyperlinks>
  <pageMargins left="0.70866141732283472" right="0.70866141732283472" top="0.74803149606299213" bottom="0.74803149606299213" header="0.31496062992125984" footer="0.31496062992125984"/>
  <pageSetup paperSize="9" scale="34" orientation="portrait" r:id="rId1"/>
  <headerFooter>
    <oddHeader>&amp;LPAD Methodology (c) 2013-2014&amp;RStrategic Management Workshop</oddHeader>
    <oddFooter>&amp;L&amp;F&amp;C&amp;A&amp;RSituation au : &amp;D - page : &amp;P/&amp;N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94">
    <pageSetUpPr fitToPage="1"/>
  </sheetPr>
  <dimension ref="A1:N38"/>
  <sheetViews>
    <sheetView showGridLines="0" showRowColHeaders="0" zoomScaleNormal="100" workbookViewId="0">
      <pane ySplit="9" topLeftCell="A10" activePane="bottomLeft" state="frozen"/>
      <selection activeCell="E12" sqref="E12:H12"/>
      <selection pane="bottomLeft" activeCell="H2" sqref="H2:J2"/>
    </sheetView>
  </sheetViews>
  <sheetFormatPr baseColWidth="10" defaultColWidth="11.453125" defaultRowHeight="14.5" x14ac:dyDescent="0.35"/>
  <cols>
    <col min="1" max="1" width="11.453125" style="302"/>
    <col min="2" max="2" width="5.453125" style="301" customWidth="1"/>
    <col min="3" max="3" width="23.7265625" style="302" customWidth="1"/>
    <col min="4" max="4" width="4.1796875" style="303" customWidth="1"/>
    <col min="5" max="7" width="8.26953125" style="303" customWidth="1"/>
    <col min="8" max="8" width="57.54296875" style="302" customWidth="1"/>
    <col min="9" max="9" width="8.26953125" style="302" customWidth="1"/>
    <col min="10" max="10" width="6.7265625" style="302" customWidth="1"/>
    <col min="11" max="16384" width="11.453125" style="302"/>
  </cols>
  <sheetData>
    <row r="1" spans="1:14" s="55" customFormat="1" ht="15" customHeight="1" x14ac:dyDescent="0.35">
      <c r="A1" s="1890"/>
      <c r="B1" s="1890"/>
      <c r="C1" s="1890"/>
      <c r="D1" s="1938" t="s">
        <v>5</v>
      </c>
      <c r="E1" s="1938"/>
      <c r="F1" s="1938"/>
      <c r="G1" s="1938"/>
      <c r="H1" s="54"/>
      <c r="I1" s="1922"/>
      <c r="J1" s="1922"/>
    </row>
    <row r="2" spans="1:14" s="59" customFormat="1" ht="18" customHeight="1" x14ac:dyDescent="0.35">
      <c r="A2" s="56"/>
      <c r="B2" s="56"/>
      <c r="C2" s="56"/>
      <c r="D2" s="1923" t="s">
        <v>1068</v>
      </c>
      <c r="E2" s="1924"/>
      <c r="F2" s="1924"/>
      <c r="G2" s="1925"/>
      <c r="H2" s="1939"/>
      <c r="I2" s="1939"/>
      <c r="J2" s="1939"/>
    </row>
    <row r="3" spans="1:14" s="61" customFormat="1" ht="6.75" customHeight="1" thickBot="1" x14ac:dyDescent="0.4">
      <c r="A3" s="60"/>
      <c r="B3" s="60"/>
      <c r="C3" s="60"/>
      <c r="D3" s="60"/>
      <c r="E3" s="60"/>
      <c r="F3" s="60"/>
      <c r="G3" s="60"/>
      <c r="H3" s="60"/>
      <c r="I3" s="60"/>
      <c r="J3" s="60"/>
    </row>
    <row r="4" spans="1:14" s="1" customFormat="1" ht="24.75" customHeight="1" thickBot="1" x14ac:dyDescent="0.4">
      <c r="A4" s="1961" t="s">
        <v>1705</v>
      </c>
      <c r="B4" s="1962"/>
      <c r="C4" s="1962"/>
      <c r="D4" s="1962"/>
      <c r="E4" s="1962"/>
      <c r="F4" s="1962"/>
      <c r="G4" s="1962"/>
      <c r="H4" s="1962"/>
      <c r="I4" s="1962"/>
      <c r="J4" s="1963"/>
    </row>
    <row r="5" spans="1:14" s="65" customFormat="1" ht="21.75" customHeight="1" x14ac:dyDescent="0.35">
      <c r="A5" s="1940" t="s">
        <v>14</v>
      </c>
      <c r="B5" s="1940"/>
      <c r="C5" s="1941" t="s">
        <v>997</v>
      </c>
      <c r="D5" s="1941"/>
      <c r="E5" s="1941"/>
      <c r="F5" s="1941"/>
      <c r="G5" s="1941"/>
      <c r="H5" s="1941"/>
      <c r="I5" s="1941"/>
      <c r="J5" s="1941"/>
    </row>
    <row r="6" spans="1:14" ht="7.5" customHeight="1" x14ac:dyDescent="0.35"/>
    <row r="7" spans="1:14" ht="0.75" customHeight="1" thickBot="1" x14ac:dyDescent="0.4"/>
    <row r="8" spans="1:14" ht="15" hidden="1" thickBot="1" x14ac:dyDescent="0.4"/>
    <row r="9" spans="1:14" s="304" customFormat="1" ht="24" customHeight="1" thickTop="1" x14ac:dyDescent="0.35">
      <c r="B9" s="1021" t="s">
        <v>702</v>
      </c>
      <c r="C9" s="1022" t="s">
        <v>703</v>
      </c>
      <c r="D9" s="1266" t="s">
        <v>1096</v>
      </c>
      <c r="E9" s="1946" t="s">
        <v>704</v>
      </c>
      <c r="F9" s="1947"/>
      <c r="G9" s="1947"/>
      <c r="H9" s="1948"/>
    </row>
    <row r="10" spans="1:14" ht="21" customHeight="1" x14ac:dyDescent="0.35">
      <c r="B10" s="1023">
        <v>1</v>
      </c>
      <c r="C10" s="1892" t="s">
        <v>1675</v>
      </c>
      <c r="D10" s="1025">
        <v>1</v>
      </c>
      <c r="E10" s="1949" t="s">
        <v>1676</v>
      </c>
      <c r="F10" s="1949"/>
      <c r="G10" s="1949"/>
      <c r="H10" s="1950"/>
    </row>
    <row r="11" spans="1:14" ht="21" customHeight="1" x14ac:dyDescent="0.35">
      <c r="B11" s="1023">
        <v>2</v>
      </c>
      <c r="C11" s="1892" t="s">
        <v>1677</v>
      </c>
      <c r="D11" s="1025">
        <v>1</v>
      </c>
      <c r="E11" s="1949" t="s">
        <v>1680</v>
      </c>
      <c r="F11" s="1949"/>
      <c r="G11" s="1949"/>
      <c r="H11" s="1950"/>
    </row>
    <row r="12" spans="1:14" ht="21" customHeight="1" x14ac:dyDescent="0.35">
      <c r="B12" s="1023">
        <v>3</v>
      </c>
      <c r="C12" s="1892" t="s">
        <v>150</v>
      </c>
      <c r="D12" s="1025">
        <v>1</v>
      </c>
      <c r="E12" s="1949" t="s">
        <v>1679</v>
      </c>
      <c r="F12" s="1951"/>
      <c r="G12" s="1951"/>
      <c r="H12" s="1952"/>
    </row>
    <row r="13" spans="1:14" ht="21" customHeight="1" x14ac:dyDescent="0.35">
      <c r="B13" s="1023">
        <v>4</v>
      </c>
      <c r="C13" s="1892" t="s">
        <v>1681</v>
      </c>
      <c r="D13" s="1025">
        <v>1</v>
      </c>
      <c r="E13" s="1949" t="s">
        <v>1682</v>
      </c>
      <c r="F13" s="1951"/>
      <c r="G13" s="1951"/>
      <c r="H13" s="1952"/>
    </row>
    <row r="14" spans="1:14" ht="21" customHeight="1" x14ac:dyDescent="0.35">
      <c r="B14" s="1023">
        <v>5</v>
      </c>
      <c r="C14" s="1892" t="s">
        <v>663</v>
      </c>
      <c r="D14" s="1025">
        <v>1</v>
      </c>
      <c r="E14" s="1949" t="s">
        <v>1691</v>
      </c>
      <c r="F14" s="1953"/>
      <c r="G14" s="1953"/>
      <c r="H14" s="1954"/>
    </row>
    <row r="15" spans="1:14" ht="21" customHeight="1" x14ac:dyDescent="0.35">
      <c r="B15" s="1023">
        <v>6</v>
      </c>
      <c r="C15" s="1893" t="s">
        <v>1683</v>
      </c>
      <c r="D15" s="1026">
        <v>2</v>
      </c>
      <c r="E15" s="1942" t="s">
        <v>1685</v>
      </c>
      <c r="F15" s="1964"/>
      <c r="G15" s="1964"/>
      <c r="H15" s="1965"/>
    </row>
    <row r="16" spans="1:14" ht="21" customHeight="1" x14ac:dyDescent="0.35">
      <c r="B16" s="1023">
        <v>7</v>
      </c>
      <c r="C16" s="1893" t="s">
        <v>1686</v>
      </c>
      <c r="D16" s="1026">
        <v>2</v>
      </c>
      <c r="E16" s="1942" t="s">
        <v>1684</v>
      </c>
      <c r="F16" s="1942"/>
      <c r="G16" s="1942"/>
      <c r="H16" s="1943"/>
      <c r="J16"/>
      <c r="N16"/>
    </row>
    <row r="17" spans="2:12" ht="21" customHeight="1" x14ac:dyDescent="0.35">
      <c r="B17" s="1023">
        <v>8</v>
      </c>
      <c r="C17" s="1893" t="s">
        <v>1687</v>
      </c>
      <c r="D17" s="1026">
        <v>2</v>
      </c>
      <c r="E17" s="1942" t="s">
        <v>1684</v>
      </c>
      <c r="F17" s="1942"/>
      <c r="G17" s="1942"/>
      <c r="H17" s="1943"/>
    </row>
    <row r="18" spans="2:12" ht="21" customHeight="1" x14ac:dyDescent="0.35">
      <c r="B18" s="1023">
        <v>9</v>
      </c>
      <c r="C18" s="1893" t="s">
        <v>1688</v>
      </c>
      <c r="D18" s="1026">
        <v>2</v>
      </c>
      <c r="E18" s="1942" t="s">
        <v>1684</v>
      </c>
      <c r="F18" s="1942"/>
      <c r="G18" s="1942"/>
      <c r="H18" s="1943"/>
    </row>
    <row r="19" spans="2:12" ht="21" customHeight="1" x14ac:dyDescent="0.35">
      <c r="B19" s="1023">
        <v>10</v>
      </c>
      <c r="C19" s="1893" t="s">
        <v>1689</v>
      </c>
      <c r="D19" s="1026">
        <v>2</v>
      </c>
      <c r="E19" s="1942" t="s">
        <v>1690</v>
      </c>
      <c r="F19" s="1942"/>
      <c r="G19" s="1942"/>
      <c r="H19" s="1943"/>
    </row>
    <row r="20" spans="2:12" ht="21" customHeight="1" x14ac:dyDescent="0.35">
      <c r="B20" s="1023">
        <v>11</v>
      </c>
      <c r="C20" s="1893" t="s">
        <v>1692</v>
      </c>
      <c r="D20" s="1026">
        <v>2</v>
      </c>
      <c r="E20" s="1942" t="s">
        <v>705</v>
      </c>
      <c r="F20" s="1944"/>
      <c r="G20" s="1944"/>
      <c r="H20" s="1945"/>
    </row>
    <row r="21" spans="2:12" ht="21" customHeight="1" x14ac:dyDescent="0.35">
      <c r="B21" s="1023">
        <v>12</v>
      </c>
      <c r="C21" s="1893" t="s">
        <v>150</v>
      </c>
      <c r="D21" s="1026">
        <v>2</v>
      </c>
      <c r="E21" s="1942" t="s">
        <v>1693</v>
      </c>
      <c r="F21" s="1942"/>
      <c r="G21" s="1942"/>
      <c r="H21" s="1943"/>
    </row>
    <row r="22" spans="2:12" ht="21" customHeight="1" x14ac:dyDescent="0.35">
      <c r="B22" s="1023">
        <v>13</v>
      </c>
      <c r="C22" s="1893" t="s">
        <v>688</v>
      </c>
      <c r="D22" s="1026">
        <v>2</v>
      </c>
      <c r="E22" s="1942" t="s">
        <v>1694</v>
      </c>
      <c r="F22" s="1942"/>
      <c r="G22" s="1942"/>
      <c r="H22" s="1943"/>
    </row>
    <row r="23" spans="2:12" ht="21" customHeight="1" x14ac:dyDescent="0.35">
      <c r="B23" s="1023">
        <v>14</v>
      </c>
      <c r="C23" s="1893" t="s">
        <v>143</v>
      </c>
      <c r="D23" s="1026">
        <v>2</v>
      </c>
      <c r="E23" s="1942" t="s">
        <v>1695</v>
      </c>
      <c r="F23" s="1942"/>
      <c r="G23" s="1942"/>
      <c r="H23" s="1943"/>
      <c r="I23"/>
    </row>
    <row r="24" spans="2:12" ht="21" customHeight="1" x14ac:dyDescent="0.35">
      <c r="B24" s="1023">
        <v>15</v>
      </c>
      <c r="C24" s="1894" t="s">
        <v>42</v>
      </c>
      <c r="D24" s="1026">
        <v>3</v>
      </c>
      <c r="E24" s="1942" t="s">
        <v>1696</v>
      </c>
      <c r="F24" s="1942"/>
      <c r="G24" s="1942"/>
      <c r="H24" s="1943"/>
    </row>
    <row r="25" spans="2:12" ht="21" customHeight="1" x14ac:dyDescent="0.35">
      <c r="B25" s="1023">
        <v>16</v>
      </c>
      <c r="C25" s="1894" t="s">
        <v>1697</v>
      </c>
      <c r="D25" s="1025">
        <v>3</v>
      </c>
      <c r="E25" s="1949" t="s">
        <v>1698</v>
      </c>
      <c r="F25" s="1949"/>
      <c r="G25" s="1949"/>
      <c r="H25" s="1950"/>
      <c r="K25"/>
    </row>
    <row r="26" spans="2:12" ht="21" customHeight="1" x14ac:dyDescent="0.35">
      <c r="B26" s="1023">
        <v>17</v>
      </c>
      <c r="C26" s="1894" t="s">
        <v>1699</v>
      </c>
      <c r="D26" s="1026">
        <v>3</v>
      </c>
      <c r="E26" s="1949" t="s">
        <v>1700</v>
      </c>
      <c r="F26" s="1953"/>
      <c r="G26" s="1953"/>
      <c r="H26" s="1954"/>
    </row>
    <row r="27" spans="2:12" ht="21" customHeight="1" x14ac:dyDescent="0.35">
      <c r="B27" s="1023">
        <v>18</v>
      </c>
      <c r="C27" s="1894" t="s">
        <v>1701</v>
      </c>
      <c r="D27" s="1025">
        <v>3</v>
      </c>
      <c r="E27" s="1949" t="s">
        <v>1702</v>
      </c>
      <c r="F27" s="1953"/>
      <c r="G27" s="1953"/>
      <c r="H27" s="1954"/>
      <c r="L27"/>
    </row>
    <row r="28" spans="2:12" ht="21" customHeight="1" x14ac:dyDescent="0.35">
      <c r="B28" s="1023">
        <v>19</v>
      </c>
      <c r="C28" s="1894" t="s">
        <v>1703</v>
      </c>
      <c r="D28" s="1026">
        <v>3</v>
      </c>
      <c r="E28" s="1949" t="s">
        <v>1704</v>
      </c>
      <c r="F28" s="1953"/>
      <c r="G28" s="1953"/>
      <c r="H28" s="1954"/>
    </row>
    <row r="29" spans="2:12" ht="21" customHeight="1" x14ac:dyDescent="0.35">
      <c r="B29" s="1023">
        <v>20</v>
      </c>
      <c r="C29" s="1895" t="s">
        <v>706</v>
      </c>
      <c r="D29" s="1026"/>
      <c r="E29" s="1955" t="s">
        <v>710</v>
      </c>
      <c r="F29" s="1956"/>
      <c r="G29" s="1956"/>
      <c r="H29" s="1957"/>
    </row>
    <row r="30" spans="2:12" ht="21" customHeight="1" x14ac:dyDescent="0.35">
      <c r="B30" s="1023">
        <v>21</v>
      </c>
      <c r="C30" s="1895" t="s">
        <v>708</v>
      </c>
      <c r="D30" s="1027"/>
      <c r="E30" s="1955" t="s">
        <v>709</v>
      </c>
      <c r="F30" s="1956"/>
      <c r="G30" s="1956"/>
      <c r="H30" s="1957"/>
    </row>
    <row r="31" spans="2:12" ht="21" customHeight="1" x14ac:dyDescent="0.35">
      <c r="B31" s="1023">
        <v>22</v>
      </c>
      <c r="C31" s="1900" t="s">
        <v>710</v>
      </c>
      <c r="D31" s="1899"/>
      <c r="E31" s="1955" t="s">
        <v>1722</v>
      </c>
      <c r="F31" s="1956"/>
      <c r="G31" s="1956"/>
      <c r="H31" s="1957"/>
    </row>
    <row r="32" spans="2:12" ht="21" customHeight="1" thickBot="1" x14ac:dyDescent="0.4">
      <c r="B32" s="1024"/>
      <c r="C32" s="1898"/>
      <c r="D32" s="1028"/>
      <c r="E32" s="1958"/>
      <c r="F32" s="1959"/>
      <c r="G32" s="1959"/>
      <c r="H32" s="1960"/>
    </row>
    <row r="33" spans="1:14" s="303" customFormat="1" ht="21" customHeight="1" thickTop="1" x14ac:dyDescent="0.35">
      <c r="A33" s="302"/>
      <c r="B33" s="301"/>
      <c r="C33" s="1029"/>
      <c r="H33" s="302"/>
      <c r="I33" s="302"/>
      <c r="J33" s="302"/>
      <c r="K33" s="302"/>
      <c r="L33" s="302"/>
      <c r="M33" s="302"/>
      <c r="N33" s="302"/>
    </row>
    <row r="34" spans="1:14" s="303" customFormat="1" ht="21" customHeight="1" x14ac:dyDescent="0.35">
      <c r="A34" s="302"/>
      <c r="B34" s="301"/>
      <c r="C34" s="1029"/>
      <c r="H34" s="302"/>
      <c r="I34" s="302"/>
      <c r="J34" s="302"/>
      <c r="K34" s="302"/>
      <c r="L34" s="302"/>
      <c r="M34" s="302"/>
      <c r="N34" s="302"/>
    </row>
    <row r="35" spans="1:14" s="303" customFormat="1" ht="21" customHeight="1" x14ac:dyDescent="0.35">
      <c r="A35" s="302"/>
      <c r="B35" s="301"/>
      <c r="C35" s="1018"/>
      <c r="D35" s="1019"/>
      <c r="E35" s="1020"/>
      <c r="H35" s="302"/>
      <c r="I35" s="302"/>
      <c r="J35" s="302"/>
      <c r="K35" s="302"/>
      <c r="L35" s="302"/>
      <c r="M35" s="302"/>
      <c r="N35" s="302"/>
    </row>
    <row r="36" spans="1:14" ht="21" customHeight="1" x14ac:dyDescent="0.35"/>
    <row r="37" spans="1:14" ht="21" customHeight="1" x14ac:dyDescent="0.35"/>
    <row r="38" spans="1:14" ht="21" customHeight="1" x14ac:dyDescent="0.35"/>
  </sheetData>
  <mergeCells count="31">
    <mergeCell ref="E29:H29"/>
    <mergeCell ref="E30:H30"/>
    <mergeCell ref="E32:H32"/>
    <mergeCell ref="A4:J4"/>
    <mergeCell ref="E31:H31"/>
    <mergeCell ref="E27:H27"/>
    <mergeCell ref="E28:H28"/>
    <mergeCell ref="E21:H21"/>
    <mergeCell ref="E22:H22"/>
    <mergeCell ref="E23:H23"/>
    <mergeCell ref="E24:H24"/>
    <mergeCell ref="E25:H25"/>
    <mergeCell ref="E26:H26"/>
    <mergeCell ref="E15:H15"/>
    <mergeCell ref="E16:H16"/>
    <mergeCell ref="E17:H17"/>
    <mergeCell ref="E18:H18"/>
    <mergeCell ref="E19:H19"/>
    <mergeCell ref="E20:H20"/>
    <mergeCell ref="E9:H9"/>
    <mergeCell ref="E10:H10"/>
    <mergeCell ref="E11:H11"/>
    <mergeCell ref="E12:H12"/>
    <mergeCell ref="E13:H13"/>
    <mergeCell ref="E14:H14"/>
    <mergeCell ref="D1:G1"/>
    <mergeCell ref="I1:J1"/>
    <mergeCell ref="D2:G2"/>
    <mergeCell ref="H2:J2"/>
    <mergeCell ref="A5:B5"/>
    <mergeCell ref="C5:J5"/>
  </mergeCells>
  <hyperlinks>
    <hyperlink ref="C10" location="'ATELIER DE RECRUTEMENT'!A1" display="Atelier de Recrutement" xr:uid="{00000000-0004-0000-0200-000000000000}"/>
    <hyperlink ref="C11" location="'KPIs PLAN RECRUTEMENT'!A1" display="KPIS du plan de recrutement" xr:uid="{00000000-0004-0000-0200-000001000000}"/>
    <hyperlink ref="C12" location="'PLAN RECRUTEMENT'!A1" display="Plan de recrutement" xr:uid="{00000000-0004-0000-0200-000002000000}"/>
    <hyperlink ref="C13" location="'BUDGET RECRUTEMENT'!A1" display="Budget " xr:uid="{00000000-0004-0000-0200-000003000000}"/>
    <hyperlink ref="C14" location="'COÛTS RECRUTEMENT'!A1" display="Coûts" xr:uid="{00000000-0004-0000-0200-000004000000}"/>
    <hyperlink ref="C15" location="'BILAN RECRUTEMENT'!A1" display="Bilan Diagnostic" xr:uid="{00000000-0004-0000-0200-000005000000}"/>
    <hyperlink ref="C20" location="PROFILPARTNER!A1" display="Profil du partenaire idéal" xr:uid="{00000000-0004-0000-0200-000006000000}"/>
    <hyperlink ref="C22" location="PROCESS!A1" display="Process" xr:uid="{00000000-0004-0000-0200-000007000000}"/>
    <hyperlink ref="C23" location="DEMARRAGE!A1" display="Plan de démarrage" xr:uid="{00000000-0004-0000-0200-000008000000}"/>
    <hyperlink ref="C24" location="'PROPOSITION VALEUR'!A1" display="Proposition de valeur" xr:uid="{00000000-0004-0000-0200-000009000000}"/>
    <hyperlink ref="C25" location="'KIT DU RECRUTEUR'!A1" display="Kit du Recruteur" xr:uid="{00000000-0004-0000-0200-00000A000000}"/>
    <hyperlink ref="C26" location="'SUIVI DU RECRUTEMENT'!A1" display="Outil de Suivi du recrutement" xr:uid="{00000000-0004-0000-0200-00000B000000}"/>
    <hyperlink ref="C27" location="'DOSSIER CANDIDATURE'!A1" display="Dossier de candidature" xr:uid="{00000000-0004-0000-0200-00000C000000}"/>
    <hyperlink ref="C28" location="'CRITERES RECRUTEMENT'!A1" display="Critères recrutement" xr:uid="{00000000-0004-0000-0200-00000D000000}"/>
    <hyperlink ref="C29" location="'11-SWOT'!A1" display="Swot" xr:uid="{00000000-0004-0000-0200-00000E000000}"/>
    <hyperlink ref="C30" location="'12-TODO'!A1" display="Todo" xr:uid="{00000000-0004-0000-0200-00000F000000}"/>
    <hyperlink ref="C16" location="SECTORMARKET!A1" display="Marchés sectoriels" xr:uid="{00000000-0004-0000-0200-000010000000}"/>
    <hyperlink ref="C17" location="DOMESTICMARKET1!A1" display="Marchés régions" xr:uid="{00000000-0004-0000-0200-000011000000}"/>
    <hyperlink ref="C18" location="FOREIGNMARKET!A1" display="Marchés Pays" xr:uid="{00000000-0004-0000-0200-000012000000}"/>
    <hyperlink ref="C21" location="RECRUITMENTPLAN!A1" display="Plan de recrutement" xr:uid="{00000000-0004-0000-0200-000013000000}"/>
    <hyperlink ref="C19" location="TYPOPARTNER!A1" display="Typologie de partenaires" xr:uid="{00000000-0004-0000-0200-000014000000}"/>
    <hyperlink ref="C31" location="'11-SWOT'!A1" display="Bilan du workshop" xr:uid="{00000000-0004-0000-0200-000015000000}"/>
  </hyperlinks>
  <pageMargins left="0.70866141732283472" right="0.70866141732283472" top="0.74803149606299213" bottom="0.74803149606299213" header="0.31496062992125984" footer="0.31496062992125984"/>
  <pageSetup paperSize="9" scale="57" orientation="portrait" horizontalDpi="360" verticalDpi="360" r:id="rId1"/>
  <headerFooter>
    <oddHeader>&amp;LPAD Methodology (c) 2013-2014&amp;RStrategic Management Workshop</oddHeader>
    <oddFooter>&amp;L&amp;F&amp;C&amp;A&amp;RSituation au : &amp;D - page : &amp;P/&amp;N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12">
    <tabColor rgb="FFFFC000"/>
    <pageSetUpPr fitToPage="1"/>
  </sheetPr>
  <dimension ref="A1:AE129"/>
  <sheetViews>
    <sheetView showGridLines="0" showRowColHeaders="0" showZeros="0" zoomScaleNormal="100" workbookViewId="0">
      <pane ySplit="6" topLeftCell="A73" activePane="bottomLeft" state="frozen"/>
      <selection activeCell="E12" sqref="E12:H12"/>
      <selection pane="bottomLeft" activeCell="S27" sqref="S27"/>
    </sheetView>
  </sheetViews>
  <sheetFormatPr baseColWidth="10" defaultColWidth="11.453125" defaultRowHeight="14.5" x14ac:dyDescent="0.35"/>
  <cols>
    <col min="1" max="1" width="6" style="61" customWidth="1"/>
    <col min="2" max="2" width="13.26953125" style="61" customWidth="1"/>
    <col min="3" max="11" width="11.453125" style="61"/>
    <col min="12" max="12" width="12.81640625" style="61" customWidth="1"/>
    <col min="13" max="14" width="11.453125" style="61"/>
    <col min="15" max="15" width="11.453125" style="61" customWidth="1"/>
    <col min="16" max="16384" width="11.453125" style="61"/>
  </cols>
  <sheetData>
    <row r="1" spans="1:31"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row>
    <row r="2" spans="1:31" s="59" customFormat="1" ht="18" customHeight="1" x14ac:dyDescent="0.35">
      <c r="A2" s="398"/>
      <c r="B2" s="398"/>
      <c r="C2" s="398"/>
      <c r="D2" s="1996" t="str">
        <f>NomClient</f>
        <v>BestEditor</v>
      </c>
      <c r="E2" s="1997"/>
      <c r="F2" s="1997"/>
      <c r="G2" s="1998"/>
      <c r="H2" s="398"/>
      <c r="I2" s="2164" t="s">
        <v>283</v>
      </c>
      <c r="J2" s="2000"/>
      <c r="K2" s="398"/>
      <c r="L2" s="2001">
        <v>41862.54314814815</v>
      </c>
      <c r="M2" s="2002"/>
      <c r="N2" s="399"/>
      <c r="O2" s="448">
        <f>IF(LEN(DPDV_03BI3)&gt;0,LEN(DPDV_03BI3),0-PDV_NBmini)</f>
        <v>231</v>
      </c>
      <c r="P2" s="448">
        <f>IF(LEN(DKPI_03BI3)&gt;0,LEN(DKPI_03BI3),0-KPI_NBmini)</f>
        <v>236</v>
      </c>
      <c r="Q2" s="451"/>
    </row>
    <row r="3" spans="1:31" ht="6.75" customHeight="1" thickBot="1" x14ac:dyDescent="0.4">
      <c r="A3" s="401"/>
      <c r="B3" s="401"/>
      <c r="C3" s="401"/>
      <c r="D3" s="401"/>
      <c r="E3" s="401"/>
      <c r="F3" s="401"/>
      <c r="G3" s="401"/>
      <c r="H3" s="401"/>
      <c r="I3" s="401"/>
      <c r="J3" s="401"/>
      <c r="K3" s="401"/>
      <c r="L3" s="401"/>
      <c r="M3" s="401"/>
      <c r="N3" s="401"/>
      <c r="O3" s="401"/>
      <c r="P3" s="401"/>
      <c r="Q3" s="64"/>
    </row>
    <row r="4" spans="1:31" s="1" customFormat="1" ht="24.75" customHeight="1" thickBot="1" x14ac:dyDescent="0.4">
      <c r="A4" s="2867" t="str">
        <f>Parametre!B26 &amp; "  : "</f>
        <v xml:space="preserve">Outils pour le recrutement  : </v>
      </c>
      <c r="B4" s="2867"/>
      <c r="C4" s="2867"/>
      <c r="D4" s="2867"/>
      <c r="E4" s="2867"/>
      <c r="F4" s="2867"/>
      <c r="G4" s="2867"/>
      <c r="H4" s="2868" t="str">
        <f xml:space="preserve"> "BIC pour " &amp; NomProd3</f>
        <v>BIC pour Offre 3</v>
      </c>
      <c r="I4" s="2868"/>
      <c r="J4" s="2868"/>
      <c r="K4" s="2868"/>
      <c r="L4" s="2868"/>
      <c r="M4" s="2868"/>
      <c r="N4" s="2868"/>
      <c r="O4" s="2868"/>
      <c r="P4" s="2869"/>
      <c r="Q4" s="435"/>
    </row>
    <row r="5" spans="1:31" s="193" customFormat="1" ht="21.75" customHeight="1" x14ac:dyDescent="0.35">
      <c r="A5" s="2017" t="s">
        <v>14</v>
      </c>
      <c r="B5" s="2017"/>
      <c r="C5" s="2019" t="s">
        <v>496</v>
      </c>
      <c r="D5" s="2019"/>
      <c r="E5" s="2019"/>
      <c r="F5" s="2019"/>
      <c r="G5" s="2019"/>
      <c r="H5" s="2019"/>
      <c r="I5" s="2019"/>
      <c r="J5" s="2019"/>
      <c r="K5" s="2019"/>
      <c r="L5" s="2019"/>
      <c r="M5" s="2019"/>
      <c r="N5" s="2019"/>
      <c r="O5" s="2019"/>
      <c r="P5" s="2019"/>
      <c r="Q5" s="452"/>
    </row>
    <row r="6" spans="1:31" ht="1.5" customHeight="1" thickBot="1" x14ac:dyDescent="0.4">
      <c r="A6" s="2364" t="s">
        <v>19</v>
      </c>
      <c r="B6" s="2364"/>
      <c r="C6" s="2018"/>
      <c r="D6" s="2018"/>
      <c r="E6" s="2018"/>
      <c r="F6" s="2018"/>
      <c r="G6" s="2018"/>
      <c r="H6" s="2018"/>
      <c r="I6" s="2018"/>
      <c r="J6" s="2018"/>
      <c r="K6" s="2018"/>
      <c r="L6" s="2018"/>
      <c r="M6" s="2018"/>
      <c r="N6" s="2018"/>
      <c r="O6" s="2018"/>
      <c r="P6" s="2018"/>
      <c r="Q6" s="64"/>
    </row>
    <row r="7" spans="1:31" s="28" customFormat="1" ht="50.25" customHeight="1" thickTop="1" x14ac:dyDescent="0.35">
      <c r="A7" s="719"/>
      <c r="B7" s="2858" t="s">
        <v>77</v>
      </c>
      <c r="C7" s="2859"/>
      <c r="D7" s="2859"/>
      <c r="E7" s="2859"/>
      <c r="F7" s="2859"/>
      <c r="G7" s="2734" t="s">
        <v>605</v>
      </c>
      <c r="H7" s="2734"/>
      <c r="I7" s="2734" t="str">
        <f>"CA net pour "
&amp; AbrevClient</f>
        <v>CA net pour BestEditor</v>
      </c>
      <c r="J7" s="2734"/>
      <c r="K7" s="2734" t="s">
        <v>606</v>
      </c>
      <c r="L7" s="2734"/>
      <c r="M7" s="2734" t="s">
        <v>17</v>
      </c>
      <c r="N7" s="2734"/>
      <c r="O7" s="2734"/>
      <c r="P7" s="2735"/>
      <c r="Q7" s="720"/>
      <c r="R7" s="383"/>
      <c r="U7" s="73"/>
      <c r="V7" s="73"/>
      <c r="W7" s="74"/>
      <c r="X7" s="75"/>
      <c r="Y7" s="76"/>
      <c r="Z7" s="73"/>
      <c r="AA7" s="73"/>
      <c r="AB7" s="73"/>
      <c r="AC7" s="73"/>
      <c r="AD7" s="73"/>
      <c r="AE7" s="73"/>
    </row>
    <row r="8" spans="1:31" ht="9" customHeight="1" thickBot="1" x14ac:dyDescent="0.4">
      <c r="A8" s="456"/>
      <c r="B8" s="2860"/>
      <c r="C8" s="2861"/>
      <c r="D8" s="2861"/>
      <c r="E8" s="2861"/>
      <c r="F8" s="2861"/>
      <c r="G8" s="2861"/>
      <c r="H8" s="2861"/>
      <c r="I8" s="2862"/>
      <c r="J8" s="2862"/>
      <c r="K8" s="2861"/>
      <c r="L8" s="2861"/>
      <c r="M8" s="2861"/>
      <c r="N8" s="2861"/>
      <c r="O8" s="2861"/>
      <c r="P8" s="2863"/>
      <c r="Q8" s="454"/>
      <c r="R8" s="63"/>
      <c r="U8" s="66"/>
      <c r="V8" s="66"/>
      <c r="W8" s="71"/>
      <c r="X8" s="77"/>
      <c r="Y8" s="72"/>
      <c r="Z8" s="66"/>
      <c r="AA8" s="66"/>
      <c r="AB8" s="66"/>
      <c r="AC8" s="66"/>
      <c r="AD8" s="66"/>
      <c r="AE8" s="66"/>
    </row>
    <row r="9" spans="1:31" s="65" customFormat="1" ht="39.75" customHeight="1" thickBot="1" x14ac:dyDescent="0.4">
      <c r="A9" s="721"/>
      <c r="B9" s="2815" t="str">
        <f>"CA issu de l'offre " &amp; AbrevClient</f>
        <v>CA issu de l'offre BestEditor</v>
      </c>
      <c r="C9" s="2816"/>
      <c r="D9" s="2816"/>
      <c r="E9" s="2816"/>
      <c r="F9" s="2816"/>
      <c r="G9" s="2817" t="s">
        <v>526</v>
      </c>
      <c r="H9" s="2818"/>
      <c r="I9" s="722" t="s">
        <v>641</v>
      </c>
      <c r="J9" s="752">
        <v>0.15</v>
      </c>
      <c r="K9" s="723"/>
      <c r="L9" s="723"/>
      <c r="M9" s="723"/>
      <c r="N9" s="723"/>
      <c r="O9" s="723"/>
      <c r="P9" s="724"/>
      <c r="Q9" s="404"/>
      <c r="U9" s="78"/>
      <c r="V9" s="78"/>
      <c r="W9" s="79"/>
      <c r="X9" s="80"/>
      <c r="Y9" s="81"/>
      <c r="Z9" s="78"/>
      <c r="AA9" s="78"/>
      <c r="AB9" s="78"/>
      <c r="AC9" s="78"/>
      <c r="AD9" s="78"/>
      <c r="AE9" s="78"/>
    </row>
    <row r="10" spans="1:31" s="65" customFormat="1" ht="18" customHeight="1" x14ac:dyDescent="0.35">
      <c r="A10" s="2854" t="s">
        <v>659</v>
      </c>
      <c r="B10" s="2855" t="s">
        <v>639</v>
      </c>
      <c r="C10" s="2856"/>
      <c r="D10" s="2856"/>
      <c r="E10" s="2856"/>
      <c r="F10" s="2857"/>
      <c r="G10" s="2832">
        <v>10000</v>
      </c>
      <c r="H10" s="2833"/>
      <c r="I10" s="2852">
        <f>G10-K10</f>
        <v>8500</v>
      </c>
      <c r="J10" s="2852"/>
      <c r="K10" s="2853">
        <f>G10*$J$9</f>
        <v>1500</v>
      </c>
      <c r="L10" s="2853"/>
      <c r="M10" s="2843"/>
      <c r="N10" s="2844"/>
      <c r="O10" s="2844"/>
      <c r="P10" s="2845"/>
      <c r="Q10" s="404"/>
      <c r="U10" s="78"/>
      <c r="V10" s="78"/>
      <c r="W10" s="79"/>
      <c r="X10" s="16"/>
      <c r="Y10" s="81"/>
      <c r="Z10" s="78"/>
      <c r="AA10" s="78"/>
      <c r="AB10" s="78"/>
      <c r="AC10" s="78"/>
      <c r="AD10" s="78"/>
      <c r="AE10" s="78"/>
    </row>
    <row r="11" spans="1:31" s="65" customFormat="1" ht="18" customHeight="1" x14ac:dyDescent="0.35">
      <c r="A11" s="2854"/>
      <c r="B11" s="2855" t="s">
        <v>638</v>
      </c>
      <c r="C11" s="2856"/>
      <c r="D11" s="2856"/>
      <c r="E11" s="2856"/>
      <c r="F11" s="2857"/>
      <c r="G11" s="2832">
        <v>1200</v>
      </c>
      <c r="H11" s="2833"/>
      <c r="I11" s="2852">
        <f>G11-K11</f>
        <v>1020</v>
      </c>
      <c r="J11" s="2852"/>
      <c r="K11" s="2853">
        <f t="shared" ref="K11:K19" si="0">G11*$J$9</f>
        <v>180</v>
      </c>
      <c r="L11" s="2853"/>
      <c r="M11" s="2864"/>
      <c r="N11" s="2865"/>
      <c r="O11" s="2865"/>
      <c r="P11" s="2866"/>
      <c r="Q11" s="404"/>
      <c r="U11" s="78"/>
      <c r="V11" s="78"/>
      <c r="W11" s="79"/>
      <c r="X11" s="16"/>
      <c r="Y11" s="81"/>
      <c r="Z11" s="78"/>
      <c r="AA11" s="78"/>
      <c r="AB11" s="78"/>
      <c r="AC11" s="78"/>
      <c r="AD11" s="78"/>
      <c r="AE11" s="78"/>
    </row>
    <row r="12" spans="1:31" s="65" customFormat="1" ht="18" customHeight="1" x14ac:dyDescent="0.35">
      <c r="A12" s="721"/>
      <c r="B12" s="2788" t="s">
        <v>840</v>
      </c>
      <c r="C12" s="2789"/>
      <c r="D12" s="2789"/>
      <c r="E12" s="2789"/>
      <c r="F12" s="2789"/>
      <c r="G12" s="2832">
        <v>200</v>
      </c>
      <c r="H12" s="2833"/>
      <c r="I12" s="2852">
        <f t="shared" ref="I12:I19" si="1">G12-K12</f>
        <v>170</v>
      </c>
      <c r="J12" s="2852"/>
      <c r="K12" s="2853">
        <f t="shared" si="0"/>
        <v>30</v>
      </c>
      <c r="L12" s="2853"/>
      <c r="M12" s="2843"/>
      <c r="N12" s="2844"/>
      <c r="O12" s="2844"/>
      <c r="P12" s="2845"/>
      <c r="Q12" s="404"/>
      <c r="U12" s="78"/>
      <c r="V12" s="78"/>
      <c r="W12" s="79"/>
      <c r="X12" s="16"/>
      <c r="Y12" s="81"/>
      <c r="Z12" s="78"/>
      <c r="AA12" s="78"/>
      <c r="AB12" s="78"/>
      <c r="AC12" s="78"/>
      <c r="AD12" s="78"/>
      <c r="AE12" s="78"/>
    </row>
    <row r="13" spans="1:31" s="65" customFormat="1" ht="18" customHeight="1" x14ac:dyDescent="0.35">
      <c r="A13" s="721"/>
      <c r="B13" s="2788" t="s">
        <v>601</v>
      </c>
      <c r="C13" s="2789"/>
      <c r="D13" s="2789"/>
      <c r="E13" s="2789"/>
      <c r="F13" s="2789"/>
      <c r="G13" s="2832"/>
      <c r="H13" s="2833"/>
      <c r="I13" s="2852">
        <f t="shared" si="1"/>
        <v>0</v>
      </c>
      <c r="J13" s="2852"/>
      <c r="K13" s="2853">
        <f t="shared" si="0"/>
        <v>0</v>
      </c>
      <c r="L13" s="2853"/>
      <c r="M13" s="2835"/>
      <c r="N13" s="2835"/>
      <c r="O13" s="2835"/>
      <c r="P13" s="2836"/>
      <c r="Q13" s="404"/>
      <c r="U13" s="78"/>
      <c r="V13" s="78"/>
      <c r="W13" s="79"/>
      <c r="X13" s="16"/>
      <c r="Y13" s="81"/>
      <c r="Z13" s="78"/>
      <c r="AA13" s="78"/>
      <c r="AB13" s="78"/>
      <c r="AC13" s="78"/>
      <c r="AD13" s="78"/>
      <c r="AE13" s="78"/>
    </row>
    <row r="14" spans="1:31" s="65" customFormat="1" ht="18" customHeight="1" x14ac:dyDescent="0.35">
      <c r="A14" s="721"/>
      <c r="B14" s="2788" t="s">
        <v>497</v>
      </c>
      <c r="C14" s="2789"/>
      <c r="D14" s="2789"/>
      <c r="E14" s="2789"/>
      <c r="F14" s="2789"/>
      <c r="G14" s="2832">
        <v>2200</v>
      </c>
      <c r="H14" s="2833"/>
      <c r="I14" s="2852">
        <f t="shared" si="1"/>
        <v>1870</v>
      </c>
      <c r="J14" s="2852"/>
      <c r="K14" s="2853">
        <f t="shared" si="0"/>
        <v>330</v>
      </c>
      <c r="L14" s="2853"/>
      <c r="M14" s="2835" t="s">
        <v>826</v>
      </c>
      <c r="N14" s="2835"/>
      <c r="O14" s="2835"/>
      <c r="P14" s="2836"/>
      <c r="Q14" s="404"/>
      <c r="U14" s="78"/>
      <c r="V14" s="78"/>
      <c r="W14" s="79"/>
      <c r="X14" s="16"/>
      <c r="Y14" s="81"/>
      <c r="Z14" s="78"/>
      <c r="AA14" s="78"/>
      <c r="AB14" s="78"/>
      <c r="AC14" s="78"/>
      <c r="AD14" s="78"/>
      <c r="AE14" s="78"/>
    </row>
    <row r="15" spans="1:31" s="65" customFormat="1" ht="18" customHeight="1" x14ac:dyDescent="0.35">
      <c r="A15" s="721"/>
      <c r="B15" s="2788" t="s">
        <v>804</v>
      </c>
      <c r="C15" s="2789"/>
      <c r="D15" s="2789"/>
      <c r="E15" s="2789"/>
      <c r="F15" s="2789"/>
      <c r="G15" s="2832"/>
      <c r="H15" s="2833"/>
      <c r="I15" s="2852">
        <f t="shared" si="1"/>
        <v>0</v>
      </c>
      <c r="J15" s="2852"/>
      <c r="K15" s="2853">
        <f t="shared" si="0"/>
        <v>0</v>
      </c>
      <c r="L15" s="2853"/>
      <c r="M15" s="2835"/>
      <c r="N15" s="2835"/>
      <c r="O15" s="2835"/>
      <c r="P15" s="2836"/>
      <c r="Q15" s="404"/>
      <c r="U15" s="78"/>
      <c r="V15" s="78"/>
      <c r="W15" s="79"/>
      <c r="X15" s="16"/>
      <c r="Y15" s="81"/>
      <c r="Z15" s="78"/>
      <c r="AA15" s="78"/>
      <c r="AB15" s="78"/>
      <c r="AC15" s="78"/>
      <c r="AD15" s="78"/>
      <c r="AE15" s="78"/>
    </row>
    <row r="16" spans="1:31" s="65" customFormat="1" ht="18" customHeight="1" x14ac:dyDescent="0.35">
      <c r="A16" s="721"/>
      <c r="B16" s="2788" t="s">
        <v>396</v>
      </c>
      <c r="C16" s="2789"/>
      <c r="D16" s="2789"/>
      <c r="E16" s="2789"/>
      <c r="F16" s="2789"/>
      <c r="G16" s="2832"/>
      <c r="H16" s="2833"/>
      <c r="I16" s="2852">
        <f t="shared" si="1"/>
        <v>0</v>
      </c>
      <c r="J16" s="2852"/>
      <c r="K16" s="2853">
        <f t="shared" si="0"/>
        <v>0</v>
      </c>
      <c r="L16" s="2853"/>
      <c r="M16" s="2835"/>
      <c r="N16" s="2835"/>
      <c r="O16" s="2835"/>
      <c r="P16" s="2836"/>
      <c r="Q16" s="404"/>
      <c r="U16" s="78"/>
      <c r="V16" s="78"/>
      <c r="W16" s="79"/>
      <c r="X16" s="16"/>
      <c r="Y16" s="81"/>
      <c r="Z16" s="78"/>
      <c r="AA16" s="78"/>
      <c r="AB16" s="78"/>
      <c r="AC16" s="78"/>
      <c r="AD16" s="78"/>
      <c r="AE16" s="78"/>
    </row>
    <row r="17" spans="1:31" s="65" customFormat="1" ht="18" customHeight="1" x14ac:dyDescent="0.35">
      <c r="A17" s="721"/>
      <c r="B17" s="2788" t="s">
        <v>719</v>
      </c>
      <c r="C17" s="2789"/>
      <c r="D17" s="2789"/>
      <c r="E17" s="2789"/>
      <c r="F17" s="2789"/>
      <c r="G17" s="2832"/>
      <c r="H17" s="2833"/>
      <c r="I17" s="2852">
        <f t="shared" si="1"/>
        <v>0</v>
      </c>
      <c r="J17" s="2852"/>
      <c r="K17" s="2853">
        <f t="shared" si="0"/>
        <v>0</v>
      </c>
      <c r="L17" s="2853"/>
      <c r="M17" s="2843"/>
      <c r="N17" s="2844"/>
      <c r="O17" s="2844"/>
      <c r="P17" s="2845"/>
      <c r="Q17" s="404"/>
      <c r="U17" s="78"/>
      <c r="V17" s="78"/>
      <c r="W17" s="79"/>
      <c r="X17" s="16"/>
      <c r="Y17" s="81"/>
      <c r="Z17" s="78"/>
      <c r="AA17" s="78"/>
      <c r="AB17" s="78"/>
      <c r="AC17" s="78"/>
      <c r="AD17" s="78"/>
      <c r="AE17" s="78"/>
    </row>
    <row r="18" spans="1:31" s="65" customFormat="1" ht="18" customHeight="1" x14ac:dyDescent="0.35">
      <c r="A18" s="721"/>
      <c r="B18" s="2788" t="s">
        <v>79</v>
      </c>
      <c r="C18" s="2789"/>
      <c r="D18" s="2789"/>
      <c r="E18" s="2789"/>
      <c r="F18" s="2789"/>
      <c r="G18" s="371"/>
      <c r="H18" s="372"/>
      <c r="I18" s="2852">
        <f t="shared" si="1"/>
        <v>0</v>
      </c>
      <c r="J18" s="2852"/>
      <c r="K18" s="2853">
        <f t="shared" si="0"/>
        <v>0</v>
      </c>
      <c r="L18" s="2853"/>
      <c r="M18" s="368"/>
      <c r="N18" s="369"/>
      <c r="O18" s="369"/>
      <c r="P18" s="370"/>
      <c r="Q18" s="404"/>
      <c r="U18" s="78"/>
      <c r="V18" s="78"/>
      <c r="W18" s="79"/>
      <c r="X18" s="16"/>
      <c r="Y18" s="81"/>
      <c r="Z18" s="78"/>
      <c r="AA18" s="78"/>
      <c r="AB18" s="78"/>
      <c r="AC18" s="78"/>
      <c r="AD18" s="78"/>
      <c r="AE18" s="78"/>
    </row>
    <row r="19" spans="1:31" s="65" customFormat="1" ht="18" customHeight="1" x14ac:dyDescent="0.35">
      <c r="A19" s="721"/>
      <c r="B19" s="2788" t="s">
        <v>79</v>
      </c>
      <c r="C19" s="2789"/>
      <c r="D19" s="2789"/>
      <c r="E19" s="2789"/>
      <c r="F19" s="2789"/>
      <c r="G19" s="2832"/>
      <c r="H19" s="2833"/>
      <c r="I19" s="2852">
        <f t="shared" si="1"/>
        <v>0</v>
      </c>
      <c r="J19" s="2852"/>
      <c r="K19" s="2853">
        <f t="shared" si="0"/>
        <v>0</v>
      </c>
      <c r="L19" s="2853"/>
      <c r="M19" s="2835"/>
      <c r="N19" s="2835"/>
      <c r="O19" s="2835"/>
      <c r="P19" s="2836"/>
      <c r="Q19" s="404"/>
      <c r="U19" s="78"/>
      <c r="V19" s="78"/>
      <c r="W19" s="79"/>
      <c r="X19" s="16"/>
      <c r="Y19" s="81"/>
      <c r="Z19" s="78"/>
      <c r="AA19" s="78"/>
      <c r="AB19" s="78"/>
      <c r="AC19" s="78"/>
      <c r="AD19" s="78"/>
      <c r="AE19" s="78"/>
    </row>
    <row r="20" spans="1:31" s="65" customFormat="1" ht="18" customHeight="1" x14ac:dyDescent="0.35">
      <c r="A20" s="721"/>
      <c r="B20" s="2837" t="s">
        <v>397</v>
      </c>
      <c r="C20" s="2838"/>
      <c r="D20" s="2838"/>
      <c r="E20" s="2838"/>
      <c r="F20" s="2839"/>
      <c r="G20" s="2840">
        <f>SUM(G10:H19)</f>
        <v>13600</v>
      </c>
      <c r="H20" s="2840"/>
      <c r="I20" s="3172">
        <f>SUM(I10:J19)</f>
        <v>11560</v>
      </c>
      <c r="J20" s="3172"/>
      <c r="K20" s="3173">
        <f>SUM(K10:L19)</f>
        <v>2040</v>
      </c>
      <c r="L20" s="3173"/>
      <c r="M20" s="2835"/>
      <c r="N20" s="2835"/>
      <c r="O20" s="2835"/>
      <c r="P20" s="2836"/>
      <c r="Q20" s="404"/>
      <c r="U20" s="78"/>
      <c r="V20" s="78"/>
      <c r="W20" s="79"/>
      <c r="X20" s="16"/>
      <c r="Y20" s="81"/>
      <c r="Z20" s="78"/>
      <c r="AA20" s="78"/>
      <c r="AB20" s="78"/>
      <c r="AC20" s="78"/>
      <c r="AD20" s="78"/>
      <c r="AE20" s="78"/>
    </row>
    <row r="21" spans="1:31" s="65" customFormat="1" ht="9" customHeight="1" x14ac:dyDescent="0.35">
      <c r="A21" s="721"/>
      <c r="B21" s="2846"/>
      <c r="C21" s="2847"/>
      <c r="D21" s="2847"/>
      <c r="E21" s="2847"/>
      <c r="F21" s="2847"/>
      <c r="G21" s="2847"/>
      <c r="H21" s="2847"/>
      <c r="I21" s="2847"/>
      <c r="J21" s="2847"/>
      <c r="K21" s="2847"/>
      <c r="L21" s="2847"/>
      <c r="M21" s="2847"/>
      <c r="N21" s="2847"/>
      <c r="O21" s="2847"/>
      <c r="P21" s="2848"/>
      <c r="Q21" s="404"/>
      <c r="U21" s="78"/>
      <c r="V21" s="78"/>
      <c r="W21" s="79"/>
      <c r="X21" s="16"/>
      <c r="Y21" s="81"/>
      <c r="Z21" s="78"/>
      <c r="AA21" s="78"/>
      <c r="AB21" s="78"/>
      <c r="AC21" s="78"/>
      <c r="AD21" s="78"/>
      <c r="AE21" s="78"/>
    </row>
    <row r="22" spans="1:31" s="65" customFormat="1" ht="37.5" customHeight="1" x14ac:dyDescent="0.35">
      <c r="A22" s="721"/>
      <c r="B22" s="2815" t="s">
        <v>607</v>
      </c>
      <c r="C22" s="2816"/>
      <c r="D22" s="2816"/>
      <c r="E22" s="2816"/>
      <c r="F22" s="2816"/>
      <c r="G22" s="2807" t="s">
        <v>818</v>
      </c>
      <c r="H22" s="2807"/>
      <c r="I22" s="2807" t="s">
        <v>602</v>
      </c>
      <c r="J22" s="2807"/>
      <c r="K22" s="2807" t="s">
        <v>1044</v>
      </c>
      <c r="L22" s="2807"/>
      <c r="M22" s="723"/>
      <c r="N22" s="723"/>
      <c r="O22" s="723"/>
      <c r="P22" s="724"/>
      <c r="Q22" s="404"/>
      <c r="U22" s="78"/>
      <c r="V22" s="78"/>
      <c r="W22" s="79"/>
      <c r="X22" s="16"/>
      <c r="Y22" s="81"/>
      <c r="Z22" s="78"/>
      <c r="AA22" s="78"/>
      <c r="AB22" s="78"/>
      <c r="AC22" s="78"/>
      <c r="AD22" s="78"/>
      <c r="AE22" s="78"/>
    </row>
    <row r="23" spans="1:31" s="65" customFormat="1" ht="18" customHeight="1" x14ac:dyDescent="0.35">
      <c r="A23" s="721"/>
      <c r="B23" s="2788" t="s">
        <v>80</v>
      </c>
      <c r="C23" s="2789"/>
      <c r="D23" s="2789"/>
      <c r="E23" s="2789"/>
      <c r="F23" s="2789"/>
      <c r="G23" s="2832">
        <v>1000</v>
      </c>
      <c r="H23" s="2833"/>
      <c r="I23" s="2834">
        <v>1</v>
      </c>
      <c r="J23" s="2834"/>
      <c r="K23" s="2800">
        <f>I23*G23</f>
        <v>1000</v>
      </c>
      <c r="L23" s="2801"/>
      <c r="M23" s="2835"/>
      <c r="N23" s="2835"/>
      <c r="O23" s="2835"/>
      <c r="P23" s="2836"/>
      <c r="Q23" s="404"/>
      <c r="U23" s="78"/>
      <c r="V23" s="78"/>
      <c r="W23" s="79"/>
      <c r="X23" s="16"/>
      <c r="Y23" s="81"/>
      <c r="Z23" s="78"/>
      <c r="AA23" s="78"/>
      <c r="AB23" s="78"/>
      <c r="AC23" s="78"/>
      <c r="AD23" s="78"/>
      <c r="AE23" s="78"/>
    </row>
    <row r="24" spans="1:31" s="65" customFormat="1" ht="18" customHeight="1" x14ac:dyDescent="0.35">
      <c r="A24" s="721"/>
      <c r="B24" s="2788" t="s">
        <v>720</v>
      </c>
      <c r="C24" s="2789"/>
      <c r="D24" s="2789"/>
      <c r="E24" s="2789"/>
      <c r="F24" s="2789"/>
      <c r="G24" s="2832">
        <v>800</v>
      </c>
      <c r="H24" s="2833"/>
      <c r="I24" s="2834">
        <v>2</v>
      </c>
      <c r="J24" s="2834"/>
      <c r="K24" s="2800">
        <f>I24*G24</f>
        <v>1600</v>
      </c>
      <c r="L24" s="2801"/>
      <c r="M24" s="2835"/>
      <c r="N24" s="2835"/>
      <c r="O24" s="2835"/>
      <c r="P24" s="2836"/>
      <c r="Q24" s="404"/>
      <c r="U24" s="78"/>
      <c r="V24" s="78"/>
      <c r="W24" s="79"/>
      <c r="X24" s="16"/>
      <c r="Y24" s="81"/>
      <c r="Z24" s="78"/>
      <c r="AA24" s="78"/>
      <c r="AB24" s="78"/>
      <c r="AC24" s="78"/>
      <c r="AD24" s="78"/>
      <c r="AE24" s="78"/>
    </row>
    <row r="25" spans="1:31" s="65" customFormat="1" ht="18" customHeight="1" x14ac:dyDescent="0.35">
      <c r="A25" s="721"/>
      <c r="B25" s="2788" t="s">
        <v>721</v>
      </c>
      <c r="C25" s="2789"/>
      <c r="D25" s="2789"/>
      <c r="E25" s="2789"/>
      <c r="F25" s="2789"/>
      <c r="G25" s="2832"/>
      <c r="H25" s="2833"/>
      <c r="I25" s="2834"/>
      <c r="J25" s="2834"/>
      <c r="K25" s="2800">
        <f>I25*G25</f>
        <v>0</v>
      </c>
      <c r="L25" s="2801"/>
      <c r="M25" s="2843"/>
      <c r="N25" s="2844"/>
      <c r="O25" s="2844"/>
      <c r="P25" s="2845"/>
      <c r="Q25" s="404"/>
      <c r="U25" s="78"/>
      <c r="V25" s="78"/>
      <c r="W25" s="79"/>
      <c r="X25" s="16"/>
      <c r="Y25" s="81"/>
      <c r="Z25" s="78"/>
      <c r="AA25" s="78"/>
      <c r="AB25" s="78"/>
      <c r="AC25" s="78"/>
      <c r="AD25" s="78"/>
      <c r="AE25" s="78"/>
    </row>
    <row r="26" spans="1:31" s="65" customFormat="1" ht="18" customHeight="1" x14ac:dyDescent="0.35">
      <c r="A26" s="721"/>
      <c r="B26" s="2788" t="s">
        <v>81</v>
      </c>
      <c r="C26" s="2789"/>
      <c r="D26" s="2789"/>
      <c r="E26" s="2789"/>
      <c r="F26" s="2789"/>
      <c r="G26" s="2832">
        <v>1000</v>
      </c>
      <c r="H26" s="2833"/>
      <c r="I26" s="2834">
        <v>4</v>
      </c>
      <c r="J26" s="2834"/>
      <c r="K26" s="2800">
        <f>G26*I26</f>
        <v>4000</v>
      </c>
      <c r="L26" s="2801"/>
      <c r="M26" s="2843" t="s">
        <v>827</v>
      </c>
      <c r="N26" s="2844"/>
      <c r="O26" s="2844"/>
      <c r="P26" s="2845"/>
      <c r="Q26" s="404"/>
      <c r="U26" s="78"/>
      <c r="V26" s="78"/>
      <c r="W26" s="79"/>
      <c r="X26" s="16"/>
      <c r="Y26" s="81"/>
      <c r="Z26" s="78"/>
      <c r="AA26" s="78"/>
      <c r="AB26" s="78"/>
      <c r="AC26" s="78"/>
      <c r="AD26" s="78"/>
      <c r="AE26" s="78"/>
    </row>
    <row r="27" spans="1:31" s="65" customFormat="1" ht="18" customHeight="1" x14ac:dyDescent="0.35">
      <c r="A27" s="721"/>
      <c r="B27" s="2788" t="s">
        <v>82</v>
      </c>
      <c r="C27" s="2789"/>
      <c r="D27" s="2789"/>
      <c r="E27" s="2789"/>
      <c r="F27" s="2789"/>
      <c r="G27" s="2832"/>
      <c r="H27" s="2833"/>
      <c r="I27" s="2834"/>
      <c r="J27" s="2834"/>
      <c r="K27" s="2800">
        <f>G27*I27</f>
        <v>0</v>
      </c>
      <c r="L27" s="2801"/>
      <c r="M27" s="2843"/>
      <c r="N27" s="2844"/>
      <c r="O27" s="2844"/>
      <c r="P27" s="2845"/>
      <c r="Q27" s="404"/>
      <c r="U27" s="78"/>
      <c r="V27" s="78"/>
      <c r="W27" s="79"/>
      <c r="X27" s="16"/>
      <c r="Y27" s="81"/>
      <c r="Z27" s="78"/>
      <c r="AA27" s="78"/>
      <c r="AB27" s="78"/>
      <c r="AC27" s="78"/>
      <c r="AD27" s="78"/>
      <c r="AE27" s="78"/>
    </row>
    <row r="28" spans="1:31" s="65" customFormat="1" ht="18" customHeight="1" x14ac:dyDescent="0.35">
      <c r="A28" s="721"/>
      <c r="B28" s="2788" t="s">
        <v>83</v>
      </c>
      <c r="C28" s="2789"/>
      <c r="D28" s="2789"/>
      <c r="E28" s="2789"/>
      <c r="F28" s="2789"/>
      <c r="G28" s="2832"/>
      <c r="H28" s="2833"/>
      <c r="I28" s="2834"/>
      <c r="J28" s="2834"/>
      <c r="K28" s="2800">
        <f t="shared" ref="K28:K33" si="2">G28*I28</f>
        <v>0</v>
      </c>
      <c r="L28" s="2801"/>
      <c r="M28" s="2835"/>
      <c r="N28" s="2835"/>
      <c r="O28" s="2835"/>
      <c r="P28" s="2836"/>
      <c r="Q28" s="404"/>
      <c r="U28" s="78"/>
      <c r="V28" s="78"/>
      <c r="W28" s="79"/>
      <c r="X28" s="16"/>
      <c r="Y28" s="81"/>
      <c r="Z28" s="78"/>
      <c r="AA28" s="78"/>
      <c r="AB28" s="78"/>
      <c r="AC28" s="78"/>
      <c r="AD28" s="78"/>
      <c r="AE28" s="78"/>
    </row>
    <row r="29" spans="1:31" s="65" customFormat="1" ht="18" customHeight="1" x14ac:dyDescent="0.35">
      <c r="A29" s="721"/>
      <c r="B29" s="2788" t="s">
        <v>722</v>
      </c>
      <c r="C29" s="2789"/>
      <c r="D29" s="2789"/>
      <c r="E29" s="2789"/>
      <c r="F29" s="2789"/>
      <c r="G29" s="2832">
        <v>1000</v>
      </c>
      <c r="H29" s="2833"/>
      <c r="I29" s="2834">
        <v>6</v>
      </c>
      <c r="J29" s="2834"/>
      <c r="K29" s="2800">
        <f t="shared" si="2"/>
        <v>6000</v>
      </c>
      <c r="L29" s="2801"/>
      <c r="M29" s="2835"/>
      <c r="N29" s="2835"/>
      <c r="O29" s="2835"/>
      <c r="P29" s="2836"/>
      <c r="Q29" s="404"/>
      <c r="U29" s="78"/>
      <c r="V29" s="78"/>
      <c r="W29" s="79"/>
      <c r="X29" s="16"/>
      <c r="Y29" s="81"/>
      <c r="Z29" s="78"/>
      <c r="AA29" s="78"/>
      <c r="AB29" s="78"/>
      <c r="AC29" s="78"/>
      <c r="AD29" s="78"/>
      <c r="AE29" s="78"/>
    </row>
    <row r="30" spans="1:31" s="65" customFormat="1" ht="18" customHeight="1" x14ac:dyDescent="0.35">
      <c r="A30" s="721"/>
      <c r="B30" s="2788" t="s">
        <v>84</v>
      </c>
      <c r="C30" s="2789"/>
      <c r="D30" s="2789"/>
      <c r="E30" s="2789"/>
      <c r="F30" s="2789"/>
      <c r="G30" s="2832"/>
      <c r="H30" s="2833"/>
      <c r="I30" s="2834"/>
      <c r="J30" s="2834"/>
      <c r="K30" s="2800">
        <f t="shared" si="2"/>
        <v>0</v>
      </c>
      <c r="L30" s="2801"/>
      <c r="M30" s="2835"/>
      <c r="N30" s="2835"/>
      <c r="O30" s="2835"/>
      <c r="P30" s="2836"/>
      <c r="Q30" s="404"/>
      <c r="U30" s="78"/>
      <c r="V30" s="78"/>
      <c r="W30" s="79"/>
      <c r="X30" s="16"/>
      <c r="Y30" s="81"/>
      <c r="Z30" s="78"/>
      <c r="AA30" s="78"/>
      <c r="AB30" s="78"/>
      <c r="AC30" s="78"/>
      <c r="AD30" s="78"/>
      <c r="AE30" s="78"/>
    </row>
    <row r="31" spans="1:31" s="65" customFormat="1" ht="18" customHeight="1" x14ac:dyDescent="0.35">
      <c r="A31" s="721"/>
      <c r="B31" s="2788" t="s">
        <v>825</v>
      </c>
      <c r="C31" s="2789"/>
      <c r="D31" s="2789"/>
      <c r="E31" s="2789"/>
      <c r="F31" s="2789"/>
      <c r="G31" s="2832"/>
      <c r="H31" s="2833"/>
      <c r="I31" s="2834"/>
      <c r="J31" s="2834"/>
      <c r="K31" s="2800">
        <f t="shared" si="2"/>
        <v>0</v>
      </c>
      <c r="L31" s="2801"/>
      <c r="M31" s="2835"/>
      <c r="N31" s="2835"/>
      <c r="O31" s="2835"/>
      <c r="P31" s="2836"/>
      <c r="Q31" s="404"/>
      <c r="U31" s="78"/>
      <c r="V31" s="78"/>
      <c r="W31" s="79"/>
      <c r="X31" s="16"/>
      <c r="Y31" s="81"/>
      <c r="Z31" s="78"/>
      <c r="AA31" s="78"/>
      <c r="AB31" s="78"/>
      <c r="AC31" s="78"/>
      <c r="AD31" s="78"/>
      <c r="AE31" s="78"/>
    </row>
    <row r="32" spans="1:31" s="65" customFormat="1" ht="18" customHeight="1" x14ac:dyDescent="0.35">
      <c r="A32" s="721"/>
      <c r="B32" s="2788" t="s">
        <v>85</v>
      </c>
      <c r="C32" s="2789"/>
      <c r="D32" s="2789"/>
      <c r="E32" s="2789"/>
      <c r="F32" s="2789"/>
      <c r="G32" s="2832"/>
      <c r="H32" s="2833"/>
      <c r="I32" s="2834"/>
      <c r="J32" s="2834"/>
      <c r="K32" s="2800">
        <f t="shared" si="2"/>
        <v>0</v>
      </c>
      <c r="L32" s="2801"/>
      <c r="M32" s="2835"/>
      <c r="N32" s="2835"/>
      <c r="O32" s="2835"/>
      <c r="P32" s="2836"/>
      <c r="Q32" s="404"/>
      <c r="U32" s="78"/>
      <c r="V32" s="78"/>
      <c r="W32" s="79"/>
      <c r="X32" s="16"/>
      <c r="Y32" s="81"/>
      <c r="Z32" s="78"/>
      <c r="AA32" s="78"/>
      <c r="AB32" s="78"/>
      <c r="AC32" s="78"/>
      <c r="AD32" s="78"/>
      <c r="AE32" s="78"/>
    </row>
    <row r="33" spans="1:31" s="65" customFormat="1" ht="18" customHeight="1" x14ac:dyDescent="0.35">
      <c r="A33" s="721"/>
      <c r="B33" s="2788" t="s">
        <v>105</v>
      </c>
      <c r="C33" s="2789"/>
      <c r="D33" s="2789"/>
      <c r="E33" s="2789"/>
      <c r="F33" s="2789"/>
      <c r="G33" s="2832"/>
      <c r="H33" s="2833"/>
      <c r="I33" s="2834"/>
      <c r="J33" s="2834"/>
      <c r="K33" s="2800">
        <f t="shared" si="2"/>
        <v>0</v>
      </c>
      <c r="L33" s="2801"/>
      <c r="M33" s="2835"/>
      <c r="N33" s="2835"/>
      <c r="O33" s="2835"/>
      <c r="P33" s="2836"/>
      <c r="Q33" s="404"/>
      <c r="U33" s="78"/>
      <c r="V33" s="78"/>
      <c r="W33" s="79"/>
      <c r="X33" s="16"/>
      <c r="Y33" s="81"/>
      <c r="Z33" s="78"/>
      <c r="AA33" s="78"/>
      <c r="AB33" s="78"/>
      <c r="AC33" s="78"/>
      <c r="AD33" s="78"/>
      <c r="AE33" s="78"/>
    </row>
    <row r="34" spans="1:31" s="65" customFormat="1" ht="18" customHeight="1" x14ac:dyDescent="0.35">
      <c r="A34" s="721"/>
      <c r="B34" s="2788" t="s">
        <v>105</v>
      </c>
      <c r="C34" s="2789"/>
      <c r="D34" s="2789"/>
      <c r="E34" s="2789"/>
      <c r="F34" s="2789"/>
      <c r="G34" s="2832"/>
      <c r="H34" s="2833"/>
      <c r="I34" s="2834"/>
      <c r="J34" s="2834"/>
      <c r="K34" s="2800">
        <f>G34</f>
        <v>0</v>
      </c>
      <c r="L34" s="2801"/>
      <c r="M34" s="2835"/>
      <c r="N34" s="2835"/>
      <c r="O34" s="2835"/>
      <c r="P34" s="2836"/>
      <c r="Q34" s="404"/>
      <c r="U34" s="78"/>
      <c r="V34" s="78"/>
      <c r="W34" s="79"/>
      <c r="X34" s="16"/>
      <c r="Y34" s="81"/>
      <c r="Z34" s="78"/>
      <c r="AA34" s="78"/>
      <c r="AB34" s="78"/>
      <c r="AC34" s="78"/>
      <c r="AD34" s="78"/>
      <c r="AE34" s="78"/>
    </row>
    <row r="35" spans="1:31" s="65" customFormat="1" ht="18" customHeight="1" x14ac:dyDescent="0.35">
      <c r="A35" s="721"/>
      <c r="B35" s="2837" t="s">
        <v>398</v>
      </c>
      <c r="C35" s="2838"/>
      <c r="D35" s="2838"/>
      <c r="E35" s="2838"/>
      <c r="F35" s="2839"/>
      <c r="G35" s="2840"/>
      <c r="H35" s="2840"/>
      <c r="I35" s="2841">
        <f>SUM(I23:J34)</f>
        <v>13</v>
      </c>
      <c r="J35" s="2841"/>
      <c r="K35" s="2842">
        <f>SUM(K23:L34)</f>
        <v>12600</v>
      </c>
      <c r="L35" s="2842"/>
      <c r="M35" s="2835"/>
      <c r="N35" s="2835"/>
      <c r="O35" s="2835"/>
      <c r="P35" s="2836"/>
      <c r="Q35" s="404"/>
      <c r="U35" s="78"/>
      <c r="V35" s="78"/>
      <c r="W35" s="79"/>
      <c r="X35" s="16"/>
      <c r="Y35" s="81"/>
      <c r="Z35" s="78"/>
      <c r="AA35" s="78"/>
      <c r="AB35" s="78"/>
      <c r="AC35" s="78"/>
      <c r="AD35" s="78"/>
      <c r="AE35" s="78"/>
    </row>
    <row r="36" spans="1:31" s="65" customFormat="1" ht="9" customHeight="1" thickBot="1" x14ac:dyDescent="0.4">
      <c r="A36" s="721"/>
      <c r="B36" s="2797"/>
      <c r="C36" s="2798"/>
      <c r="D36" s="2798"/>
      <c r="E36" s="2798"/>
      <c r="F36" s="2798"/>
      <c r="G36" s="2798"/>
      <c r="H36" s="2798"/>
      <c r="I36" s="2798"/>
      <c r="J36" s="2798"/>
      <c r="K36" s="2798"/>
      <c r="L36" s="2798"/>
      <c r="M36" s="2798"/>
      <c r="N36" s="2798"/>
      <c r="O36" s="2798"/>
      <c r="P36" s="2799"/>
      <c r="Q36" s="404"/>
      <c r="U36" s="78"/>
      <c r="V36" s="78"/>
      <c r="W36" s="79"/>
      <c r="X36" s="82"/>
      <c r="Y36" s="81"/>
      <c r="Z36" s="78"/>
      <c r="AA36" s="78"/>
      <c r="AB36" s="78"/>
      <c r="AC36" s="78"/>
      <c r="AD36" s="78"/>
      <c r="AE36" s="78"/>
    </row>
    <row r="37" spans="1:31" s="65" customFormat="1" ht="36" customHeight="1" thickTop="1" thickBot="1" x14ac:dyDescent="0.4">
      <c r="A37" s="721"/>
      <c r="B37" s="2825" t="s">
        <v>311</v>
      </c>
      <c r="C37" s="2826"/>
      <c r="D37" s="2826"/>
      <c r="E37" s="2826"/>
      <c r="F37" s="2827"/>
      <c r="G37" s="2734" t="s">
        <v>605</v>
      </c>
      <c r="H37" s="2734"/>
      <c r="I37" s="2734" t="str">
        <f>I7</f>
        <v>CA net pour BestEditor</v>
      </c>
      <c r="J37" s="2734"/>
      <c r="K37" s="2828" t="s">
        <v>606</v>
      </c>
      <c r="L37" s="2828"/>
      <c r="M37" s="2829"/>
      <c r="N37" s="2830"/>
      <c r="O37" s="2830"/>
      <c r="P37" s="2831"/>
      <c r="Q37" s="404"/>
      <c r="U37" s="78"/>
      <c r="V37" s="78"/>
      <c r="W37" s="79"/>
      <c r="X37" s="82"/>
      <c r="Y37" s="81"/>
      <c r="Z37" s="78"/>
      <c r="AA37" s="78"/>
      <c r="AB37" s="78"/>
      <c r="AC37" s="78"/>
      <c r="AD37" s="78"/>
      <c r="AE37" s="78"/>
    </row>
    <row r="38" spans="1:31" s="14" customFormat="1" ht="20.25" customHeight="1" thickTop="1" thickBot="1" x14ac:dyDescent="0.4">
      <c r="A38" s="725"/>
      <c r="B38" s="726"/>
      <c r="C38" s="727"/>
      <c r="D38" s="727"/>
      <c r="E38" s="727"/>
      <c r="F38" s="727"/>
      <c r="G38" s="2780">
        <f>G20+K35</f>
        <v>26200</v>
      </c>
      <c r="H38" s="2780"/>
      <c r="I38" s="2780">
        <f>G20-K20</f>
        <v>11560</v>
      </c>
      <c r="J38" s="2780"/>
      <c r="K38" s="2780">
        <f>K20+K35</f>
        <v>14640</v>
      </c>
      <c r="L38" s="2780"/>
      <c r="M38" s="2782"/>
      <c r="N38" s="2782"/>
      <c r="O38" s="2782"/>
      <c r="P38" s="2783"/>
      <c r="Q38" s="728"/>
      <c r="U38" s="15"/>
      <c r="V38" s="15"/>
      <c r="W38" s="17"/>
      <c r="X38" s="18"/>
      <c r="Y38" s="19"/>
      <c r="Z38" s="15"/>
      <c r="AA38" s="15"/>
      <c r="AB38" s="15"/>
      <c r="AC38" s="15"/>
      <c r="AD38" s="15"/>
      <c r="AE38" s="15"/>
    </row>
    <row r="39" spans="1:31" s="342" customFormat="1" ht="24" customHeight="1" thickTop="1" thickBot="1" x14ac:dyDescent="0.4">
      <c r="A39" s="729"/>
      <c r="B39" s="730"/>
      <c r="C39" s="731"/>
      <c r="D39" s="731"/>
      <c r="E39" s="731"/>
      <c r="F39" s="731"/>
      <c r="G39" s="2819"/>
      <c r="H39" s="2820"/>
      <c r="I39" s="732"/>
      <c r="J39" s="733"/>
      <c r="K39" s="2821">
        <f>K38/G38</f>
        <v>0.55877862595419847</v>
      </c>
      <c r="L39" s="2821"/>
      <c r="M39" s="2822" t="s">
        <v>604</v>
      </c>
      <c r="N39" s="2823"/>
      <c r="O39" s="2823"/>
      <c r="P39" s="2824"/>
      <c r="Q39" s="734"/>
      <c r="U39" s="343"/>
      <c r="V39" s="343"/>
      <c r="W39" s="344"/>
      <c r="X39" s="345"/>
      <c r="Y39" s="346"/>
      <c r="Z39" s="343"/>
      <c r="AA39" s="343"/>
      <c r="AB39" s="343"/>
      <c r="AC39" s="343"/>
      <c r="AD39" s="343"/>
      <c r="AE39" s="343"/>
    </row>
    <row r="40" spans="1:31" ht="24" customHeight="1" thickTop="1" thickBot="1" x14ac:dyDescent="0.6">
      <c r="A40" s="456"/>
      <c r="B40" s="735"/>
      <c r="C40" s="64"/>
      <c r="D40" s="64"/>
      <c r="E40" s="64"/>
      <c r="F40" s="64"/>
      <c r="G40" s="736"/>
      <c r="H40" s="736"/>
      <c r="I40" s="737"/>
      <c r="J40" s="456"/>
      <c r="K40" s="738"/>
      <c r="L40" s="738"/>
      <c r="M40" s="739"/>
      <c r="N40" s="740"/>
      <c r="O40" s="740"/>
      <c r="P40" s="740"/>
      <c r="Q40" s="454"/>
      <c r="R40" s="63"/>
      <c r="U40" s="66"/>
      <c r="V40" s="66"/>
      <c r="W40" s="71"/>
      <c r="X40" s="20"/>
      <c r="Y40" s="72"/>
      <c r="Z40" s="66"/>
      <c r="AA40" s="66"/>
      <c r="AB40" s="66"/>
      <c r="AC40" s="66"/>
      <c r="AD40" s="66"/>
      <c r="AE40" s="66"/>
    </row>
    <row r="41" spans="1:31" ht="15.75" customHeight="1" thickTop="1" thickBot="1" x14ac:dyDescent="0.4">
      <c r="A41" s="456"/>
      <c r="B41" s="741"/>
      <c r="C41" s="742"/>
      <c r="D41" s="742"/>
      <c r="E41" s="742"/>
      <c r="F41" s="742"/>
      <c r="G41" s="2813" t="s">
        <v>807</v>
      </c>
      <c r="H41" s="2814"/>
      <c r="I41" s="2813" t="str">
        <f>"CA net pour "
&amp; AbrevClient</f>
        <v>CA net pour BestEditor</v>
      </c>
      <c r="J41" s="2814"/>
      <c r="K41" s="2813" t="s">
        <v>808</v>
      </c>
      <c r="L41" s="2814"/>
      <c r="M41" s="743"/>
      <c r="N41" s="743"/>
      <c r="O41" s="743"/>
      <c r="P41" s="744"/>
      <c r="Q41" s="454"/>
      <c r="R41" s="63"/>
      <c r="U41" s="66"/>
      <c r="V41" s="66"/>
      <c r="W41" s="71"/>
      <c r="X41" s="83"/>
      <c r="Y41" s="72"/>
      <c r="Z41" s="66"/>
      <c r="AA41" s="66"/>
      <c r="AB41" s="66"/>
      <c r="AC41" s="66"/>
      <c r="AD41" s="66"/>
      <c r="AE41" s="66"/>
    </row>
    <row r="42" spans="1:31" s="65" customFormat="1" ht="39.75" customHeight="1" thickBot="1" x14ac:dyDescent="0.4">
      <c r="A42" s="721"/>
      <c r="B42" s="2815" t="s">
        <v>805</v>
      </c>
      <c r="C42" s="2816"/>
      <c r="D42" s="2816"/>
      <c r="E42" s="2816"/>
      <c r="F42" s="2816"/>
      <c r="G42" s="2817" t="s">
        <v>905</v>
      </c>
      <c r="H42" s="2818"/>
      <c r="I42" s="722" t="s">
        <v>642</v>
      </c>
      <c r="J42" s="752">
        <v>0.1</v>
      </c>
      <c r="K42" s="2817" t="str">
        <f>K7</f>
        <v>CA net pour le partenaire</v>
      </c>
      <c r="L42" s="2818"/>
      <c r="M42" s="2806" t="s">
        <v>925</v>
      </c>
      <c r="N42" s="2807"/>
      <c r="O42" s="2807"/>
      <c r="P42" s="2808"/>
      <c r="Q42" s="404"/>
      <c r="U42" s="78"/>
      <c r="V42" s="78"/>
      <c r="W42" s="79"/>
      <c r="X42" s="16"/>
      <c r="Y42" s="81"/>
      <c r="Z42" s="78"/>
      <c r="AA42" s="78"/>
      <c r="AB42" s="78"/>
      <c r="AC42" s="78"/>
      <c r="AD42" s="78"/>
      <c r="AE42" s="78"/>
    </row>
    <row r="43" spans="1:31" s="65" customFormat="1" ht="18" customHeight="1" x14ac:dyDescent="0.35">
      <c r="A43" s="721"/>
      <c r="B43" s="2788" t="s">
        <v>806</v>
      </c>
      <c r="C43" s="2789"/>
      <c r="D43" s="2789"/>
      <c r="E43" s="2789"/>
      <c r="F43" s="2789"/>
      <c r="G43" s="2790">
        <v>1200</v>
      </c>
      <c r="H43" s="2790"/>
      <c r="I43" s="2809">
        <f>G43-K43</f>
        <v>1080</v>
      </c>
      <c r="J43" s="2810"/>
      <c r="K43" s="2811">
        <f>G43*J42</f>
        <v>120</v>
      </c>
      <c r="L43" s="2812"/>
      <c r="M43" s="2802">
        <f>K43</f>
        <v>120</v>
      </c>
      <c r="N43" s="2795"/>
      <c r="O43" s="2795"/>
      <c r="P43" s="2796"/>
      <c r="Q43" s="404"/>
      <c r="U43" s="78"/>
      <c r="V43" s="78"/>
      <c r="W43" s="79"/>
      <c r="X43" s="16"/>
      <c r="Y43" s="81"/>
      <c r="Z43" s="78"/>
      <c r="AA43" s="78"/>
      <c r="AB43" s="78"/>
      <c r="AC43" s="78"/>
      <c r="AD43" s="78"/>
      <c r="AE43" s="78"/>
    </row>
    <row r="44" spans="1:31" s="65" customFormat="1" ht="36.75" customHeight="1" x14ac:dyDescent="0.35">
      <c r="A44" s="721"/>
      <c r="B44" s="2788" t="s">
        <v>839</v>
      </c>
      <c r="C44" s="2789"/>
      <c r="D44" s="2789"/>
      <c r="E44" s="2789"/>
      <c r="F44" s="2789"/>
      <c r="G44" s="2790">
        <v>2500</v>
      </c>
      <c r="H44" s="2790"/>
      <c r="I44" s="2791">
        <f>G44-K44</f>
        <v>2250</v>
      </c>
      <c r="J44" s="2792"/>
      <c r="K44" s="2800">
        <f>G44*J42</f>
        <v>250</v>
      </c>
      <c r="L44" s="2801"/>
      <c r="M44" s="2802">
        <f>K44</f>
        <v>250</v>
      </c>
      <c r="N44" s="2795"/>
      <c r="O44" s="2795"/>
      <c r="P44" s="2796"/>
      <c r="Q44" s="404"/>
      <c r="U44" s="78"/>
      <c r="V44" s="78"/>
      <c r="W44" s="79"/>
      <c r="X44" s="16"/>
      <c r="Y44" s="81"/>
      <c r="Z44" s="78"/>
      <c r="AA44" s="78"/>
      <c r="AB44" s="78"/>
      <c r="AC44" s="78"/>
      <c r="AD44" s="78"/>
      <c r="AE44" s="78"/>
    </row>
    <row r="45" spans="1:31" s="65" customFormat="1" ht="35.25" customHeight="1" x14ac:dyDescent="0.35">
      <c r="A45" s="721"/>
      <c r="B45" s="2788" t="s">
        <v>828</v>
      </c>
      <c r="C45" s="2789"/>
      <c r="D45" s="2789"/>
      <c r="E45" s="2789"/>
      <c r="F45" s="2789"/>
      <c r="G45" s="2790">
        <v>4000</v>
      </c>
      <c r="H45" s="2790"/>
      <c r="I45" s="2791">
        <v>0</v>
      </c>
      <c r="J45" s="2792"/>
      <c r="K45" s="2800">
        <f>G45-I45</f>
        <v>4000</v>
      </c>
      <c r="L45" s="2801"/>
      <c r="M45" s="2803"/>
      <c r="N45" s="2804"/>
      <c r="O45" s="2804"/>
      <c r="P45" s="2805"/>
      <c r="Q45" s="404"/>
      <c r="U45" s="78"/>
      <c r="V45" s="78"/>
      <c r="W45" s="79"/>
      <c r="X45" s="16"/>
      <c r="Y45" s="81"/>
      <c r="Z45" s="78"/>
      <c r="AA45" s="78"/>
      <c r="AB45" s="78"/>
      <c r="AC45" s="78"/>
      <c r="AD45" s="78"/>
      <c r="AE45" s="78"/>
    </row>
    <row r="46" spans="1:31" s="65" customFormat="1" ht="18" customHeight="1" x14ac:dyDescent="0.35">
      <c r="A46" s="721"/>
      <c r="B46" s="2788" t="s">
        <v>20</v>
      </c>
      <c r="C46" s="2789"/>
      <c r="D46" s="2789"/>
      <c r="E46" s="2789"/>
      <c r="F46" s="2789"/>
      <c r="G46" s="2790">
        <v>0</v>
      </c>
      <c r="H46" s="2790"/>
      <c r="I46" s="2791">
        <v>0</v>
      </c>
      <c r="J46" s="2792"/>
      <c r="K46" s="2800">
        <f>G46-I46</f>
        <v>0</v>
      </c>
      <c r="L46" s="2801"/>
      <c r="M46" s="2795"/>
      <c r="N46" s="2795"/>
      <c r="O46" s="2795"/>
      <c r="P46" s="2796"/>
      <c r="Q46" s="404"/>
      <c r="U46" s="78"/>
      <c r="V46" s="78"/>
      <c r="W46" s="79"/>
      <c r="X46" s="16"/>
      <c r="Y46" s="81"/>
      <c r="Z46" s="78"/>
      <c r="AA46" s="78"/>
      <c r="AB46" s="78"/>
      <c r="AC46" s="78"/>
      <c r="AD46" s="78"/>
      <c r="AE46" s="78"/>
    </row>
    <row r="47" spans="1:31" s="65" customFormat="1" ht="9" customHeight="1" thickBot="1" x14ac:dyDescent="0.4">
      <c r="A47" s="721"/>
      <c r="B47" s="2797"/>
      <c r="C47" s="2798"/>
      <c r="D47" s="2798"/>
      <c r="E47" s="2798"/>
      <c r="F47" s="2798"/>
      <c r="G47" s="2798"/>
      <c r="H47" s="2798"/>
      <c r="I47" s="2798"/>
      <c r="J47" s="2798"/>
      <c r="K47" s="2798"/>
      <c r="L47" s="2798"/>
      <c r="M47" s="2798"/>
      <c r="N47" s="2798"/>
      <c r="O47" s="2798"/>
      <c r="P47" s="2799"/>
      <c r="Q47" s="404"/>
      <c r="U47" s="78"/>
      <c r="V47" s="78"/>
      <c r="W47" s="79"/>
      <c r="X47" s="82"/>
      <c r="Y47" s="81"/>
      <c r="Z47" s="78"/>
      <c r="AA47" s="78"/>
      <c r="AB47" s="78"/>
      <c r="AC47" s="78"/>
      <c r="AD47" s="78"/>
      <c r="AE47" s="78"/>
    </row>
    <row r="48" spans="1:31" s="14" customFormat="1" ht="19.5" thickTop="1" thickBot="1" x14ac:dyDescent="0.4">
      <c r="A48" s="725"/>
      <c r="B48" s="2775" t="s">
        <v>723</v>
      </c>
      <c r="C48" s="2776"/>
      <c r="D48" s="2776"/>
      <c r="E48" s="2776"/>
      <c r="F48" s="2777"/>
      <c r="G48" s="2778">
        <f>SUM(G43:H46)</f>
        <v>7700</v>
      </c>
      <c r="H48" s="2779"/>
      <c r="I48" s="2780">
        <f>SUM(I43:J46)</f>
        <v>3330</v>
      </c>
      <c r="J48" s="2780"/>
      <c r="K48" s="2780">
        <f>SUM(K43:L46)</f>
        <v>4370</v>
      </c>
      <c r="L48" s="2780"/>
      <c r="M48" s="2781">
        <f>SUM(M43:P44)</f>
        <v>370</v>
      </c>
      <c r="N48" s="2782"/>
      <c r="O48" s="2782"/>
      <c r="P48" s="2783"/>
      <c r="Q48" s="728"/>
      <c r="U48" s="15"/>
      <c r="V48" s="15"/>
      <c r="W48" s="17"/>
      <c r="X48" s="18"/>
      <c r="Y48" s="19"/>
      <c r="Z48" s="15"/>
      <c r="AA48" s="15"/>
      <c r="AB48" s="15"/>
      <c r="AC48" s="15"/>
      <c r="AD48" s="15"/>
      <c r="AE48" s="15"/>
    </row>
    <row r="49" spans="1:31" ht="24" customHeight="1" thickTop="1" x14ac:dyDescent="0.55000000000000004">
      <c r="A49" s="456"/>
      <c r="B49" s="745"/>
      <c r="C49" s="64"/>
      <c r="D49" s="64"/>
      <c r="E49" s="64"/>
      <c r="F49" s="64"/>
      <c r="G49" s="2784"/>
      <c r="H49" s="2784"/>
      <c r="I49" s="737"/>
      <c r="J49" s="456"/>
      <c r="K49" s="2785">
        <f>K48/G48</f>
        <v>0.56753246753246755</v>
      </c>
      <c r="L49" s="2785"/>
      <c r="M49" s="2786" t="s">
        <v>604</v>
      </c>
      <c r="N49" s="2787"/>
      <c r="O49" s="2787"/>
      <c r="P49" s="2787"/>
      <c r="Q49" s="454"/>
      <c r="R49" s="63"/>
      <c r="U49" s="66"/>
      <c r="V49" s="66"/>
      <c r="W49" s="71"/>
      <c r="X49" s="20"/>
      <c r="Y49" s="72"/>
      <c r="Z49" s="66"/>
      <c r="AA49" s="66"/>
      <c r="AB49" s="66"/>
      <c r="AC49" s="66"/>
      <c r="AD49" s="66"/>
      <c r="AE49" s="66"/>
    </row>
    <row r="50" spans="1:31" ht="24" customHeight="1" x14ac:dyDescent="0.55000000000000004">
      <c r="A50" s="456"/>
      <c r="B50" s="735"/>
      <c r="C50" s="64"/>
      <c r="D50" s="64"/>
      <c r="E50" s="64"/>
      <c r="F50" s="64"/>
      <c r="G50" s="736"/>
      <c r="H50" s="736"/>
      <c r="I50" s="737"/>
      <c r="J50" s="456"/>
      <c r="K50" s="738"/>
      <c r="L50" s="738"/>
      <c r="M50" s="739"/>
      <c r="N50" s="740"/>
      <c r="O50" s="740"/>
      <c r="P50" s="740"/>
      <c r="Q50" s="454"/>
      <c r="R50" s="63"/>
      <c r="U50" s="66"/>
      <c r="V50" s="66"/>
      <c r="W50" s="71"/>
      <c r="X50" s="20"/>
      <c r="Y50" s="72"/>
      <c r="Z50" s="66"/>
      <c r="AA50" s="66"/>
      <c r="AB50" s="66"/>
      <c r="AC50" s="66"/>
      <c r="AD50" s="66"/>
      <c r="AE50" s="66"/>
    </row>
    <row r="51" spans="1:31" ht="24" customHeight="1" thickBot="1" x14ac:dyDescent="0.6">
      <c r="A51" s="456"/>
      <c r="B51" s="735"/>
      <c r="C51" s="64"/>
      <c r="D51" s="64"/>
      <c r="E51" s="64"/>
      <c r="F51" s="64"/>
      <c r="G51" s="736"/>
      <c r="H51" s="736"/>
      <c r="I51" s="737"/>
      <c r="J51" s="456"/>
      <c r="K51" s="738"/>
      <c r="L51" s="738"/>
      <c r="M51" s="739"/>
      <c r="N51" s="740"/>
      <c r="O51" s="740"/>
      <c r="P51" s="740"/>
      <c r="Q51" s="454"/>
      <c r="R51" s="63"/>
      <c r="U51" s="66"/>
      <c r="V51" s="66"/>
      <c r="W51" s="71"/>
      <c r="X51" s="20"/>
      <c r="Y51" s="72"/>
      <c r="Z51" s="66"/>
      <c r="AA51" s="66"/>
      <c r="AB51" s="66"/>
      <c r="AC51" s="66"/>
      <c r="AD51" s="66"/>
      <c r="AE51" s="66"/>
    </row>
    <row r="52" spans="1:31" s="85" customFormat="1" ht="40.5" customHeight="1" thickTop="1" x14ac:dyDescent="0.35">
      <c r="A52" s="746"/>
      <c r="B52" s="2770" t="s">
        <v>86</v>
      </c>
      <c r="C52" s="2771"/>
      <c r="D52" s="2771"/>
      <c r="E52" s="2771"/>
      <c r="F52" s="2771"/>
      <c r="G52" s="2772" t="s">
        <v>87</v>
      </c>
      <c r="H52" s="2772"/>
      <c r="I52" s="2772" t="s">
        <v>148</v>
      </c>
      <c r="J52" s="2772"/>
      <c r="K52" s="2772" t="s">
        <v>88</v>
      </c>
      <c r="L52" s="2772"/>
      <c r="M52" s="2734" t="s">
        <v>17</v>
      </c>
      <c r="N52" s="2734"/>
      <c r="O52" s="2734"/>
      <c r="P52" s="2735"/>
      <c r="Q52" s="747"/>
      <c r="R52" s="84"/>
      <c r="U52" s="86"/>
      <c r="V52" s="86"/>
      <c r="W52" s="87"/>
      <c r="X52" s="88"/>
      <c r="Y52" s="89"/>
      <c r="Z52" s="86"/>
      <c r="AA52" s="86"/>
      <c r="AB52" s="86"/>
      <c r="AC52" s="86"/>
      <c r="AD52" s="86"/>
      <c r="AE52" s="86"/>
    </row>
    <row r="53" spans="1:31" ht="18" customHeight="1" x14ac:dyDescent="0.35">
      <c r="A53" s="456"/>
      <c r="B53" s="2763" t="s">
        <v>829</v>
      </c>
      <c r="C53" s="2764"/>
      <c r="D53" s="2764"/>
      <c r="E53" s="2764"/>
      <c r="F53" s="2764"/>
      <c r="G53" s="2773">
        <v>15</v>
      </c>
      <c r="H53" s="2773"/>
      <c r="I53" s="2773">
        <v>8</v>
      </c>
      <c r="J53" s="2773"/>
      <c r="K53" s="2774">
        <v>2.5</v>
      </c>
      <c r="L53" s="2774"/>
      <c r="M53" s="2740"/>
      <c r="N53" s="2740"/>
      <c r="O53" s="2740"/>
      <c r="P53" s="2741"/>
      <c r="Q53" s="454"/>
      <c r="R53" s="63"/>
      <c r="U53" s="66"/>
      <c r="V53" s="66"/>
      <c r="W53" s="71"/>
      <c r="X53" s="90"/>
      <c r="Y53" s="72"/>
      <c r="Z53" s="66"/>
      <c r="AA53" s="66"/>
      <c r="AB53" s="66"/>
      <c r="AC53" s="66"/>
      <c r="AD53" s="66"/>
      <c r="AE53" s="66"/>
    </row>
    <row r="54" spans="1:31" ht="18" customHeight="1" x14ac:dyDescent="0.35">
      <c r="A54" s="456"/>
      <c r="B54" s="2763" t="s">
        <v>89</v>
      </c>
      <c r="C54" s="2764"/>
      <c r="D54" s="2764"/>
      <c r="E54" s="2764"/>
      <c r="F54" s="2764"/>
      <c r="G54" s="2765">
        <v>0.1</v>
      </c>
      <c r="H54" s="2765"/>
      <c r="I54" s="2765">
        <v>0.4</v>
      </c>
      <c r="J54" s="2765"/>
      <c r="K54" s="2765">
        <v>0.5</v>
      </c>
      <c r="L54" s="2765"/>
      <c r="M54" s="2740"/>
      <c r="N54" s="2740"/>
      <c r="O54" s="2740"/>
      <c r="P54" s="2741"/>
      <c r="Q54" s="454"/>
      <c r="R54" s="63"/>
      <c r="U54" s="66"/>
      <c r="V54" s="66"/>
      <c r="W54" s="71"/>
      <c r="X54" s="90"/>
      <c r="Y54" s="72"/>
      <c r="Z54" s="66"/>
      <c r="AA54" s="66"/>
      <c r="AB54" s="66"/>
      <c r="AC54" s="66"/>
      <c r="AD54" s="66"/>
      <c r="AE54" s="66"/>
    </row>
    <row r="55" spans="1:31" ht="18" customHeight="1" x14ac:dyDescent="0.35">
      <c r="A55" s="456"/>
      <c r="B55" s="2749" t="s">
        <v>90</v>
      </c>
      <c r="C55" s="2750"/>
      <c r="D55" s="2750"/>
      <c r="E55" s="2750"/>
      <c r="F55" s="2750"/>
      <c r="G55" s="2766">
        <v>4</v>
      </c>
      <c r="H55" s="2766"/>
      <c r="I55" s="2766">
        <v>3</v>
      </c>
      <c r="J55" s="2766"/>
      <c r="K55" s="2766">
        <v>2</v>
      </c>
      <c r="L55" s="2766"/>
      <c r="M55" s="2767"/>
      <c r="N55" s="2768"/>
      <c r="O55" s="2768"/>
      <c r="P55" s="2769"/>
      <c r="Q55" s="454"/>
      <c r="R55" s="63"/>
      <c r="U55" s="66"/>
      <c r="V55" s="66"/>
      <c r="W55" s="71"/>
      <c r="X55" s="83"/>
      <c r="Y55" s="72"/>
      <c r="Z55" s="66"/>
      <c r="AA55" s="66"/>
      <c r="AB55" s="66"/>
      <c r="AC55" s="66"/>
      <c r="AD55" s="66"/>
      <c r="AE55" s="66"/>
    </row>
    <row r="56" spans="1:31" ht="18.75" customHeight="1" x14ac:dyDescent="0.55000000000000004">
      <c r="A56" s="456"/>
      <c r="B56" s="2749" t="s">
        <v>724</v>
      </c>
      <c r="C56" s="2750"/>
      <c r="D56" s="2750"/>
      <c r="E56" s="2750"/>
      <c r="F56" s="2750"/>
      <c r="G56" s="2761" t="s">
        <v>145</v>
      </c>
      <c r="H56" s="2761"/>
      <c r="I56" s="2761" t="s">
        <v>146</v>
      </c>
      <c r="J56" s="2761"/>
      <c r="K56" s="2761" t="s">
        <v>312</v>
      </c>
      <c r="L56" s="2761"/>
      <c r="M56" s="2740"/>
      <c r="N56" s="2740"/>
      <c r="O56" s="2740"/>
      <c r="P56" s="2741"/>
      <c r="Q56" s="454"/>
      <c r="R56" s="63"/>
      <c r="U56" s="66"/>
      <c r="V56" s="66"/>
      <c r="W56" s="71"/>
      <c r="X56" s="20"/>
      <c r="Y56" s="72"/>
      <c r="Z56" s="66"/>
      <c r="AA56" s="66"/>
      <c r="AB56" s="66"/>
      <c r="AC56" s="66"/>
      <c r="AD56" s="66"/>
      <c r="AE56" s="66"/>
    </row>
    <row r="57" spans="1:31" ht="18" customHeight="1" x14ac:dyDescent="0.55000000000000004">
      <c r="A57" s="456"/>
      <c r="B57" s="2749" t="s">
        <v>399</v>
      </c>
      <c r="C57" s="2750"/>
      <c r="D57" s="2750"/>
      <c r="E57" s="2750"/>
      <c r="F57" s="2750"/>
      <c r="G57" s="2761">
        <v>8</v>
      </c>
      <c r="H57" s="2761"/>
      <c r="I57" s="2761">
        <v>5</v>
      </c>
      <c r="J57" s="2761"/>
      <c r="K57" s="2761">
        <v>2</v>
      </c>
      <c r="L57" s="2761"/>
      <c r="M57" s="2740"/>
      <c r="N57" s="2740"/>
      <c r="O57" s="2740"/>
      <c r="P57" s="2741"/>
      <c r="Q57" s="454"/>
      <c r="R57" s="63"/>
      <c r="U57" s="66"/>
      <c r="V57" s="66"/>
      <c r="W57" s="71"/>
      <c r="X57" s="20"/>
      <c r="Y57" s="72"/>
      <c r="Z57" s="66"/>
      <c r="AA57" s="66"/>
      <c r="AB57" s="66"/>
      <c r="AC57" s="66"/>
      <c r="AD57" s="66"/>
      <c r="AE57" s="66"/>
    </row>
    <row r="58" spans="1:31" ht="18" customHeight="1" x14ac:dyDescent="0.35">
      <c r="A58" s="456"/>
      <c r="B58" s="2749" t="s">
        <v>91</v>
      </c>
      <c r="C58" s="2750"/>
      <c r="D58" s="2750"/>
      <c r="E58" s="2750"/>
      <c r="F58" s="2750"/>
      <c r="G58" s="2739">
        <v>0.1</v>
      </c>
      <c r="H58" s="2739"/>
      <c r="I58" s="2762">
        <v>0.01</v>
      </c>
      <c r="J58" s="2762"/>
      <c r="K58" s="2739">
        <v>0.01</v>
      </c>
      <c r="L58" s="2739"/>
      <c r="M58" s="2740"/>
      <c r="N58" s="2740"/>
      <c r="O58" s="2740"/>
      <c r="P58" s="2741"/>
      <c r="Q58" s="454"/>
      <c r="R58" s="63"/>
      <c r="U58" s="66"/>
      <c r="V58" s="66"/>
      <c r="W58" s="71"/>
      <c r="X58" s="83"/>
      <c r="Y58" s="72"/>
      <c r="Z58" s="66"/>
      <c r="AA58" s="66"/>
      <c r="AB58" s="66"/>
      <c r="AC58" s="66"/>
      <c r="AD58" s="66"/>
      <c r="AE58" s="66"/>
    </row>
    <row r="59" spans="1:31" ht="18" customHeight="1" x14ac:dyDescent="0.35">
      <c r="A59" s="456"/>
      <c r="B59" s="2749" t="s">
        <v>92</v>
      </c>
      <c r="C59" s="2750"/>
      <c r="D59" s="2750"/>
      <c r="E59" s="2750"/>
      <c r="F59" s="2750"/>
      <c r="G59" s="2739">
        <v>0.01</v>
      </c>
      <c r="H59" s="2739"/>
      <c r="I59" s="2739">
        <v>0.01</v>
      </c>
      <c r="J59" s="2739"/>
      <c r="K59" s="2739">
        <v>0.01</v>
      </c>
      <c r="L59" s="2739"/>
      <c r="M59" s="2740"/>
      <c r="N59" s="2740"/>
      <c r="O59" s="2740"/>
      <c r="P59" s="2741"/>
      <c r="Q59" s="454"/>
      <c r="R59" s="63"/>
      <c r="U59" s="66"/>
      <c r="V59" s="66"/>
      <c r="W59" s="71"/>
      <c r="X59" s="83"/>
      <c r="Y59" s="72"/>
      <c r="Z59" s="66"/>
      <c r="AA59" s="66"/>
      <c r="AB59" s="66"/>
      <c r="AC59" s="66"/>
      <c r="AD59" s="66"/>
      <c r="AE59" s="66"/>
    </row>
    <row r="60" spans="1:31" ht="18" customHeight="1" x14ac:dyDescent="0.5">
      <c r="A60" s="456"/>
      <c r="B60" s="2749" t="s">
        <v>93</v>
      </c>
      <c r="C60" s="2750"/>
      <c r="D60" s="2750"/>
      <c r="E60" s="2750"/>
      <c r="F60" s="2750"/>
      <c r="G60" s="2739"/>
      <c r="H60" s="2739"/>
      <c r="I60" s="2739"/>
      <c r="J60" s="2739"/>
      <c r="K60" s="2739"/>
      <c r="L60" s="2739"/>
      <c r="M60" s="2740"/>
      <c r="N60" s="2740"/>
      <c r="O60" s="2740"/>
      <c r="P60" s="2741"/>
      <c r="Q60" s="454"/>
      <c r="R60" s="63"/>
      <c r="U60" s="66"/>
      <c r="V60" s="66"/>
      <c r="W60" s="71"/>
      <c r="X60" s="21"/>
      <c r="Y60" s="72"/>
      <c r="Z60" s="66"/>
      <c r="AA60" s="66"/>
      <c r="AB60" s="66"/>
      <c r="AC60" s="66"/>
      <c r="AD60" s="66"/>
      <c r="AE60" s="66"/>
    </row>
    <row r="61" spans="1:31" ht="18" customHeight="1" x14ac:dyDescent="0.35">
      <c r="A61" s="456"/>
      <c r="B61" s="2749" t="s">
        <v>94</v>
      </c>
      <c r="C61" s="2750"/>
      <c r="D61" s="2750"/>
      <c r="E61" s="2750"/>
      <c r="F61" s="2750"/>
      <c r="G61" s="2761"/>
      <c r="H61" s="2761"/>
      <c r="I61" s="2761">
        <v>2</v>
      </c>
      <c r="J61" s="2761"/>
      <c r="K61" s="2761">
        <v>2</v>
      </c>
      <c r="L61" s="2761"/>
      <c r="M61" s="2740"/>
      <c r="N61" s="2740"/>
      <c r="O61" s="2740"/>
      <c r="P61" s="2741"/>
      <c r="Q61" s="454"/>
      <c r="R61" s="63"/>
      <c r="U61" s="66"/>
      <c r="V61" s="66"/>
      <c r="W61" s="71"/>
      <c r="X61" s="83"/>
      <c r="Y61" s="72"/>
      <c r="Z61" s="66"/>
      <c r="AA61" s="66"/>
      <c r="AB61" s="66"/>
      <c r="AC61" s="66"/>
      <c r="AD61" s="66"/>
      <c r="AE61" s="66"/>
    </row>
    <row r="62" spans="1:31" ht="18" customHeight="1" x14ac:dyDescent="0.35">
      <c r="A62" s="456"/>
      <c r="B62" s="2749" t="s">
        <v>95</v>
      </c>
      <c r="C62" s="2750"/>
      <c r="D62" s="2750"/>
      <c r="E62" s="2750"/>
      <c r="F62" s="2750"/>
      <c r="G62" s="2739">
        <v>1</v>
      </c>
      <c r="H62" s="2739"/>
      <c r="I62" s="2739">
        <v>1</v>
      </c>
      <c r="J62" s="2739"/>
      <c r="K62" s="2739">
        <v>0.4</v>
      </c>
      <c r="L62" s="2739"/>
      <c r="M62" s="2740"/>
      <c r="N62" s="2740"/>
      <c r="O62" s="2740"/>
      <c r="P62" s="2741"/>
      <c r="Q62" s="454"/>
      <c r="R62" s="63"/>
      <c r="U62" s="66"/>
      <c r="V62" s="66"/>
      <c r="W62" s="71"/>
      <c r="X62" s="83"/>
      <c r="Y62" s="72"/>
      <c r="Z62" s="66"/>
      <c r="AA62" s="66"/>
      <c r="AB62" s="66"/>
      <c r="AC62" s="66"/>
      <c r="AD62" s="66"/>
      <c r="AE62" s="66"/>
    </row>
    <row r="63" spans="1:31" ht="42" customHeight="1" x14ac:dyDescent="0.55000000000000004">
      <c r="A63" s="456"/>
      <c r="B63" s="2755" t="s">
        <v>96</v>
      </c>
      <c r="C63" s="2756"/>
      <c r="D63" s="2756"/>
      <c r="E63" s="2756"/>
      <c r="F63" s="2757"/>
      <c r="G63" s="2739">
        <v>0.01</v>
      </c>
      <c r="H63" s="2739"/>
      <c r="I63" s="2739">
        <v>0.15</v>
      </c>
      <c r="J63" s="2739"/>
      <c r="K63" s="2739">
        <v>0.1</v>
      </c>
      <c r="L63" s="2739"/>
      <c r="M63" s="2758" t="s">
        <v>830</v>
      </c>
      <c r="N63" s="2759"/>
      <c r="O63" s="2759"/>
      <c r="P63" s="2760"/>
      <c r="Q63" s="454"/>
      <c r="R63" s="63"/>
      <c r="U63" s="66"/>
      <c r="V63" s="66"/>
      <c r="W63" s="71"/>
      <c r="X63" s="20"/>
      <c r="Y63" s="72"/>
      <c r="Z63" s="66"/>
      <c r="AA63" s="66"/>
      <c r="AB63" s="66"/>
      <c r="AC63" s="66"/>
      <c r="AD63" s="66"/>
      <c r="AE63" s="66"/>
    </row>
    <row r="64" spans="1:31" ht="36" customHeight="1" x14ac:dyDescent="0.35">
      <c r="A64" s="456"/>
      <c r="B64" s="2751" t="s">
        <v>97</v>
      </c>
      <c r="C64" s="2752"/>
      <c r="D64" s="2752"/>
      <c r="E64" s="2752"/>
      <c r="F64" s="2753"/>
      <c r="G64" s="2754">
        <v>1</v>
      </c>
      <c r="H64" s="2754"/>
      <c r="I64" s="2754">
        <v>1</v>
      </c>
      <c r="J64" s="2754"/>
      <c r="K64" s="2754">
        <v>1</v>
      </c>
      <c r="L64" s="2754"/>
      <c r="M64" s="2740"/>
      <c r="N64" s="2740"/>
      <c r="O64" s="2740"/>
      <c r="P64" s="2741"/>
      <c r="Q64" s="454"/>
      <c r="R64" s="63"/>
      <c r="U64" s="66"/>
      <c r="V64" s="66"/>
      <c r="W64" s="71"/>
      <c r="X64" s="16"/>
      <c r="Y64" s="72"/>
      <c r="Z64" s="66"/>
      <c r="AA64" s="66"/>
      <c r="AB64" s="66"/>
      <c r="AC64" s="66"/>
      <c r="AD64" s="66"/>
      <c r="AE64" s="66"/>
    </row>
    <row r="65" spans="1:31" ht="18" customHeight="1" x14ac:dyDescent="0.35">
      <c r="A65" s="456"/>
      <c r="B65" s="2749" t="s">
        <v>98</v>
      </c>
      <c r="C65" s="2750"/>
      <c r="D65" s="2750"/>
      <c r="E65" s="2750"/>
      <c r="F65" s="2750"/>
      <c r="G65" s="2739">
        <v>0.1</v>
      </c>
      <c r="H65" s="2739"/>
      <c r="I65" s="2739">
        <v>0.1</v>
      </c>
      <c r="J65" s="2739"/>
      <c r="K65" s="2739">
        <v>0.1</v>
      </c>
      <c r="L65" s="2739"/>
      <c r="M65" s="2740"/>
      <c r="N65" s="2740"/>
      <c r="O65" s="2740"/>
      <c r="P65" s="2741"/>
      <c r="Q65" s="454"/>
      <c r="R65" s="63"/>
      <c r="U65" s="66"/>
      <c r="V65" s="66"/>
      <c r="W65" s="71"/>
      <c r="X65" s="83"/>
      <c r="Y65" s="72"/>
      <c r="Z65" s="66"/>
      <c r="AA65" s="66"/>
      <c r="AB65" s="66"/>
      <c r="AC65" s="66"/>
      <c r="AD65" s="66"/>
      <c r="AE65" s="66"/>
    </row>
    <row r="66" spans="1:31" ht="18" customHeight="1" x14ac:dyDescent="0.35">
      <c r="A66" s="456"/>
      <c r="B66" s="2749" t="s">
        <v>99</v>
      </c>
      <c r="C66" s="2750"/>
      <c r="D66" s="2750"/>
      <c r="E66" s="2750"/>
      <c r="F66" s="2750"/>
      <c r="G66" s="2739"/>
      <c r="H66" s="2739"/>
      <c r="I66" s="2739"/>
      <c r="J66" s="2739"/>
      <c r="K66" s="2739"/>
      <c r="L66" s="2739"/>
      <c r="M66" s="2740"/>
      <c r="N66" s="2740"/>
      <c r="O66" s="2740"/>
      <c r="P66" s="2741"/>
      <c r="Q66" s="454"/>
      <c r="R66" s="63"/>
      <c r="U66" s="66"/>
      <c r="V66" s="66"/>
      <c r="W66" s="71"/>
      <c r="X66" s="83"/>
      <c r="Y66" s="72"/>
      <c r="Z66" s="66"/>
      <c r="AA66" s="66"/>
      <c r="AB66" s="66"/>
      <c r="AC66" s="66"/>
      <c r="AD66" s="66"/>
      <c r="AE66" s="66"/>
    </row>
    <row r="67" spans="1:31" ht="18" customHeight="1" x14ac:dyDescent="0.35">
      <c r="A67" s="456"/>
      <c r="B67" s="2749" t="s">
        <v>100</v>
      </c>
      <c r="C67" s="2750"/>
      <c r="D67" s="2750"/>
      <c r="E67" s="2750"/>
      <c r="F67" s="2750"/>
      <c r="G67" s="2739">
        <v>0.3</v>
      </c>
      <c r="H67" s="2739"/>
      <c r="I67" s="2739">
        <v>0.45</v>
      </c>
      <c r="J67" s="2739"/>
      <c r="K67" s="2739">
        <v>0.7</v>
      </c>
      <c r="L67" s="2739"/>
      <c r="M67" s="2740"/>
      <c r="N67" s="2740"/>
      <c r="O67" s="2740"/>
      <c r="P67" s="2741"/>
      <c r="Q67" s="454"/>
      <c r="R67" s="63"/>
      <c r="U67" s="66"/>
      <c r="V67" s="66"/>
      <c r="W67" s="71"/>
      <c r="X67" s="83"/>
      <c r="Y67" s="72"/>
      <c r="Z67" s="66"/>
      <c r="AA67" s="66"/>
      <c r="AB67" s="66"/>
      <c r="AC67" s="66"/>
      <c r="AD67" s="66"/>
      <c r="AE67" s="66"/>
    </row>
    <row r="68" spans="1:31" ht="18" customHeight="1" x14ac:dyDescent="0.35">
      <c r="A68" s="456"/>
      <c r="B68" s="2736"/>
      <c r="C68" s="2737"/>
      <c r="D68" s="2737"/>
      <c r="E68" s="2737"/>
      <c r="F68" s="2738"/>
      <c r="G68" s="2739"/>
      <c r="H68" s="2739"/>
      <c r="I68" s="2739"/>
      <c r="J68" s="2739"/>
      <c r="K68" s="2739"/>
      <c r="L68" s="2739"/>
      <c r="M68" s="2740"/>
      <c r="N68" s="2740"/>
      <c r="O68" s="2740"/>
      <c r="P68" s="2741"/>
      <c r="Q68" s="454"/>
      <c r="R68" s="63"/>
      <c r="U68" s="66"/>
      <c r="V68" s="66"/>
      <c r="W68" s="71"/>
      <c r="X68" s="83"/>
      <c r="Y68" s="72"/>
      <c r="Z68" s="66"/>
      <c r="AA68" s="66"/>
      <c r="AB68" s="66"/>
      <c r="AC68" s="66"/>
      <c r="AD68" s="66"/>
      <c r="AE68" s="66"/>
    </row>
    <row r="69" spans="1:31" ht="18" customHeight="1" thickBot="1" x14ac:dyDescent="0.4">
      <c r="A69" s="456"/>
      <c r="B69" s="2742"/>
      <c r="C69" s="2743"/>
      <c r="D69" s="2743"/>
      <c r="E69" s="2743"/>
      <c r="F69" s="2744"/>
      <c r="G69" s="2745"/>
      <c r="H69" s="2745"/>
      <c r="I69" s="2746"/>
      <c r="J69" s="2746"/>
      <c r="K69" s="2746"/>
      <c r="L69" s="2746"/>
      <c r="M69" s="2747"/>
      <c r="N69" s="2747"/>
      <c r="O69" s="2747"/>
      <c r="P69" s="2748"/>
      <c r="Q69" s="454"/>
      <c r="R69" s="63"/>
      <c r="U69" s="66"/>
      <c r="V69" s="66"/>
      <c r="W69" s="71"/>
      <c r="X69" s="80"/>
      <c r="Y69" s="72"/>
      <c r="Z69" s="66"/>
      <c r="AA69" s="66"/>
      <c r="AB69" s="66"/>
      <c r="AC69" s="66"/>
      <c r="AD69" s="66"/>
      <c r="AE69" s="66"/>
    </row>
    <row r="70" spans="1:31" ht="21.5" thickTop="1" x14ac:dyDescent="0.35">
      <c r="A70" s="456"/>
      <c r="B70" s="748"/>
      <c r="C70" s="64"/>
      <c r="D70" s="64"/>
      <c r="E70" s="64"/>
      <c r="F70" s="64"/>
      <c r="G70" s="749"/>
      <c r="H70" s="456"/>
      <c r="I70" s="750"/>
      <c r="J70" s="456"/>
      <c r="K70" s="749"/>
      <c r="L70" s="456"/>
      <c r="M70" s="2730"/>
      <c r="N70" s="2730"/>
      <c r="O70" s="2730"/>
      <c r="P70" s="2730"/>
      <c r="Q70" s="454"/>
      <c r="R70" s="63"/>
      <c r="U70" s="66"/>
      <c r="V70" s="66"/>
      <c r="W70" s="71"/>
      <c r="X70" s="83"/>
      <c r="Y70" s="72"/>
      <c r="Z70" s="66"/>
      <c r="AA70" s="66"/>
      <c r="AB70" s="66"/>
      <c r="AC70" s="66"/>
      <c r="AD70" s="66"/>
      <c r="AE70" s="66"/>
    </row>
    <row r="71" spans="1:31" ht="24" thickBot="1" x14ac:dyDescent="0.4">
      <c r="A71" s="456"/>
      <c r="B71" s="748"/>
      <c r="C71" s="64"/>
      <c r="D71" s="64"/>
      <c r="E71" s="64"/>
      <c r="F71" s="64"/>
      <c r="G71" s="751"/>
      <c r="H71" s="456"/>
      <c r="I71" s="751"/>
      <c r="J71" s="456"/>
      <c r="K71" s="751"/>
      <c r="L71" s="456"/>
      <c r="M71" s="2730"/>
      <c r="N71" s="2730"/>
      <c r="O71" s="2730"/>
      <c r="P71" s="2730"/>
      <c r="Q71" s="454"/>
      <c r="R71" s="63"/>
      <c r="U71" s="66"/>
      <c r="V71" s="66"/>
      <c r="W71" s="71"/>
      <c r="X71" s="16"/>
      <c r="Y71" s="72"/>
      <c r="Z71" s="66"/>
      <c r="AA71" s="66"/>
      <c r="AB71" s="66"/>
      <c r="AC71" s="66"/>
      <c r="AD71" s="66"/>
      <c r="AE71" s="66"/>
    </row>
    <row r="72" spans="1:31" s="28" customFormat="1" ht="40.5" customHeight="1" thickTop="1" x14ac:dyDescent="0.35">
      <c r="A72" s="719"/>
      <c r="B72" s="2731" t="s">
        <v>933</v>
      </c>
      <c r="C72" s="2732"/>
      <c r="D72" s="2732"/>
      <c r="E72" s="2732"/>
      <c r="F72" s="2732"/>
      <c r="G72" s="2733" t="str">
        <f>G52</f>
        <v>Grand compte</v>
      </c>
      <c r="H72" s="2733"/>
      <c r="I72" s="2733" t="str">
        <f>I52</f>
        <v>ETI</v>
      </c>
      <c r="J72" s="2733"/>
      <c r="K72" s="2733" t="str">
        <f>K52</f>
        <v>PME</v>
      </c>
      <c r="L72" s="2733"/>
      <c r="M72" s="2734" t="s">
        <v>17</v>
      </c>
      <c r="N72" s="2734"/>
      <c r="O72" s="2734"/>
      <c r="P72" s="2735"/>
      <c r="Q72" s="720"/>
      <c r="R72" s="383"/>
      <c r="U72" s="73"/>
      <c r="V72" s="73"/>
      <c r="W72" s="74"/>
      <c r="X72" s="75"/>
      <c r="Y72" s="76"/>
      <c r="Z72" s="73"/>
      <c r="AA72" s="73"/>
      <c r="AB72" s="73"/>
      <c r="AC72" s="73"/>
      <c r="AD72" s="73"/>
      <c r="AE72" s="73"/>
    </row>
    <row r="73" spans="1:31" s="28" customFormat="1" ht="10.5" customHeight="1" x14ac:dyDescent="0.35">
      <c r="A73" s="719"/>
      <c r="B73" s="2727"/>
      <c r="C73" s="2728"/>
      <c r="D73" s="2728"/>
      <c r="E73" s="2728"/>
      <c r="F73" s="2728"/>
      <c r="G73" s="2728"/>
      <c r="H73" s="2728"/>
      <c r="I73" s="2728"/>
      <c r="J73" s="2728"/>
      <c r="K73" s="2728"/>
      <c r="L73" s="2728"/>
      <c r="M73" s="2728"/>
      <c r="N73" s="2728"/>
      <c r="O73" s="2728"/>
      <c r="P73" s="2729"/>
      <c r="Q73" s="720"/>
      <c r="R73" s="383"/>
      <c r="U73" s="73"/>
      <c r="V73" s="73"/>
      <c r="W73" s="74"/>
      <c r="X73" s="75"/>
      <c r="Y73" s="76"/>
      <c r="Z73" s="73"/>
      <c r="AA73" s="73"/>
      <c r="AB73" s="73"/>
      <c r="AC73" s="73"/>
      <c r="AD73" s="73"/>
      <c r="AE73" s="73"/>
    </row>
    <row r="74" spans="1:31" ht="18" customHeight="1" x14ac:dyDescent="0.35">
      <c r="A74" s="456"/>
      <c r="B74" s="2715" t="s">
        <v>101</v>
      </c>
      <c r="C74" s="2716"/>
      <c r="D74" s="2716"/>
      <c r="E74" s="2716"/>
      <c r="F74" s="2716"/>
      <c r="G74" s="2716"/>
      <c r="H74" s="2716"/>
      <c r="I74" s="2716"/>
      <c r="J74" s="2716"/>
      <c r="K74" s="2716"/>
      <c r="L74" s="2716"/>
      <c r="M74" s="2716"/>
      <c r="N74" s="2716"/>
      <c r="O74" s="2716"/>
      <c r="P74" s="2717"/>
      <c r="Q74" s="454"/>
      <c r="R74" s="63"/>
      <c r="U74" s="66"/>
      <c r="V74" s="66"/>
      <c r="W74" s="71"/>
      <c r="X74" s="83"/>
      <c r="Y74" s="72"/>
      <c r="Z74" s="66"/>
      <c r="AA74" s="66"/>
      <c r="AB74" s="66"/>
      <c r="AC74" s="66"/>
      <c r="AD74" s="66"/>
      <c r="AE74" s="66"/>
    </row>
    <row r="75" spans="1:31" ht="18" customHeight="1" x14ac:dyDescent="0.35">
      <c r="A75" s="456"/>
      <c r="B75" s="2708" t="s">
        <v>831</v>
      </c>
      <c r="C75" s="2709"/>
      <c r="D75" s="2709"/>
      <c r="E75" s="2709"/>
      <c r="F75" s="2709"/>
      <c r="G75" s="2718"/>
      <c r="H75" s="2718"/>
      <c r="I75" s="2719"/>
      <c r="J75" s="2719"/>
      <c r="K75" s="2718"/>
      <c r="L75" s="2718"/>
      <c r="M75" s="2713"/>
      <c r="N75" s="2713"/>
      <c r="O75" s="2713"/>
      <c r="P75" s="2714"/>
      <c r="Q75" s="454"/>
      <c r="R75" s="63"/>
      <c r="U75" s="66"/>
      <c r="V75" s="66"/>
      <c r="W75" s="71"/>
      <c r="X75" s="83"/>
      <c r="Y75" s="72"/>
      <c r="Z75" s="66"/>
      <c r="AA75" s="66"/>
      <c r="AB75" s="66"/>
      <c r="AC75" s="66"/>
      <c r="AD75" s="66"/>
      <c r="AE75" s="66"/>
    </row>
    <row r="76" spans="1:31" ht="18" customHeight="1" x14ac:dyDescent="0.35">
      <c r="A76" s="456"/>
      <c r="B76" s="2708" t="s">
        <v>833</v>
      </c>
      <c r="C76" s="2709"/>
      <c r="D76" s="2709"/>
      <c r="E76" s="2709"/>
      <c r="F76" s="2709"/>
      <c r="G76" s="2718"/>
      <c r="H76" s="2718"/>
      <c r="I76" s="2712"/>
      <c r="J76" s="2712"/>
      <c r="K76" s="2712"/>
      <c r="L76" s="2712"/>
      <c r="M76" s="2713"/>
      <c r="N76" s="2713"/>
      <c r="O76" s="2713"/>
      <c r="P76" s="2714"/>
      <c r="Q76" s="454"/>
      <c r="R76" s="63"/>
      <c r="U76" s="66"/>
      <c r="V76" s="66"/>
      <c r="W76" s="71"/>
      <c r="X76" s="83"/>
      <c r="Y76" s="72"/>
      <c r="Z76" s="66"/>
      <c r="AA76" s="66"/>
      <c r="AB76" s="66"/>
      <c r="AC76" s="66"/>
      <c r="AD76" s="66"/>
      <c r="AE76" s="66"/>
    </row>
    <row r="77" spans="1:31" ht="35.25" customHeight="1" x14ac:dyDescent="0.35">
      <c r="A77" s="456"/>
      <c r="B77" s="2708" t="s">
        <v>834</v>
      </c>
      <c r="C77" s="2709"/>
      <c r="D77" s="2709"/>
      <c r="E77" s="2709"/>
      <c r="F77" s="2709"/>
      <c r="G77" s="2718" t="s">
        <v>836</v>
      </c>
      <c r="H77" s="2718"/>
      <c r="I77" s="2712"/>
      <c r="J77" s="2712"/>
      <c r="K77" s="2712"/>
      <c r="L77" s="2712"/>
      <c r="M77" s="2713"/>
      <c r="N77" s="2713"/>
      <c r="O77" s="2713"/>
      <c r="P77" s="2714"/>
      <c r="Q77" s="454"/>
      <c r="R77" s="63"/>
      <c r="U77" s="66"/>
      <c r="V77" s="66"/>
      <c r="W77" s="71"/>
      <c r="X77" s="83"/>
      <c r="Y77" s="72"/>
      <c r="Z77" s="66"/>
      <c r="AA77" s="66"/>
      <c r="AB77" s="66"/>
      <c r="AC77" s="66"/>
      <c r="AD77" s="66"/>
      <c r="AE77" s="66"/>
    </row>
    <row r="78" spans="1:31" ht="18" customHeight="1" x14ac:dyDescent="0.35">
      <c r="A78" s="456"/>
      <c r="B78" s="2708" t="s">
        <v>835</v>
      </c>
      <c r="C78" s="2709"/>
      <c r="D78" s="2709"/>
      <c r="E78" s="2709"/>
      <c r="F78" s="2709"/>
      <c r="G78" s="2718"/>
      <c r="H78" s="2718"/>
      <c r="I78" s="2712"/>
      <c r="J78" s="2712"/>
      <c r="K78" s="2712"/>
      <c r="L78" s="2712"/>
      <c r="M78" s="2713"/>
      <c r="N78" s="2713"/>
      <c r="O78" s="2713"/>
      <c r="P78" s="2714"/>
      <c r="Q78" s="454"/>
      <c r="R78" s="63"/>
      <c r="U78" s="66"/>
      <c r="V78" s="66"/>
      <c r="W78" s="71"/>
      <c r="X78" s="83"/>
      <c r="Y78" s="72"/>
      <c r="Z78" s="66"/>
      <c r="AA78" s="66"/>
      <c r="AB78" s="66"/>
      <c r="AC78" s="66"/>
      <c r="AD78" s="66"/>
      <c r="AE78" s="66"/>
    </row>
    <row r="79" spans="1:31" ht="18" customHeight="1" x14ac:dyDescent="0.35">
      <c r="A79" s="456"/>
      <c r="B79" s="2708"/>
      <c r="C79" s="2709"/>
      <c r="D79" s="2709"/>
      <c r="E79" s="2709"/>
      <c r="F79" s="2709"/>
      <c r="G79" s="2718"/>
      <c r="H79" s="2718"/>
      <c r="I79" s="2712"/>
      <c r="J79" s="2712"/>
      <c r="K79" s="2712"/>
      <c r="L79" s="2712"/>
      <c r="M79" s="2713"/>
      <c r="N79" s="2713"/>
      <c r="O79" s="2713"/>
      <c r="P79" s="2714"/>
      <c r="Q79" s="454"/>
      <c r="R79" s="63"/>
      <c r="U79" s="66"/>
      <c r="V79" s="66"/>
      <c r="W79" s="71"/>
      <c r="X79" s="83"/>
      <c r="Y79" s="72"/>
      <c r="Z79" s="66"/>
      <c r="AA79" s="66"/>
      <c r="AB79" s="66"/>
      <c r="AC79" s="66"/>
      <c r="AD79" s="66"/>
      <c r="AE79" s="66"/>
    </row>
    <row r="80" spans="1:31" ht="18" customHeight="1" x14ac:dyDescent="0.35">
      <c r="A80" s="456"/>
      <c r="B80" s="2708"/>
      <c r="C80" s="2709"/>
      <c r="D80" s="2709"/>
      <c r="E80" s="2709"/>
      <c r="F80" s="2709"/>
      <c r="G80" s="2718"/>
      <c r="H80" s="2718"/>
      <c r="I80" s="2719"/>
      <c r="J80" s="2719"/>
      <c r="K80" s="2720"/>
      <c r="L80" s="2720"/>
      <c r="M80" s="2713"/>
      <c r="N80" s="2713"/>
      <c r="O80" s="2713"/>
      <c r="P80" s="2714"/>
      <c r="Q80" s="454"/>
      <c r="R80" s="63"/>
      <c r="U80" s="66"/>
      <c r="V80" s="66"/>
      <c r="W80" s="71"/>
      <c r="X80" s="83"/>
      <c r="Y80" s="72"/>
      <c r="Z80" s="66"/>
      <c r="AA80" s="66"/>
      <c r="AB80" s="66"/>
      <c r="AC80" s="66"/>
      <c r="AD80" s="66"/>
      <c r="AE80" s="66"/>
    </row>
    <row r="81" spans="1:31" ht="11.25" customHeight="1" x14ac:dyDescent="0.35">
      <c r="A81" s="456"/>
      <c r="B81" s="2721"/>
      <c r="C81" s="2722"/>
      <c r="D81" s="2722"/>
      <c r="E81" s="2722"/>
      <c r="F81" s="2722"/>
      <c r="G81" s="2722"/>
      <c r="H81" s="2722"/>
      <c r="I81" s="2722"/>
      <c r="J81" s="2722"/>
      <c r="K81" s="2722"/>
      <c r="L81" s="2722"/>
      <c r="M81" s="2722"/>
      <c r="N81" s="2722"/>
      <c r="O81" s="2722"/>
      <c r="P81" s="2723"/>
      <c r="Q81" s="454"/>
      <c r="R81" s="63"/>
      <c r="U81" s="66"/>
      <c r="V81" s="66"/>
      <c r="W81" s="71"/>
      <c r="X81" s="83"/>
      <c r="Y81" s="72"/>
      <c r="Z81" s="66"/>
      <c r="AA81" s="66"/>
      <c r="AB81" s="66"/>
      <c r="AC81" s="66"/>
      <c r="AD81" s="66"/>
      <c r="AE81" s="66"/>
    </row>
    <row r="82" spans="1:31" ht="18" customHeight="1" x14ac:dyDescent="0.35">
      <c r="A82" s="456"/>
      <c r="B82" s="2715" t="s">
        <v>102</v>
      </c>
      <c r="C82" s="2716"/>
      <c r="D82" s="2716"/>
      <c r="E82" s="2716"/>
      <c r="F82" s="2716"/>
      <c r="G82" s="2716"/>
      <c r="H82" s="2716"/>
      <c r="I82" s="2716"/>
      <c r="J82" s="2716"/>
      <c r="K82" s="2716"/>
      <c r="L82" s="2716"/>
      <c r="M82" s="2716"/>
      <c r="N82" s="2716"/>
      <c r="O82" s="2716"/>
      <c r="P82" s="2717"/>
      <c r="Q82" s="454"/>
      <c r="R82" s="63"/>
      <c r="U82" s="66"/>
      <c r="V82" s="66"/>
      <c r="W82" s="71"/>
      <c r="X82" s="83"/>
      <c r="Y82" s="72"/>
      <c r="Z82" s="66"/>
      <c r="AA82" s="66"/>
      <c r="AB82" s="66"/>
      <c r="AC82" s="66"/>
      <c r="AD82" s="66"/>
      <c r="AE82" s="66"/>
    </row>
    <row r="83" spans="1:31" ht="18" customHeight="1" x14ac:dyDescent="0.35">
      <c r="A83" s="456"/>
      <c r="B83" s="2708" t="s">
        <v>832</v>
      </c>
      <c r="C83" s="2709"/>
      <c r="D83" s="2709"/>
      <c r="E83" s="2709"/>
      <c r="F83" s="2709"/>
      <c r="G83" s="2710"/>
      <c r="H83" s="2710"/>
      <c r="I83" s="2711"/>
      <c r="J83" s="2711"/>
      <c r="K83" s="2712"/>
      <c r="L83" s="2712"/>
      <c r="M83" s="2713"/>
      <c r="N83" s="2713"/>
      <c r="O83" s="2713"/>
      <c r="P83" s="2714"/>
      <c r="Q83" s="454"/>
      <c r="R83" s="63"/>
      <c r="U83" s="66"/>
      <c r="V83" s="66"/>
      <c r="W83" s="71"/>
      <c r="X83" s="83"/>
      <c r="Y83" s="72"/>
      <c r="Z83" s="66"/>
      <c r="AA83" s="66"/>
      <c r="AB83" s="66"/>
      <c r="AC83" s="66"/>
      <c r="AD83" s="66"/>
      <c r="AE83" s="66"/>
    </row>
    <row r="84" spans="1:31" ht="18" customHeight="1" x14ac:dyDescent="0.35">
      <c r="A84" s="456"/>
      <c r="B84" s="2708" t="s">
        <v>837</v>
      </c>
      <c r="C84" s="2709"/>
      <c r="D84" s="2709"/>
      <c r="E84" s="2709"/>
      <c r="F84" s="2709"/>
      <c r="G84" s="2710"/>
      <c r="H84" s="2710"/>
      <c r="I84" s="2711"/>
      <c r="J84" s="2711"/>
      <c r="K84" s="2712"/>
      <c r="L84" s="2712"/>
      <c r="M84" s="2713"/>
      <c r="N84" s="2713"/>
      <c r="O84" s="2713"/>
      <c r="P84" s="2714"/>
      <c r="Q84" s="454"/>
      <c r="R84" s="63"/>
      <c r="U84" s="66"/>
      <c r="V84" s="66"/>
      <c r="W84" s="71"/>
      <c r="X84" s="83"/>
      <c r="Y84" s="72"/>
      <c r="Z84" s="66"/>
      <c r="AA84" s="66"/>
      <c r="AB84" s="66"/>
      <c r="AC84" s="66"/>
      <c r="AD84" s="66"/>
      <c r="AE84" s="66"/>
    </row>
    <row r="85" spans="1:31" ht="18" customHeight="1" x14ac:dyDescent="0.35">
      <c r="A85" s="456"/>
      <c r="B85" s="2708"/>
      <c r="C85" s="2709"/>
      <c r="D85" s="2709"/>
      <c r="E85" s="2709"/>
      <c r="F85" s="2709"/>
      <c r="G85" s="2710"/>
      <c r="H85" s="2710"/>
      <c r="I85" s="2711"/>
      <c r="J85" s="2711"/>
      <c r="K85" s="2712"/>
      <c r="L85" s="2712"/>
      <c r="M85" s="2713"/>
      <c r="N85" s="2713"/>
      <c r="O85" s="2713"/>
      <c r="P85" s="2714"/>
      <c r="Q85" s="454"/>
      <c r="R85" s="63"/>
      <c r="U85" s="66"/>
      <c r="V85" s="66"/>
      <c r="W85" s="71"/>
      <c r="X85" s="83"/>
      <c r="Y85" s="72"/>
      <c r="Z85" s="66"/>
      <c r="AA85" s="66"/>
      <c r="AB85" s="66"/>
      <c r="AC85" s="66"/>
      <c r="AD85" s="66"/>
      <c r="AE85" s="66"/>
    </row>
    <row r="86" spans="1:31" ht="18" customHeight="1" x14ac:dyDescent="0.35">
      <c r="A86" s="456"/>
      <c r="B86" s="2708"/>
      <c r="C86" s="2709"/>
      <c r="D86" s="2709"/>
      <c r="E86" s="2709"/>
      <c r="F86" s="2709"/>
      <c r="G86" s="2710"/>
      <c r="H86" s="2710"/>
      <c r="I86" s="2711"/>
      <c r="J86" s="2711"/>
      <c r="K86" s="2712"/>
      <c r="L86" s="2712"/>
      <c r="M86" s="2713"/>
      <c r="N86" s="2713"/>
      <c r="O86" s="2713"/>
      <c r="P86" s="2714"/>
      <c r="Q86" s="454"/>
      <c r="R86" s="63"/>
      <c r="U86" s="66"/>
      <c r="V86" s="66"/>
      <c r="W86" s="71"/>
      <c r="X86" s="83"/>
      <c r="Y86" s="72"/>
      <c r="Z86" s="66"/>
      <c r="AA86" s="66"/>
      <c r="AB86" s="66"/>
      <c r="AC86" s="66"/>
      <c r="AD86" s="66"/>
      <c r="AE86" s="66"/>
    </row>
    <row r="87" spans="1:31" ht="18" customHeight="1" x14ac:dyDescent="0.65">
      <c r="A87" s="456"/>
      <c r="B87" s="2708"/>
      <c r="C87" s="2709"/>
      <c r="D87" s="2709"/>
      <c r="E87" s="2709"/>
      <c r="F87" s="2709"/>
      <c r="G87" s="2710"/>
      <c r="H87" s="2710"/>
      <c r="I87" s="2711"/>
      <c r="J87" s="2711"/>
      <c r="K87" s="2712"/>
      <c r="L87" s="2712"/>
      <c r="M87" s="2713"/>
      <c r="N87" s="2713"/>
      <c r="O87" s="2713"/>
      <c r="P87" s="2714"/>
      <c r="Q87" s="454"/>
      <c r="R87" s="63"/>
      <c r="U87" s="66"/>
      <c r="V87" s="66"/>
      <c r="W87" s="71"/>
      <c r="X87" s="22"/>
      <c r="Y87" s="72"/>
      <c r="Z87" s="66"/>
      <c r="AA87" s="66"/>
      <c r="AB87" s="66"/>
      <c r="AC87" s="66"/>
      <c r="AD87" s="66"/>
      <c r="AE87" s="66"/>
    </row>
    <row r="88" spans="1:31" ht="18" customHeight="1" x14ac:dyDescent="0.35">
      <c r="A88" s="456"/>
      <c r="B88" s="2708"/>
      <c r="C88" s="2709"/>
      <c r="D88" s="2709"/>
      <c r="E88" s="2709"/>
      <c r="F88" s="2709"/>
      <c r="G88" s="2710"/>
      <c r="H88" s="2710"/>
      <c r="I88" s="2711"/>
      <c r="J88" s="2711"/>
      <c r="K88" s="2712"/>
      <c r="L88" s="2712"/>
      <c r="M88" s="2713"/>
      <c r="N88" s="2713"/>
      <c r="O88" s="2713"/>
      <c r="P88" s="2714"/>
      <c r="Q88" s="454"/>
      <c r="R88" s="63"/>
      <c r="U88" s="66"/>
      <c r="V88" s="66"/>
      <c r="W88" s="71"/>
      <c r="X88" s="83"/>
      <c r="Y88" s="72"/>
      <c r="Z88" s="66"/>
      <c r="AA88" s="66"/>
      <c r="AB88" s="66"/>
      <c r="AC88" s="66"/>
      <c r="AD88" s="66"/>
      <c r="AE88" s="66"/>
    </row>
    <row r="89" spans="1:31" ht="18" customHeight="1" x14ac:dyDescent="0.35">
      <c r="A89" s="456"/>
      <c r="B89" s="2708"/>
      <c r="C89" s="2709"/>
      <c r="D89" s="2709"/>
      <c r="E89" s="2709"/>
      <c r="F89" s="2709"/>
      <c r="G89" s="2710"/>
      <c r="H89" s="2710"/>
      <c r="I89" s="2711"/>
      <c r="J89" s="2711"/>
      <c r="K89" s="2712"/>
      <c r="L89" s="2712"/>
      <c r="M89" s="2713"/>
      <c r="N89" s="2713"/>
      <c r="O89" s="2713"/>
      <c r="P89" s="2714"/>
      <c r="Q89" s="454"/>
      <c r="R89" s="63"/>
      <c r="U89" s="66"/>
      <c r="V89" s="66"/>
      <c r="W89" s="71"/>
      <c r="X89" s="83"/>
      <c r="Y89" s="72"/>
      <c r="Z89" s="66"/>
      <c r="AA89" s="66"/>
      <c r="AB89" s="66"/>
      <c r="AC89" s="66"/>
      <c r="AD89" s="66"/>
      <c r="AE89" s="66"/>
    </row>
    <row r="90" spans="1:31" ht="11.25" customHeight="1" thickBot="1" x14ac:dyDescent="0.4">
      <c r="A90" s="456"/>
      <c r="B90" s="2698"/>
      <c r="C90" s="2699"/>
      <c r="D90" s="2699"/>
      <c r="E90" s="2699"/>
      <c r="F90" s="2699"/>
      <c r="G90" s="2699"/>
      <c r="H90" s="2699"/>
      <c r="I90" s="2699"/>
      <c r="J90" s="2699"/>
      <c r="K90" s="2699"/>
      <c r="L90" s="2699"/>
      <c r="M90" s="2699"/>
      <c r="N90" s="2699"/>
      <c r="O90" s="2699"/>
      <c r="P90" s="2700"/>
      <c r="Q90" s="454"/>
      <c r="R90" s="63"/>
      <c r="U90" s="66"/>
      <c r="V90" s="66"/>
      <c r="W90" s="71"/>
      <c r="X90" s="83"/>
      <c r="Y90" s="72"/>
      <c r="Z90" s="66"/>
      <c r="AA90" s="66"/>
      <c r="AB90" s="66"/>
      <c r="AC90" s="66"/>
      <c r="AD90" s="66"/>
      <c r="AE90" s="66"/>
    </row>
    <row r="91" spans="1:31" ht="15" thickTop="1" x14ac:dyDescent="0.35">
      <c r="A91" s="456"/>
      <c r="B91" s="456"/>
      <c r="C91" s="64"/>
      <c r="D91" s="64"/>
      <c r="E91" s="64"/>
      <c r="F91" s="64"/>
      <c r="G91" s="64"/>
      <c r="H91" s="456"/>
      <c r="I91" s="456"/>
      <c r="J91" s="456"/>
      <c r="K91" s="456"/>
      <c r="L91" s="456"/>
      <c r="M91" s="456"/>
      <c r="N91" s="456"/>
      <c r="O91" s="456"/>
      <c r="P91" s="456"/>
      <c r="Q91" s="454"/>
      <c r="R91" s="63"/>
      <c r="U91" s="91"/>
      <c r="V91" s="91"/>
      <c r="W91" s="72"/>
      <c r="X91" s="72"/>
      <c r="Y91" s="72"/>
      <c r="Z91" s="66"/>
      <c r="AA91" s="66"/>
      <c r="AB91" s="66"/>
      <c r="AC91" s="66"/>
      <c r="AD91" s="66"/>
      <c r="AE91" s="66"/>
    </row>
    <row r="92" spans="1:31" ht="15" thickBot="1" x14ac:dyDescent="0.4">
      <c r="A92" s="64"/>
      <c r="B92" s="64"/>
      <c r="C92" s="64"/>
      <c r="D92" s="64"/>
      <c r="E92" s="64"/>
      <c r="F92" s="64"/>
      <c r="G92" s="64"/>
      <c r="H92" s="64"/>
      <c r="I92" s="64"/>
      <c r="J92" s="64"/>
      <c r="K92" s="64"/>
      <c r="L92" s="64"/>
      <c r="M92" s="64"/>
      <c r="N92" s="64"/>
      <c r="O92" s="64"/>
      <c r="P92" s="64"/>
      <c r="Q92" s="64"/>
    </row>
    <row r="93" spans="1:31" ht="19.5" thickTop="1" thickBot="1" x14ac:dyDescent="0.4">
      <c r="A93" s="2701" t="s">
        <v>10</v>
      </c>
      <c r="B93" s="2702"/>
      <c r="C93" s="2702"/>
      <c r="D93" s="2702"/>
      <c r="E93" s="2702"/>
      <c r="F93" s="2702"/>
      <c r="G93" s="2702"/>
      <c r="H93" s="2702"/>
      <c r="I93" s="2702"/>
      <c r="J93" s="2702"/>
      <c r="K93" s="2702"/>
      <c r="L93" s="33"/>
      <c r="M93" s="2360" t="s">
        <v>491</v>
      </c>
      <c r="N93" s="2361"/>
      <c r="O93" s="2362"/>
      <c r="P93" s="34"/>
      <c r="Q93" s="64"/>
      <c r="R93" s="64"/>
      <c r="S93" s="64"/>
      <c r="T93" s="64"/>
    </row>
    <row r="94" spans="1:31" ht="21" customHeight="1" x14ac:dyDescent="0.35">
      <c r="A94" s="2703" t="s">
        <v>903</v>
      </c>
      <c r="B94" s="2704"/>
      <c r="C94" s="2704"/>
      <c r="D94" s="2704"/>
      <c r="E94" s="2704"/>
      <c r="F94" s="2704"/>
      <c r="G94" s="2704"/>
      <c r="H94" s="2704"/>
      <c r="I94" s="2704"/>
      <c r="J94" s="2704"/>
      <c r="K94" s="2705"/>
      <c r="L94" s="33"/>
      <c r="M94" s="2401" t="s">
        <v>494</v>
      </c>
      <c r="N94" s="2402"/>
      <c r="O94" s="2403"/>
      <c r="P94" s="34"/>
      <c r="Q94" s="64"/>
      <c r="R94" s="64"/>
      <c r="S94" s="64"/>
      <c r="T94" s="64"/>
    </row>
    <row r="95" spans="1:31" ht="21" customHeight="1" x14ac:dyDescent="0.35">
      <c r="A95" s="2690"/>
      <c r="B95" s="2691"/>
      <c r="C95" s="2691"/>
      <c r="D95" s="2691"/>
      <c r="E95" s="2691"/>
      <c r="F95" s="2691"/>
      <c r="G95" s="2691"/>
      <c r="H95" s="2691"/>
      <c r="I95" s="2691"/>
      <c r="J95" s="2691"/>
      <c r="K95" s="2692"/>
      <c r="L95" s="33"/>
      <c r="M95" s="2341"/>
      <c r="N95" s="2342"/>
      <c r="O95" s="2343"/>
      <c r="P95" s="34"/>
      <c r="Q95" s="64"/>
      <c r="R95" s="64"/>
      <c r="S95" s="64"/>
      <c r="T95" s="64"/>
    </row>
    <row r="96" spans="1:31" ht="21" customHeight="1" x14ac:dyDescent="0.35">
      <c r="A96" s="2690"/>
      <c r="B96" s="2691"/>
      <c r="C96" s="2691"/>
      <c r="D96" s="2691"/>
      <c r="E96" s="2691"/>
      <c r="F96" s="2691"/>
      <c r="G96" s="2691"/>
      <c r="H96" s="2691"/>
      <c r="I96" s="2691"/>
      <c r="J96" s="2691"/>
      <c r="K96" s="2692"/>
      <c r="L96" s="33"/>
      <c r="M96" s="2341"/>
      <c r="N96" s="2342"/>
      <c r="O96" s="2343"/>
      <c r="P96" s="34"/>
      <c r="Q96" s="64"/>
      <c r="R96" s="64"/>
      <c r="S96" s="64"/>
      <c r="T96" s="64"/>
    </row>
    <row r="97" spans="1:20" ht="21" customHeight="1" x14ac:dyDescent="0.35">
      <c r="A97" s="2690"/>
      <c r="B97" s="2691"/>
      <c r="C97" s="2691"/>
      <c r="D97" s="2691"/>
      <c r="E97" s="2691"/>
      <c r="F97" s="2691"/>
      <c r="G97" s="2691"/>
      <c r="H97" s="2691"/>
      <c r="I97" s="2691"/>
      <c r="J97" s="2691"/>
      <c r="K97" s="2692"/>
      <c r="L97" s="33"/>
      <c r="M97" s="2341"/>
      <c r="N97" s="2342"/>
      <c r="O97" s="2343"/>
      <c r="P97" s="34"/>
      <c r="Q97" s="64"/>
      <c r="R97" s="64"/>
      <c r="S97" s="64"/>
      <c r="T97" s="64"/>
    </row>
    <row r="98" spans="1:20" ht="15" thickBot="1" x14ac:dyDescent="0.4">
      <c r="A98" s="2693"/>
      <c r="B98" s="2694"/>
      <c r="C98" s="2694"/>
      <c r="D98" s="2694"/>
      <c r="E98" s="2694"/>
      <c r="F98" s="2694"/>
      <c r="G98" s="2694"/>
      <c r="H98" s="2694"/>
      <c r="I98" s="2694"/>
      <c r="J98" s="2694"/>
      <c r="K98" s="2695"/>
      <c r="L98" s="64"/>
      <c r="M98" s="2363"/>
      <c r="N98" s="2696"/>
      <c r="O98" s="2697"/>
      <c r="P98" s="64"/>
      <c r="Q98" s="64"/>
      <c r="R98" s="64"/>
      <c r="S98" s="64"/>
      <c r="T98" s="64"/>
    </row>
    <row r="99" spans="1:20" ht="15.5" thickTop="1" thickBot="1" x14ac:dyDescent="0.4">
      <c r="A99" s="64"/>
      <c r="B99" s="64"/>
      <c r="C99" s="64"/>
      <c r="D99" s="64"/>
      <c r="E99" s="64"/>
      <c r="F99" s="64"/>
      <c r="G99" s="64"/>
      <c r="H99" s="64"/>
      <c r="I99" s="64"/>
      <c r="J99" s="64"/>
      <c r="K99" s="64"/>
      <c r="L99" s="34"/>
      <c r="M99" s="64"/>
      <c r="N99" s="64"/>
      <c r="O99" s="64"/>
      <c r="P99" s="34"/>
      <c r="Q99" s="64"/>
      <c r="R99" s="64"/>
      <c r="S99" s="64"/>
      <c r="T99" s="64"/>
    </row>
    <row r="100" spans="1:20" ht="21" customHeight="1" thickTop="1" thickBot="1" x14ac:dyDescent="0.4">
      <c r="A100" s="2706" t="s">
        <v>11</v>
      </c>
      <c r="B100" s="2707"/>
      <c r="C100" s="2707"/>
      <c r="D100" s="2707"/>
      <c r="E100" s="2707"/>
      <c r="F100" s="2707"/>
      <c r="G100" s="2707"/>
      <c r="H100" s="2707"/>
      <c r="I100" s="2707"/>
      <c r="J100" s="2707"/>
      <c r="K100" s="2707"/>
      <c r="L100" s="33"/>
      <c r="M100" s="2360" t="s">
        <v>491</v>
      </c>
      <c r="N100" s="2361"/>
      <c r="O100" s="2362"/>
      <c r="P100" s="34"/>
      <c r="Q100" s="64"/>
      <c r="R100" s="64"/>
      <c r="S100" s="64"/>
      <c r="T100" s="64"/>
    </row>
    <row r="101" spans="1:20" ht="21" customHeight="1" thickTop="1" x14ac:dyDescent="0.35">
      <c r="A101" s="2687" t="s">
        <v>904</v>
      </c>
      <c r="B101" s="2688"/>
      <c r="C101" s="2688"/>
      <c r="D101" s="2688"/>
      <c r="E101" s="2688"/>
      <c r="F101" s="2688"/>
      <c r="G101" s="2688"/>
      <c r="H101" s="2688"/>
      <c r="I101" s="2688"/>
      <c r="J101" s="2688"/>
      <c r="K101" s="2689"/>
      <c r="L101" s="34"/>
      <c r="M101" s="2401" t="s">
        <v>495</v>
      </c>
      <c r="N101" s="2402"/>
      <c r="O101" s="2403"/>
      <c r="P101" s="34"/>
      <c r="Q101" s="64"/>
      <c r="R101" s="64"/>
      <c r="S101" s="64"/>
      <c r="T101" s="64"/>
    </row>
    <row r="102" spans="1:20" ht="21" customHeight="1" x14ac:dyDescent="0.35">
      <c r="A102" s="2690"/>
      <c r="B102" s="2691"/>
      <c r="C102" s="2691"/>
      <c r="D102" s="2691"/>
      <c r="E102" s="2691"/>
      <c r="F102" s="2691"/>
      <c r="G102" s="2691"/>
      <c r="H102" s="2691"/>
      <c r="I102" s="2691"/>
      <c r="J102" s="2691"/>
      <c r="K102" s="2692"/>
      <c r="L102" s="34"/>
      <c r="M102" s="2341"/>
      <c r="N102" s="2342"/>
      <c r="O102" s="2343"/>
      <c r="P102" s="34"/>
      <c r="Q102" s="64"/>
      <c r="R102" s="64"/>
      <c r="S102" s="64"/>
      <c r="T102" s="64"/>
    </row>
    <row r="103" spans="1:20" ht="37.5" customHeight="1" x14ac:dyDescent="0.35">
      <c r="A103" s="2690"/>
      <c r="B103" s="2691"/>
      <c r="C103" s="2691"/>
      <c r="D103" s="2691"/>
      <c r="E103" s="2691"/>
      <c r="F103" s="2691"/>
      <c r="G103" s="2691"/>
      <c r="H103" s="2691"/>
      <c r="I103" s="2691"/>
      <c r="J103" s="2691"/>
      <c r="K103" s="2692"/>
      <c r="L103" s="34"/>
      <c r="M103" s="2341"/>
      <c r="N103" s="2342"/>
      <c r="O103" s="2343"/>
      <c r="P103" s="34"/>
      <c r="Q103" s="64"/>
      <c r="R103" s="64"/>
      <c r="S103" s="64"/>
      <c r="T103" s="64"/>
    </row>
    <row r="104" spans="1:20" x14ac:dyDescent="0.35">
      <c r="A104" s="2690"/>
      <c r="B104" s="2691"/>
      <c r="C104" s="2691"/>
      <c r="D104" s="2691"/>
      <c r="E104" s="2691"/>
      <c r="F104" s="2691"/>
      <c r="G104" s="2691"/>
      <c r="H104" s="2691"/>
      <c r="I104" s="2691"/>
      <c r="J104" s="2691"/>
      <c r="K104" s="2692"/>
      <c r="L104" s="64"/>
      <c r="M104" s="2341"/>
      <c r="N104" s="2342"/>
      <c r="O104" s="2343"/>
      <c r="P104" s="64"/>
      <c r="Q104" s="64"/>
    </row>
    <row r="105" spans="1:20" ht="15" thickBot="1" x14ac:dyDescent="0.4">
      <c r="A105" s="2693"/>
      <c r="B105" s="2694"/>
      <c r="C105" s="2694"/>
      <c r="D105" s="2694"/>
      <c r="E105" s="2694"/>
      <c r="F105" s="2694"/>
      <c r="G105" s="2694"/>
      <c r="H105" s="2694"/>
      <c r="I105" s="2694"/>
      <c r="J105" s="2694"/>
      <c r="K105" s="2695"/>
      <c r="L105" s="64"/>
      <c r="M105" s="2363"/>
      <c r="N105" s="2696"/>
      <c r="O105" s="2697"/>
      <c r="P105" s="64"/>
      <c r="Q105" s="64"/>
    </row>
    <row r="106" spans="1:20" ht="15" thickTop="1" x14ac:dyDescent="0.35">
      <c r="A106" s="64"/>
      <c r="B106" s="64"/>
      <c r="C106" s="64"/>
      <c r="D106" s="64"/>
      <c r="E106" s="64"/>
      <c r="F106" s="64"/>
      <c r="G106" s="64"/>
      <c r="H106" s="64"/>
      <c r="I106" s="64"/>
      <c r="J106" s="64"/>
      <c r="K106" s="64"/>
      <c r="L106" s="64"/>
      <c r="M106" s="64"/>
      <c r="N106" s="64"/>
      <c r="O106" s="64"/>
      <c r="P106" s="64"/>
      <c r="Q106" s="64"/>
    </row>
    <row r="107" spans="1:20" x14ac:dyDescent="0.35">
      <c r="A107" s="64"/>
      <c r="B107" s="64"/>
      <c r="C107" s="64"/>
      <c r="D107" s="64"/>
      <c r="E107" s="64"/>
      <c r="F107" s="64"/>
      <c r="G107" s="64"/>
      <c r="H107" s="64"/>
      <c r="I107" s="64"/>
      <c r="J107" s="64"/>
      <c r="K107" s="64"/>
      <c r="L107" s="64"/>
      <c r="M107" s="64"/>
      <c r="N107" s="64"/>
      <c r="O107" s="64"/>
      <c r="P107" s="64"/>
      <c r="Q107" s="64"/>
    </row>
    <row r="108" spans="1:20" x14ac:dyDescent="0.35">
      <c r="A108" s="64"/>
      <c r="B108" s="64"/>
      <c r="C108" s="64"/>
      <c r="D108" s="64"/>
      <c r="E108" s="64"/>
      <c r="F108" s="64"/>
      <c r="G108" s="64"/>
      <c r="H108" s="64"/>
      <c r="I108" s="64"/>
      <c r="J108" s="64"/>
      <c r="K108" s="64"/>
      <c r="L108" s="64"/>
      <c r="M108" s="64"/>
      <c r="N108" s="64"/>
      <c r="O108" s="64"/>
      <c r="P108" s="64"/>
      <c r="Q108" s="64"/>
    </row>
    <row r="109" spans="1:20" x14ac:dyDescent="0.35">
      <c r="A109" s="64"/>
      <c r="B109" s="64"/>
      <c r="C109" s="64"/>
      <c r="D109" s="64"/>
      <c r="E109" s="64"/>
      <c r="F109" s="64"/>
      <c r="G109" s="64"/>
      <c r="H109" s="64"/>
      <c r="I109" s="64"/>
      <c r="J109" s="64"/>
      <c r="K109" s="64"/>
      <c r="L109" s="64"/>
      <c r="M109" s="64"/>
      <c r="N109" s="64"/>
      <c r="O109" s="64"/>
      <c r="P109" s="64"/>
      <c r="Q109" s="64"/>
    </row>
    <row r="110" spans="1:20" x14ac:dyDescent="0.35">
      <c r="A110" s="64"/>
      <c r="B110" s="64"/>
      <c r="C110" s="64"/>
      <c r="D110" s="64"/>
      <c r="E110" s="64"/>
      <c r="F110" s="64"/>
      <c r="G110" s="64"/>
      <c r="H110" s="64"/>
      <c r="I110" s="64"/>
      <c r="J110" s="64"/>
      <c r="K110" s="64"/>
      <c r="L110" s="64"/>
      <c r="M110" s="64"/>
      <c r="N110" s="64"/>
      <c r="O110" s="64"/>
      <c r="P110" s="64"/>
      <c r="Q110" s="64"/>
    </row>
    <row r="111" spans="1:20" x14ac:dyDescent="0.35">
      <c r="A111" s="64"/>
      <c r="B111" s="64"/>
      <c r="C111" s="64"/>
      <c r="D111" s="64"/>
      <c r="E111" s="64"/>
      <c r="F111" s="64"/>
      <c r="G111" s="64"/>
      <c r="H111" s="64"/>
      <c r="I111" s="64"/>
      <c r="J111" s="64"/>
      <c r="K111" s="64"/>
      <c r="L111" s="64"/>
      <c r="M111" s="64"/>
      <c r="N111" s="64"/>
      <c r="O111" s="64"/>
      <c r="P111" s="64"/>
      <c r="Q111" s="64"/>
    </row>
    <row r="112" spans="1:20" x14ac:dyDescent="0.35">
      <c r="A112" s="64"/>
      <c r="B112" s="64"/>
      <c r="C112" s="64"/>
      <c r="D112" s="64"/>
      <c r="E112" s="64"/>
      <c r="F112" s="64"/>
      <c r="G112" s="64"/>
      <c r="H112" s="64"/>
      <c r="I112" s="64"/>
      <c r="J112" s="64"/>
      <c r="K112" s="64"/>
      <c r="L112" s="64"/>
      <c r="M112" s="64"/>
      <c r="N112" s="64"/>
      <c r="O112" s="64"/>
      <c r="P112" s="64"/>
      <c r="Q112" s="64"/>
    </row>
    <row r="113" spans="1:17" x14ac:dyDescent="0.35">
      <c r="A113" s="64"/>
      <c r="B113" s="64"/>
      <c r="C113" s="64"/>
      <c r="D113" s="64"/>
      <c r="E113" s="64"/>
      <c r="F113" s="64"/>
      <c r="G113" s="64"/>
      <c r="H113" s="64"/>
      <c r="I113" s="64"/>
      <c r="J113" s="64"/>
      <c r="K113" s="64"/>
      <c r="L113" s="64"/>
      <c r="M113" s="64"/>
      <c r="N113" s="64"/>
      <c r="O113" s="64"/>
      <c r="P113" s="64"/>
      <c r="Q113" s="64"/>
    </row>
    <row r="114" spans="1:17" x14ac:dyDescent="0.35">
      <c r="A114" s="64"/>
      <c r="B114" s="64"/>
      <c r="C114" s="64"/>
      <c r="D114" s="64"/>
      <c r="E114" s="64"/>
      <c r="F114" s="64"/>
      <c r="G114" s="64"/>
      <c r="H114" s="64"/>
      <c r="I114" s="64"/>
      <c r="J114" s="64"/>
      <c r="K114" s="64"/>
      <c r="L114" s="64"/>
      <c r="M114" s="64"/>
      <c r="N114" s="64"/>
      <c r="O114" s="64"/>
      <c r="P114" s="64"/>
      <c r="Q114" s="64"/>
    </row>
    <row r="115" spans="1:17" x14ac:dyDescent="0.35">
      <c r="A115" s="64"/>
      <c r="B115" s="64"/>
      <c r="C115" s="64"/>
      <c r="D115" s="64"/>
      <c r="E115" s="64"/>
      <c r="F115" s="64"/>
      <c r="G115" s="64"/>
      <c r="H115" s="64"/>
      <c r="I115" s="64"/>
      <c r="J115" s="64"/>
      <c r="K115" s="64"/>
      <c r="L115" s="64"/>
      <c r="M115" s="64"/>
      <c r="N115" s="64"/>
      <c r="O115" s="64"/>
      <c r="P115" s="64"/>
      <c r="Q115" s="64"/>
    </row>
    <row r="116" spans="1:17" x14ac:dyDescent="0.35">
      <c r="A116" s="64"/>
      <c r="B116" s="64"/>
      <c r="C116" s="64"/>
      <c r="D116" s="64"/>
      <c r="E116" s="64"/>
      <c r="F116" s="64"/>
      <c r="G116" s="64"/>
      <c r="H116" s="64"/>
      <c r="I116" s="64"/>
      <c r="J116" s="64"/>
      <c r="K116" s="64"/>
      <c r="L116" s="64"/>
      <c r="M116" s="64"/>
      <c r="N116" s="64"/>
      <c r="O116" s="64"/>
      <c r="P116" s="64"/>
      <c r="Q116" s="64"/>
    </row>
    <row r="117" spans="1:17" x14ac:dyDescent="0.35">
      <c r="A117" s="64"/>
      <c r="B117" s="64"/>
      <c r="C117" s="64"/>
      <c r="D117" s="64"/>
      <c r="E117" s="64"/>
      <c r="F117" s="64"/>
      <c r="G117" s="64"/>
      <c r="H117" s="64"/>
      <c r="I117" s="64"/>
      <c r="J117" s="64"/>
      <c r="K117" s="64"/>
      <c r="L117" s="64"/>
      <c r="M117" s="64"/>
      <c r="N117" s="64"/>
      <c r="O117" s="64"/>
      <c r="P117" s="64"/>
      <c r="Q117" s="64"/>
    </row>
    <row r="118" spans="1:17" x14ac:dyDescent="0.35">
      <c r="A118" s="64"/>
      <c r="B118" s="64"/>
      <c r="C118" s="64"/>
      <c r="D118" s="64"/>
      <c r="E118" s="64"/>
      <c r="F118" s="64"/>
      <c r="G118" s="64"/>
      <c r="H118" s="64"/>
      <c r="I118" s="64"/>
      <c r="J118" s="64"/>
      <c r="K118" s="64"/>
      <c r="L118" s="64"/>
      <c r="M118" s="64"/>
      <c r="N118" s="64"/>
      <c r="O118" s="64"/>
      <c r="P118" s="64"/>
      <c r="Q118" s="64"/>
    </row>
    <row r="119" spans="1:17" x14ac:dyDescent="0.35">
      <c r="A119" s="64"/>
      <c r="B119" s="64"/>
      <c r="C119" s="64"/>
      <c r="D119" s="64"/>
      <c r="E119" s="64"/>
      <c r="F119" s="64"/>
      <c r="G119" s="64"/>
      <c r="H119" s="64"/>
      <c r="I119" s="64"/>
      <c r="J119" s="64"/>
      <c r="K119" s="64"/>
      <c r="L119" s="64"/>
      <c r="M119" s="64"/>
      <c r="N119" s="64"/>
      <c r="O119" s="64"/>
      <c r="P119" s="64"/>
      <c r="Q119" s="64"/>
    </row>
    <row r="120" spans="1:17" x14ac:dyDescent="0.35">
      <c r="A120" s="64"/>
      <c r="B120" s="64"/>
      <c r="C120" s="64"/>
      <c r="D120" s="64"/>
      <c r="E120" s="64"/>
      <c r="F120" s="64"/>
      <c r="G120" s="64"/>
      <c r="H120" s="64"/>
      <c r="I120" s="64"/>
      <c r="J120" s="64"/>
      <c r="K120" s="64"/>
      <c r="L120" s="64"/>
      <c r="M120" s="64"/>
      <c r="N120" s="64"/>
      <c r="O120" s="64"/>
      <c r="P120" s="64"/>
      <c r="Q120" s="64"/>
    </row>
    <row r="121" spans="1:17" x14ac:dyDescent="0.35">
      <c r="A121" s="64"/>
      <c r="B121" s="64"/>
      <c r="C121" s="64"/>
      <c r="D121" s="64"/>
      <c r="E121" s="64"/>
      <c r="F121" s="64"/>
      <c r="G121" s="64"/>
      <c r="H121" s="64"/>
      <c r="I121" s="64"/>
      <c r="J121" s="64"/>
      <c r="K121" s="64"/>
      <c r="L121" s="64"/>
      <c r="M121" s="64"/>
      <c r="N121" s="64"/>
      <c r="O121" s="64"/>
      <c r="P121" s="64"/>
      <c r="Q121" s="64"/>
    </row>
    <row r="122" spans="1:17" x14ac:dyDescent="0.35">
      <c r="A122" s="64"/>
      <c r="B122" s="64"/>
      <c r="C122" s="64"/>
      <c r="D122" s="64"/>
      <c r="E122" s="64"/>
      <c r="F122" s="64"/>
      <c r="G122" s="64"/>
      <c r="H122" s="64"/>
      <c r="I122" s="64"/>
      <c r="J122" s="64"/>
      <c r="K122" s="64"/>
      <c r="L122" s="64"/>
      <c r="M122" s="64"/>
      <c r="N122" s="64"/>
      <c r="O122" s="64"/>
      <c r="P122" s="64"/>
      <c r="Q122" s="64"/>
    </row>
    <row r="123" spans="1:17" x14ac:dyDescent="0.35">
      <c r="A123" s="64"/>
      <c r="B123" s="64"/>
      <c r="C123" s="64"/>
      <c r="D123" s="64"/>
      <c r="E123" s="64"/>
      <c r="F123" s="64"/>
      <c r="G123" s="64"/>
      <c r="H123" s="64"/>
      <c r="I123" s="64"/>
      <c r="J123" s="64"/>
      <c r="K123" s="64"/>
      <c r="L123" s="64"/>
      <c r="M123" s="64"/>
      <c r="N123" s="64"/>
      <c r="O123" s="64"/>
      <c r="P123" s="64"/>
      <c r="Q123" s="64"/>
    </row>
    <row r="124" spans="1:17" x14ac:dyDescent="0.35">
      <c r="A124" s="64"/>
      <c r="B124" s="64"/>
      <c r="C124" s="64"/>
      <c r="D124" s="64"/>
      <c r="E124" s="64"/>
      <c r="F124" s="64"/>
      <c r="G124" s="64"/>
      <c r="H124" s="64"/>
      <c r="I124" s="64"/>
      <c r="J124" s="64"/>
      <c r="K124" s="64"/>
      <c r="L124" s="64"/>
      <c r="M124" s="64"/>
      <c r="N124" s="64"/>
      <c r="O124" s="64"/>
      <c r="P124" s="64"/>
      <c r="Q124" s="64"/>
    </row>
    <row r="125" spans="1:17" x14ac:dyDescent="0.35">
      <c r="A125" s="64"/>
      <c r="B125" s="64"/>
      <c r="C125" s="64"/>
      <c r="D125" s="64"/>
      <c r="E125" s="64"/>
      <c r="F125" s="64"/>
      <c r="G125" s="64"/>
      <c r="H125" s="64"/>
      <c r="I125" s="64"/>
      <c r="J125" s="64"/>
      <c r="K125" s="64"/>
      <c r="L125" s="64"/>
      <c r="M125" s="64"/>
      <c r="N125" s="64"/>
      <c r="O125" s="64"/>
      <c r="P125" s="64"/>
      <c r="Q125" s="64"/>
    </row>
    <row r="126" spans="1:17" x14ac:dyDescent="0.35">
      <c r="A126" s="64"/>
      <c r="B126" s="64"/>
      <c r="C126" s="64"/>
      <c r="D126" s="64"/>
      <c r="E126" s="64"/>
      <c r="F126" s="64"/>
      <c r="G126" s="64"/>
      <c r="H126" s="64"/>
      <c r="I126" s="64"/>
      <c r="J126" s="64"/>
      <c r="K126" s="64"/>
      <c r="L126" s="64"/>
      <c r="M126" s="64"/>
      <c r="N126" s="64"/>
      <c r="O126" s="64"/>
      <c r="P126" s="64"/>
      <c r="Q126" s="64"/>
    </row>
    <row r="127" spans="1:17" x14ac:dyDescent="0.35">
      <c r="A127" s="64"/>
      <c r="B127" s="64"/>
      <c r="C127" s="64"/>
      <c r="D127" s="64"/>
      <c r="E127" s="64"/>
      <c r="F127" s="64"/>
      <c r="G127" s="64"/>
      <c r="H127" s="64"/>
      <c r="I127" s="64"/>
      <c r="J127" s="64"/>
      <c r="K127" s="64"/>
      <c r="L127" s="64"/>
      <c r="M127" s="64"/>
      <c r="N127" s="64"/>
      <c r="O127" s="64"/>
      <c r="P127" s="64"/>
      <c r="Q127" s="64"/>
    </row>
    <row r="128" spans="1:17" x14ac:dyDescent="0.35">
      <c r="A128" s="64"/>
      <c r="B128" s="64"/>
      <c r="C128" s="64"/>
      <c r="D128" s="64"/>
      <c r="E128" s="64"/>
      <c r="F128" s="64"/>
      <c r="G128" s="64"/>
      <c r="H128" s="64"/>
      <c r="I128" s="64"/>
      <c r="J128" s="64"/>
      <c r="K128" s="64"/>
      <c r="L128" s="64"/>
      <c r="M128" s="64"/>
      <c r="N128" s="64"/>
      <c r="O128" s="64"/>
      <c r="P128" s="64"/>
      <c r="Q128" s="64"/>
    </row>
    <row r="129" spans="1:17" x14ac:dyDescent="0.35">
      <c r="A129" s="64"/>
      <c r="B129" s="64"/>
      <c r="C129" s="64"/>
      <c r="D129" s="64"/>
      <c r="E129" s="64"/>
      <c r="F129" s="64"/>
      <c r="G129" s="64"/>
      <c r="H129" s="64"/>
      <c r="I129" s="64"/>
      <c r="J129" s="64"/>
      <c r="K129" s="64"/>
      <c r="L129" s="64"/>
      <c r="M129" s="64"/>
      <c r="N129" s="64"/>
      <c r="O129" s="64"/>
      <c r="P129" s="64"/>
      <c r="Q129" s="64"/>
    </row>
  </sheetData>
  <mergeCells count="368">
    <mergeCell ref="A4:G4"/>
    <mergeCell ref="H4:P4"/>
    <mergeCell ref="A5:B5"/>
    <mergeCell ref="C5:P5"/>
    <mergeCell ref="A6:B6"/>
    <mergeCell ref="C6:P6"/>
    <mergeCell ref="D1:G1"/>
    <mergeCell ref="I1:J1"/>
    <mergeCell ref="L1:M1"/>
    <mergeCell ref="D2:G2"/>
    <mergeCell ref="I2:J2"/>
    <mergeCell ref="L2:M2"/>
    <mergeCell ref="A10:A11"/>
    <mergeCell ref="B10:F10"/>
    <mergeCell ref="G10:H10"/>
    <mergeCell ref="I10:J10"/>
    <mergeCell ref="B7:F7"/>
    <mergeCell ref="G7:H7"/>
    <mergeCell ref="I7:J7"/>
    <mergeCell ref="K7:L7"/>
    <mergeCell ref="M7:P7"/>
    <mergeCell ref="B8:P8"/>
    <mergeCell ref="K10:L10"/>
    <mergeCell ref="M10:P10"/>
    <mergeCell ref="B11:F11"/>
    <mergeCell ref="G11:H11"/>
    <mergeCell ref="I11:J11"/>
    <mergeCell ref="K11:L11"/>
    <mergeCell ref="M11:P11"/>
    <mergeCell ref="B9:F9"/>
    <mergeCell ref="G9:H9"/>
    <mergeCell ref="B12:F12"/>
    <mergeCell ref="G12:H12"/>
    <mergeCell ref="I12:J12"/>
    <mergeCell ref="K12:L12"/>
    <mergeCell ref="M12:P12"/>
    <mergeCell ref="B13:F13"/>
    <mergeCell ref="G13:H13"/>
    <mergeCell ref="I13:J13"/>
    <mergeCell ref="K13:L13"/>
    <mergeCell ref="M13:P13"/>
    <mergeCell ref="B14:F14"/>
    <mergeCell ref="G14:H14"/>
    <mergeCell ref="I14:J14"/>
    <mergeCell ref="K14:L14"/>
    <mergeCell ref="M14:P14"/>
    <mergeCell ref="B15:F15"/>
    <mergeCell ref="G15:H15"/>
    <mergeCell ref="I15:J15"/>
    <mergeCell ref="K15:L15"/>
    <mergeCell ref="M15:P15"/>
    <mergeCell ref="B16:F16"/>
    <mergeCell ref="G16:H16"/>
    <mergeCell ref="I16:J16"/>
    <mergeCell ref="K16:L16"/>
    <mergeCell ref="M16:P16"/>
    <mergeCell ref="B17:F17"/>
    <mergeCell ref="G17:H17"/>
    <mergeCell ref="I17:J17"/>
    <mergeCell ref="K17:L17"/>
    <mergeCell ref="M17:P17"/>
    <mergeCell ref="M19:P19"/>
    <mergeCell ref="B20:F20"/>
    <mergeCell ref="G20:H20"/>
    <mergeCell ref="I20:J20"/>
    <mergeCell ref="K20:L20"/>
    <mergeCell ref="M20:P20"/>
    <mergeCell ref="B18:F18"/>
    <mergeCell ref="I18:J18"/>
    <mergeCell ref="K18:L18"/>
    <mergeCell ref="B19:F19"/>
    <mergeCell ref="G19:H19"/>
    <mergeCell ref="I19:J19"/>
    <mergeCell ref="K19:L19"/>
    <mergeCell ref="B21:P21"/>
    <mergeCell ref="B22:F22"/>
    <mergeCell ref="G22:H22"/>
    <mergeCell ref="I22:J22"/>
    <mergeCell ref="K22:L22"/>
    <mergeCell ref="B23:F23"/>
    <mergeCell ref="G23:H23"/>
    <mergeCell ref="I23:J23"/>
    <mergeCell ref="K23:L23"/>
    <mergeCell ref="M23:P23"/>
    <mergeCell ref="B24:F24"/>
    <mergeCell ref="G24:H24"/>
    <mergeCell ref="I24:J24"/>
    <mergeCell ref="K24:L24"/>
    <mergeCell ref="M24:P24"/>
    <mergeCell ref="B25:F25"/>
    <mergeCell ref="G25:H25"/>
    <mergeCell ref="I25:J25"/>
    <mergeCell ref="K25:L25"/>
    <mergeCell ref="M25:P25"/>
    <mergeCell ref="B26:F26"/>
    <mergeCell ref="G26:H26"/>
    <mergeCell ref="I26:J26"/>
    <mergeCell ref="K26:L26"/>
    <mergeCell ref="M26:P26"/>
    <mergeCell ref="B27:F27"/>
    <mergeCell ref="G27:H27"/>
    <mergeCell ref="I27:J27"/>
    <mergeCell ref="K27:L27"/>
    <mergeCell ref="M27:P27"/>
    <mergeCell ref="B28:F28"/>
    <mergeCell ref="G28:H28"/>
    <mergeCell ref="I28:J28"/>
    <mergeCell ref="K28:L28"/>
    <mergeCell ref="M28:P28"/>
    <mergeCell ref="B29:F29"/>
    <mergeCell ref="G29:H29"/>
    <mergeCell ref="I29:J29"/>
    <mergeCell ref="K29:L29"/>
    <mergeCell ref="M29:P29"/>
    <mergeCell ref="B30:F30"/>
    <mergeCell ref="G30:H30"/>
    <mergeCell ref="I30:J30"/>
    <mergeCell ref="K30:L30"/>
    <mergeCell ref="M30:P30"/>
    <mergeCell ref="B31:F31"/>
    <mergeCell ref="G31:H31"/>
    <mergeCell ref="I31:J31"/>
    <mergeCell ref="K31:L31"/>
    <mergeCell ref="M31:P31"/>
    <mergeCell ref="B32:F32"/>
    <mergeCell ref="G32:H32"/>
    <mergeCell ref="I32:J32"/>
    <mergeCell ref="K32:L32"/>
    <mergeCell ref="M32:P32"/>
    <mergeCell ref="B33:F33"/>
    <mergeCell ref="G33:H33"/>
    <mergeCell ref="I33:J33"/>
    <mergeCell ref="K33:L33"/>
    <mergeCell ref="M33:P33"/>
    <mergeCell ref="B34:F34"/>
    <mergeCell ref="G34:H34"/>
    <mergeCell ref="I34:J34"/>
    <mergeCell ref="K34:L34"/>
    <mergeCell ref="M34:P34"/>
    <mergeCell ref="B35:F35"/>
    <mergeCell ref="G35:H35"/>
    <mergeCell ref="I35:J35"/>
    <mergeCell ref="K35:L35"/>
    <mergeCell ref="M35:P35"/>
    <mergeCell ref="G38:H38"/>
    <mergeCell ref="I38:J38"/>
    <mergeCell ref="K38:L38"/>
    <mergeCell ref="M38:P38"/>
    <mergeCell ref="G39:H39"/>
    <mergeCell ref="K39:L39"/>
    <mergeCell ref="M39:P39"/>
    <mergeCell ref="B36:P36"/>
    <mergeCell ref="B37:F37"/>
    <mergeCell ref="G37:H37"/>
    <mergeCell ref="I37:J37"/>
    <mergeCell ref="K37:L37"/>
    <mergeCell ref="M37:P37"/>
    <mergeCell ref="M42:P42"/>
    <mergeCell ref="B43:F43"/>
    <mergeCell ref="G43:H43"/>
    <mergeCell ref="I43:J43"/>
    <mergeCell ref="K43:L43"/>
    <mergeCell ref="M43:P43"/>
    <mergeCell ref="G41:H41"/>
    <mergeCell ref="I41:J41"/>
    <mergeCell ref="K41:L41"/>
    <mergeCell ref="B42:F42"/>
    <mergeCell ref="G42:H42"/>
    <mergeCell ref="K42:L42"/>
    <mergeCell ref="B44:F44"/>
    <mergeCell ref="G44:H44"/>
    <mergeCell ref="I44:J44"/>
    <mergeCell ref="K44:L44"/>
    <mergeCell ref="M44:P44"/>
    <mergeCell ref="B45:F45"/>
    <mergeCell ref="G45:H45"/>
    <mergeCell ref="I45:J45"/>
    <mergeCell ref="K45:L45"/>
    <mergeCell ref="M45:P45"/>
    <mergeCell ref="B48:F48"/>
    <mergeCell ref="G48:H48"/>
    <mergeCell ref="I48:J48"/>
    <mergeCell ref="K48:L48"/>
    <mergeCell ref="M48:P48"/>
    <mergeCell ref="G49:H49"/>
    <mergeCell ref="K49:L49"/>
    <mergeCell ref="M49:P49"/>
    <mergeCell ref="B46:F46"/>
    <mergeCell ref="G46:H46"/>
    <mergeCell ref="I46:J46"/>
    <mergeCell ref="K46:L46"/>
    <mergeCell ref="M46:P46"/>
    <mergeCell ref="B47:P47"/>
    <mergeCell ref="B52:F52"/>
    <mergeCell ref="G52:H52"/>
    <mergeCell ref="I52:J52"/>
    <mergeCell ref="K52:L52"/>
    <mergeCell ref="M52:P52"/>
    <mergeCell ref="B53:F53"/>
    <mergeCell ref="G53:H53"/>
    <mergeCell ref="I53:J53"/>
    <mergeCell ref="K53:L53"/>
    <mergeCell ref="M53:P53"/>
    <mergeCell ref="B54:F54"/>
    <mergeCell ref="G54:H54"/>
    <mergeCell ref="I54:J54"/>
    <mergeCell ref="K54:L54"/>
    <mergeCell ref="M54:P54"/>
    <mergeCell ref="B55:F55"/>
    <mergeCell ref="G55:H55"/>
    <mergeCell ref="I55:J55"/>
    <mergeCell ref="K55:L55"/>
    <mergeCell ref="M55:P55"/>
    <mergeCell ref="B56:F56"/>
    <mergeCell ref="G56:H56"/>
    <mergeCell ref="I56:J56"/>
    <mergeCell ref="K56:L56"/>
    <mergeCell ref="M56:P56"/>
    <mergeCell ref="B57:F57"/>
    <mergeCell ref="G57:H57"/>
    <mergeCell ref="I57:J57"/>
    <mergeCell ref="K57:L57"/>
    <mergeCell ref="M57:P57"/>
    <mergeCell ref="B58:F58"/>
    <mergeCell ref="G58:H58"/>
    <mergeCell ref="I58:J58"/>
    <mergeCell ref="K58:L58"/>
    <mergeCell ref="M58:P58"/>
    <mergeCell ref="B59:F59"/>
    <mergeCell ref="G59:H59"/>
    <mergeCell ref="I59:J59"/>
    <mergeCell ref="K59:L59"/>
    <mergeCell ref="M59:P59"/>
    <mergeCell ref="B60:F60"/>
    <mergeCell ref="G60:H60"/>
    <mergeCell ref="I60:J60"/>
    <mergeCell ref="K60:L60"/>
    <mergeCell ref="M60:P60"/>
    <mergeCell ref="B61:F61"/>
    <mergeCell ref="G61:H61"/>
    <mergeCell ref="I61:J61"/>
    <mergeCell ref="K61:L61"/>
    <mergeCell ref="M61:P61"/>
    <mergeCell ref="B62:F62"/>
    <mergeCell ref="G62:H62"/>
    <mergeCell ref="I62:J62"/>
    <mergeCell ref="K62:L62"/>
    <mergeCell ref="M62:P62"/>
    <mergeCell ref="B63:F63"/>
    <mergeCell ref="G63:H63"/>
    <mergeCell ref="I63:J63"/>
    <mergeCell ref="K63:L63"/>
    <mergeCell ref="M63:P63"/>
    <mergeCell ref="B64:F64"/>
    <mergeCell ref="G64:H64"/>
    <mergeCell ref="I64:J64"/>
    <mergeCell ref="K64:L64"/>
    <mergeCell ref="M64:P64"/>
    <mergeCell ref="B65:F65"/>
    <mergeCell ref="G65:H65"/>
    <mergeCell ref="I65:J65"/>
    <mergeCell ref="K65:L65"/>
    <mergeCell ref="M65:P65"/>
    <mergeCell ref="B66:F66"/>
    <mergeCell ref="G66:H66"/>
    <mergeCell ref="I66:J66"/>
    <mergeCell ref="K66:L66"/>
    <mergeCell ref="M66:P66"/>
    <mergeCell ref="B67:F67"/>
    <mergeCell ref="G67:H67"/>
    <mergeCell ref="I67:J67"/>
    <mergeCell ref="K67:L67"/>
    <mergeCell ref="M67:P67"/>
    <mergeCell ref="B68:F68"/>
    <mergeCell ref="G68:H68"/>
    <mergeCell ref="I68:J68"/>
    <mergeCell ref="K68:L68"/>
    <mergeCell ref="M68:P68"/>
    <mergeCell ref="B69:F69"/>
    <mergeCell ref="G69:H69"/>
    <mergeCell ref="I69:J69"/>
    <mergeCell ref="K69:L69"/>
    <mergeCell ref="M69:P69"/>
    <mergeCell ref="B73:P73"/>
    <mergeCell ref="B74:P74"/>
    <mergeCell ref="B75:F75"/>
    <mergeCell ref="G75:H75"/>
    <mergeCell ref="I75:J75"/>
    <mergeCell ref="K75:L75"/>
    <mergeCell ref="M75:P75"/>
    <mergeCell ref="M70:P70"/>
    <mergeCell ref="M71:P71"/>
    <mergeCell ref="B72:F72"/>
    <mergeCell ref="G72:H72"/>
    <mergeCell ref="I72:J72"/>
    <mergeCell ref="K72:L72"/>
    <mergeCell ref="M72:P72"/>
    <mergeCell ref="B76:F76"/>
    <mergeCell ref="G76:H76"/>
    <mergeCell ref="I76:J76"/>
    <mergeCell ref="K76:L76"/>
    <mergeCell ref="M76:P76"/>
    <mergeCell ref="B77:F77"/>
    <mergeCell ref="G77:H77"/>
    <mergeCell ref="I77:J77"/>
    <mergeCell ref="K77:L77"/>
    <mergeCell ref="M77:P77"/>
    <mergeCell ref="B78:F78"/>
    <mergeCell ref="G78:H78"/>
    <mergeCell ref="I78:J78"/>
    <mergeCell ref="K78:L78"/>
    <mergeCell ref="M78:P78"/>
    <mergeCell ref="B79:F79"/>
    <mergeCell ref="G79:H79"/>
    <mergeCell ref="I79:J79"/>
    <mergeCell ref="K79:L79"/>
    <mergeCell ref="M79:P79"/>
    <mergeCell ref="B82:P82"/>
    <mergeCell ref="B83:F83"/>
    <mergeCell ref="G83:H83"/>
    <mergeCell ref="I83:J83"/>
    <mergeCell ref="K83:L83"/>
    <mergeCell ref="M83:P83"/>
    <mergeCell ref="B80:F80"/>
    <mergeCell ref="G80:H80"/>
    <mergeCell ref="I80:J80"/>
    <mergeCell ref="K80:L80"/>
    <mergeCell ref="M80:P80"/>
    <mergeCell ref="B81:P81"/>
    <mergeCell ref="B84:F84"/>
    <mergeCell ref="G84:H84"/>
    <mergeCell ref="I84:J84"/>
    <mergeCell ref="K84:L84"/>
    <mergeCell ref="M84:P84"/>
    <mergeCell ref="B85:F85"/>
    <mergeCell ref="G85:H85"/>
    <mergeCell ref="I85:J85"/>
    <mergeCell ref="K85:L85"/>
    <mergeCell ref="M85:P85"/>
    <mergeCell ref="B86:F86"/>
    <mergeCell ref="G86:H86"/>
    <mergeCell ref="I86:J86"/>
    <mergeCell ref="K86:L86"/>
    <mergeCell ref="M86:P86"/>
    <mergeCell ref="B87:F87"/>
    <mergeCell ref="G87:H87"/>
    <mergeCell ref="I87:J87"/>
    <mergeCell ref="K87:L87"/>
    <mergeCell ref="M87:P87"/>
    <mergeCell ref="B88:F88"/>
    <mergeCell ref="G88:H88"/>
    <mergeCell ref="I88:J88"/>
    <mergeCell ref="K88:L88"/>
    <mergeCell ref="M88:P88"/>
    <mergeCell ref="B89:F89"/>
    <mergeCell ref="G89:H89"/>
    <mergeCell ref="I89:J89"/>
    <mergeCell ref="K89:L89"/>
    <mergeCell ref="M89:P89"/>
    <mergeCell ref="A101:K105"/>
    <mergeCell ref="M101:O105"/>
    <mergeCell ref="B90:P90"/>
    <mergeCell ref="A93:K93"/>
    <mergeCell ref="M93:O93"/>
    <mergeCell ref="A94:K98"/>
    <mergeCell ref="M94:O98"/>
    <mergeCell ref="A100:K100"/>
    <mergeCell ref="M100:O100"/>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D00-000000000000}">
      <formula1>AvancementTheme</formula1>
    </dataValidation>
  </dataValidations>
  <hyperlinks>
    <hyperlink ref="O1" location="DPDV_03BI3" display="PdV" xr:uid="{00000000-0004-0000-1D00-000000000000}"/>
    <hyperlink ref="P1" location="DKPI_03BI3" display="KPI's" xr:uid="{00000000-0004-0000-1D00-000001000000}"/>
  </hyperlinks>
  <pageMargins left="0.70866141732283472" right="0.70866141732283472" top="0.74803149606299213" bottom="0.74803149606299213" header="0.31496062992125984" footer="0.31496062992125984"/>
  <pageSetup paperSize="9" scale="30" orientation="portrait" r:id="rId1"/>
  <headerFooter>
    <oddHeader>&amp;LPAD Methodology (c) 2013-2014&amp;RStrategic Management Workshop</oddHeader>
    <oddFooter>&amp;L&amp;F&amp;C&amp;A&amp;RSituation au : &amp;D - page : &amp;P/&amp;N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60">
    <tabColor rgb="FFFFC000"/>
    <pageSetUpPr fitToPage="1"/>
  </sheetPr>
  <dimension ref="A1:AH79"/>
  <sheetViews>
    <sheetView showGridLines="0" showRowColHeaders="0" zoomScaleNormal="100" workbookViewId="0">
      <pane ySplit="7" topLeftCell="A41" activePane="bottomLeft" state="frozen"/>
      <selection activeCell="E12" sqref="E12:H12"/>
      <selection pane="bottomLeft" activeCell="M89" sqref="M89"/>
    </sheetView>
  </sheetViews>
  <sheetFormatPr baseColWidth="10" defaultColWidth="11.453125" defaultRowHeight="14.5" x14ac:dyDescent="0.35"/>
  <cols>
    <col min="1" max="2" width="9" style="61" customWidth="1"/>
    <col min="3" max="3" width="14.54296875" style="61" customWidth="1"/>
    <col min="4" max="5" width="11.453125" style="61"/>
    <col min="6" max="6" width="11.1796875" style="61" customWidth="1"/>
    <col min="7" max="7" width="11.453125" style="61" hidden="1" customWidth="1"/>
    <col min="8" max="8" width="4.453125" style="61" customWidth="1"/>
    <col min="9" max="9" width="21.26953125" style="61" customWidth="1"/>
    <col min="10" max="10" width="12.54296875" style="61" customWidth="1"/>
    <col min="11" max="11" width="7.1796875" style="61" customWidth="1"/>
    <col min="12" max="12" width="6.54296875" style="61" customWidth="1"/>
    <col min="13" max="13" width="10.81640625" style="61" customWidth="1"/>
    <col min="14" max="14" width="8.1796875" style="61" customWidth="1"/>
    <col min="15" max="15" width="9.54296875" style="376" customWidth="1"/>
    <col min="16" max="16" width="14.1796875" style="61" customWidth="1"/>
    <col min="17" max="17" width="11.453125" style="61"/>
    <col min="18" max="18" width="11.453125" style="61" customWidth="1"/>
    <col min="19" max="19" width="14.1796875" style="61" customWidth="1"/>
    <col min="20" max="16384" width="11.453125" style="61"/>
  </cols>
  <sheetData>
    <row r="1" spans="1:34" s="55" customFormat="1" ht="15" customHeight="1" x14ac:dyDescent="0.35">
      <c r="A1" s="394"/>
      <c r="B1" s="394"/>
      <c r="C1" s="394"/>
      <c r="D1" s="394"/>
      <c r="E1" s="394"/>
      <c r="F1" s="1995" t="s">
        <v>5</v>
      </c>
      <c r="G1" s="1995"/>
      <c r="H1" s="1995"/>
      <c r="I1" s="1995"/>
      <c r="J1" s="396"/>
      <c r="K1" s="396"/>
      <c r="L1" s="1995" t="s">
        <v>6</v>
      </c>
      <c r="M1" s="1995"/>
      <c r="N1" s="394"/>
      <c r="O1" s="1995" t="s">
        <v>9</v>
      </c>
      <c r="P1" s="1995"/>
      <c r="Q1" s="394"/>
      <c r="R1" s="459" t="s">
        <v>2</v>
      </c>
      <c r="S1" s="459" t="s">
        <v>3</v>
      </c>
      <c r="T1" s="450"/>
    </row>
    <row r="2" spans="1:34" s="59" customFormat="1" ht="18" customHeight="1" x14ac:dyDescent="0.35">
      <c r="A2" s="398"/>
      <c r="B2" s="398"/>
      <c r="C2" s="398"/>
      <c r="D2" s="398"/>
      <c r="E2" s="398"/>
      <c r="F2" s="1996" t="str">
        <f>NomClient</f>
        <v>BestEditor</v>
      </c>
      <c r="G2" s="1997"/>
      <c r="H2" s="1997"/>
      <c r="I2" s="1998"/>
      <c r="J2" s="398"/>
      <c r="K2" s="398"/>
      <c r="L2" s="2164" t="s">
        <v>283</v>
      </c>
      <c r="M2" s="2000"/>
      <c r="N2" s="756"/>
      <c r="O2" s="2001">
        <v>41719.752129629633</v>
      </c>
      <c r="P2" s="2002"/>
      <c r="Q2" s="399"/>
      <c r="R2" s="448">
        <f>IF(LEN(DPDV_03MK3)&gt;0,LEN(DPDV_03MK3),0-PDV_NBmini)</f>
        <v>101</v>
      </c>
      <c r="S2" s="448">
        <f>IF(LEN(DKPI_03MK3)&gt;0,LEN(DKPI_03MK3),0-KPI_NBmini)</f>
        <v>70</v>
      </c>
      <c r="T2" s="451"/>
    </row>
    <row r="3" spans="1:34" ht="6.75" customHeight="1" thickBot="1" x14ac:dyDescent="0.4">
      <c r="A3" s="401"/>
      <c r="B3" s="401"/>
      <c r="C3" s="401"/>
      <c r="D3" s="401"/>
      <c r="E3" s="401"/>
      <c r="F3" s="401"/>
      <c r="G3" s="401"/>
      <c r="H3" s="401"/>
      <c r="I3" s="401"/>
      <c r="J3" s="401"/>
      <c r="K3" s="401"/>
      <c r="L3" s="401"/>
      <c r="M3" s="401"/>
      <c r="N3" s="401"/>
      <c r="O3" s="757"/>
      <c r="P3" s="401"/>
      <c r="Q3" s="401"/>
      <c r="R3" s="401"/>
      <c r="S3" s="401"/>
      <c r="T3" s="64"/>
    </row>
    <row r="4" spans="1:34" s="1" customFormat="1" ht="24.75" customHeight="1" thickBot="1" x14ac:dyDescent="0.4">
      <c r="A4" s="2927" t="str">
        <f>Parametre!B26 &amp; "  : "</f>
        <v xml:space="preserve">Outils pour le recrutement  : </v>
      </c>
      <c r="B4" s="2927"/>
      <c r="C4" s="2927"/>
      <c r="D4" s="2927"/>
      <c r="E4" s="2927"/>
      <c r="F4" s="2927"/>
      <c r="G4" s="2927"/>
      <c r="H4" s="2927"/>
      <c r="I4" s="2927"/>
      <c r="J4" s="2928" t="str">
        <f xml:space="preserve"> "Market ready pour " &amp; NomProd3</f>
        <v>Market ready pour Offre 3</v>
      </c>
      <c r="K4" s="2928"/>
      <c r="L4" s="2928"/>
      <c r="M4" s="2928"/>
      <c r="N4" s="2928"/>
      <c r="O4" s="2928"/>
      <c r="P4" s="2928"/>
      <c r="Q4" s="2928"/>
      <c r="R4" s="2928"/>
      <c r="S4" s="2929"/>
      <c r="T4" s="435"/>
    </row>
    <row r="5" spans="1:34" s="193" customFormat="1" ht="31.5" customHeight="1" thickBot="1" x14ac:dyDescent="0.4">
      <c r="A5" s="2930" t="s">
        <v>14</v>
      </c>
      <c r="B5" s="2930"/>
      <c r="C5" s="2930"/>
      <c r="D5" s="2931" t="s">
        <v>543</v>
      </c>
      <c r="E5" s="2931"/>
      <c r="F5" s="2931"/>
      <c r="G5" s="2931"/>
      <c r="H5" s="2931"/>
      <c r="I5" s="2931"/>
      <c r="J5" s="2931"/>
      <c r="K5" s="2931"/>
      <c r="L5" s="2931"/>
      <c r="M5" s="2931"/>
      <c r="N5" s="2931"/>
      <c r="O5" s="2931"/>
      <c r="P5" s="2931"/>
      <c r="Q5" s="2931"/>
      <c r="R5" s="2931"/>
      <c r="S5" s="2931"/>
      <c r="T5" s="452"/>
    </row>
    <row r="6" spans="1:34" ht="15.75" customHeight="1" thickTop="1" x14ac:dyDescent="0.35">
      <c r="A6" s="2730"/>
      <c r="B6" s="456"/>
      <c r="C6" s="456"/>
      <c r="D6" s="2932" t="s">
        <v>166</v>
      </c>
      <c r="E6" s="2933"/>
      <c r="F6" s="2933"/>
      <c r="G6" s="2933"/>
      <c r="H6" s="2933"/>
      <c r="I6" s="2934"/>
      <c r="J6" s="2938" t="str">
        <f>"Vu du " &amp; ChanlReadyAxe1</f>
        <v>Vu du Staff</v>
      </c>
      <c r="K6" s="2938"/>
      <c r="L6" s="2938" t="str">
        <f>"Vu du " &amp; ChanlReadyAxe2</f>
        <v>Vu du Partenaire</v>
      </c>
      <c r="M6" s="2938"/>
      <c r="N6" s="2939" t="s">
        <v>152</v>
      </c>
      <c r="O6" s="2941" t="s">
        <v>430</v>
      </c>
      <c r="P6" s="2942" t="s">
        <v>17</v>
      </c>
      <c r="Q6" s="2943"/>
      <c r="R6" s="2943"/>
      <c r="S6" s="2944"/>
      <c r="T6" s="454"/>
      <c r="W6" s="66"/>
      <c r="X6" s="66"/>
      <c r="Y6" s="71"/>
      <c r="Z6" s="72"/>
      <c r="AA6" s="72"/>
      <c r="AB6" s="66"/>
      <c r="AC6" s="66"/>
      <c r="AD6" s="66"/>
      <c r="AE6" s="66"/>
      <c r="AF6" s="66"/>
      <c r="AG6" s="66"/>
    </row>
    <row r="7" spans="1:34" s="193" customFormat="1" ht="16" thickBot="1" x14ac:dyDescent="0.4">
      <c r="A7" s="2730"/>
      <c r="B7" s="456"/>
      <c r="C7" s="456"/>
      <c r="D7" s="2935"/>
      <c r="E7" s="2936"/>
      <c r="F7" s="2936"/>
      <c r="G7" s="2936"/>
      <c r="H7" s="2936"/>
      <c r="I7" s="2937"/>
      <c r="J7" s="2948" t="s">
        <v>16</v>
      </c>
      <c r="K7" s="2948"/>
      <c r="L7" s="2948" t="s">
        <v>16</v>
      </c>
      <c r="M7" s="2948"/>
      <c r="N7" s="2940"/>
      <c r="O7" s="2940"/>
      <c r="P7" s="2945"/>
      <c r="Q7" s="2946"/>
      <c r="R7" s="2946"/>
      <c r="S7" s="2947"/>
      <c r="T7" s="452"/>
      <c r="V7" s="92"/>
      <c r="W7" s="92"/>
      <c r="X7" s="93"/>
      <c r="Y7" s="94"/>
      <c r="Z7" s="94"/>
      <c r="AA7" s="92"/>
      <c r="AB7" s="92"/>
      <c r="AC7" s="92"/>
      <c r="AD7" s="92"/>
      <c r="AE7" s="92"/>
      <c r="AF7" s="92"/>
    </row>
    <row r="8" spans="1:34" ht="15.75" customHeight="1" thickTop="1" x14ac:dyDescent="0.35">
      <c r="A8" s="2960" t="s">
        <v>1026</v>
      </c>
      <c r="B8" s="2949"/>
      <c r="C8" s="2950"/>
      <c r="D8" s="2950"/>
      <c r="E8" s="2950"/>
      <c r="F8" s="2950"/>
      <c r="G8" s="2950"/>
      <c r="H8" s="2950"/>
      <c r="I8" s="2950"/>
      <c r="J8" s="2950"/>
      <c r="K8" s="2950"/>
      <c r="L8" s="2950"/>
      <c r="M8" s="2950"/>
      <c r="N8" s="2950"/>
      <c r="O8" s="2950"/>
      <c r="P8" s="2950"/>
      <c r="Q8" s="2950"/>
      <c r="R8" s="2950"/>
      <c r="S8" s="2951"/>
      <c r="T8" s="454"/>
      <c r="U8" s="63"/>
      <c r="X8" s="66"/>
      <c r="Y8" s="66"/>
      <c r="Z8" s="71"/>
      <c r="AA8" s="72"/>
      <c r="AB8" s="72"/>
      <c r="AC8" s="66"/>
      <c r="AD8" s="66"/>
      <c r="AE8" s="66"/>
      <c r="AF8" s="66"/>
      <c r="AG8" s="66"/>
      <c r="AH8" s="66"/>
    </row>
    <row r="9" spans="1:34" ht="21" customHeight="1" x14ac:dyDescent="0.35">
      <c r="A9" s="2961"/>
      <c r="B9" s="2952" t="s">
        <v>1027</v>
      </c>
      <c r="C9" s="2953"/>
      <c r="D9" s="2925" t="s">
        <v>1028</v>
      </c>
      <c r="E9" s="2926"/>
      <c r="F9" s="2926"/>
      <c r="G9" s="2926"/>
      <c r="H9" s="2926"/>
      <c r="I9" s="2926"/>
      <c r="J9" s="2874">
        <v>8</v>
      </c>
      <c r="K9" s="2875"/>
      <c r="L9" s="2874">
        <v>2</v>
      </c>
      <c r="M9" s="2875"/>
      <c r="N9" s="1148">
        <f>ABS(J9-L9)</f>
        <v>6</v>
      </c>
      <c r="O9" s="1149">
        <v>10</v>
      </c>
      <c r="P9" s="2920"/>
      <c r="Q9" s="2921"/>
      <c r="R9" s="2921"/>
      <c r="S9" s="2922"/>
      <c r="T9" s="454"/>
      <c r="U9" s="63"/>
      <c r="X9" s="66"/>
      <c r="Y9" s="66"/>
      <c r="Z9" s="71"/>
      <c r="AA9" s="72"/>
      <c r="AB9" s="72"/>
      <c r="AC9" s="66"/>
      <c r="AD9" s="66"/>
      <c r="AE9" s="66"/>
      <c r="AF9" s="66"/>
      <c r="AG9" s="66"/>
      <c r="AH9" s="66"/>
    </row>
    <row r="10" spans="1:34" ht="21" customHeight="1" x14ac:dyDescent="0.35">
      <c r="A10" s="2961"/>
      <c r="B10" s="2952" t="s">
        <v>1029</v>
      </c>
      <c r="C10" s="2953"/>
      <c r="D10" s="2925" t="s">
        <v>1048</v>
      </c>
      <c r="E10" s="2926"/>
      <c r="F10" s="2926"/>
      <c r="G10" s="2926"/>
      <c r="H10" s="2926"/>
      <c r="I10" s="2926"/>
      <c r="J10" s="2874">
        <v>8</v>
      </c>
      <c r="K10" s="2875"/>
      <c r="L10" s="2874">
        <v>2</v>
      </c>
      <c r="M10" s="2875"/>
      <c r="N10" s="1149">
        <f t="shared" ref="N10:N15" si="0">ABS(J10-L10)</f>
        <v>6</v>
      </c>
      <c r="O10" s="1149">
        <v>10</v>
      </c>
      <c r="P10" s="2920"/>
      <c r="Q10" s="2921"/>
      <c r="R10" s="2921"/>
      <c r="S10" s="2922"/>
      <c r="T10" s="454"/>
      <c r="U10" s="63"/>
      <c r="X10" s="66"/>
      <c r="Y10" s="66"/>
      <c r="Z10" s="71"/>
      <c r="AA10" s="72"/>
      <c r="AB10" s="72"/>
      <c r="AC10" s="66"/>
      <c r="AD10" s="66"/>
      <c r="AE10" s="66"/>
      <c r="AF10" s="66"/>
      <c r="AG10" s="66"/>
      <c r="AH10" s="66"/>
    </row>
    <row r="11" spans="1:34" ht="21" customHeight="1" x14ac:dyDescent="0.35">
      <c r="A11" s="2961"/>
      <c r="B11" s="2952" t="s">
        <v>1030</v>
      </c>
      <c r="C11" s="2953"/>
      <c r="D11" s="2954" t="s">
        <v>1031</v>
      </c>
      <c r="E11" s="2955"/>
      <c r="F11" s="2955"/>
      <c r="G11" s="2955"/>
      <c r="H11" s="2955"/>
      <c r="I11" s="2956"/>
      <c r="J11" s="2874">
        <v>8</v>
      </c>
      <c r="K11" s="2875"/>
      <c r="L11" s="2874">
        <v>2</v>
      </c>
      <c r="M11" s="2875"/>
      <c r="N11" s="1149">
        <f t="shared" si="0"/>
        <v>6</v>
      </c>
      <c r="O11" s="1149">
        <v>10</v>
      </c>
      <c r="P11" s="2920"/>
      <c r="Q11" s="2921"/>
      <c r="R11" s="2921"/>
      <c r="S11" s="2922"/>
      <c r="T11" s="454"/>
      <c r="U11" s="63"/>
      <c r="X11" s="66"/>
      <c r="Y11" s="66"/>
      <c r="Z11" s="71"/>
      <c r="AA11" s="72"/>
      <c r="AB11" s="72"/>
      <c r="AC11" s="66"/>
      <c r="AD11" s="66"/>
      <c r="AE11" s="66"/>
      <c r="AF11" s="66"/>
      <c r="AG11" s="66"/>
      <c r="AH11" s="66"/>
    </row>
    <row r="12" spans="1:34" ht="21" customHeight="1" x14ac:dyDescent="0.35">
      <c r="A12" s="2961"/>
      <c r="B12" s="2952" t="s">
        <v>1032</v>
      </c>
      <c r="C12" s="2953"/>
      <c r="D12" s="2925" t="s">
        <v>1033</v>
      </c>
      <c r="E12" s="2926"/>
      <c r="F12" s="2926"/>
      <c r="G12" s="2926"/>
      <c r="H12" s="2926"/>
      <c r="I12" s="2926"/>
      <c r="J12" s="2874">
        <v>6</v>
      </c>
      <c r="K12" s="2875"/>
      <c r="L12" s="2874">
        <v>2</v>
      </c>
      <c r="M12" s="2875"/>
      <c r="N12" s="1149">
        <f t="shared" si="0"/>
        <v>4</v>
      </c>
      <c r="O12" s="1149">
        <v>10</v>
      </c>
      <c r="P12" s="2920"/>
      <c r="Q12" s="2921"/>
      <c r="R12" s="2921"/>
      <c r="S12" s="2922"/>
      <c r="T12" s="454"/>
      <c r="U12" s="63"/>
      <c r="X12" s="66"/>
      <c r="Y12" s="66"/>
      <c r="Z12" s="71"/>
      <c r="AA12" s="72"/>
      <c r="AB12" s="72"/>
      <c r="AC12" s="66"/>
      <c r="AD12" s="66"/>
      <c r="AE12" s="66"/>
      <c r="AF12" s="66"/>
      <c r="AG12" s="66"/>
      <c r="AH12" s="66"/>
    </row>
    <row r="13" spans="1:34" ht="21" customHeight="1" x14ac:dyDescent="0.35">
      <c r="A13" s="2961"/>
      <c r="B13" s="2952" t="s">
        <v>1034</v>
      </c>
      <c r="C13" s="2953"/>
      <c r="D13" s="2925" t="s">
        <v>1035</v>
      </c>
      <c r="E13" s="2926"/>
      <c r="F13" s="2926"/>
      <c r="G13" s="2926"/>
      <c r="H13" s="2926"/>
      <c r="I13" s="2926"/>
      <c r="J13" s="2874">
        <v>8</v>
      </c>
      <c r="K13" s="2875"/>
      <c r="L13" s="2874">
        <v>2</v>
      </c>
      <c r="M13" s="2875"/>
      <c r="N13" s="1149">
        <f t="shared" si="0"/>
        <v>6</v>
      </c>
      <c r="O13" s="1149">
        <v>10</v>
      </c>
      <c r="P13" s="2920"/>
      <c r="Q13" s="2921"/>
      <c r="R13" s="2921"/>
      <c r="S13" s="2922"/>
      <c r="T13" s="454"/>
      <c r="U13" s="63"/>
      <c r="X13" s="66"/>
      <c r="Y13" s="66"/>
      <c r="Z13" s="71"/>
      <c r="AA13" s="72"/>
      <c r="AB13" s="72"/>
      <c r="AC13" s="66"/>
      <c r="AD13" s="66"/>
      <c r="AE13" s="66"/>
      <c r="AF13" s="66"/>
      <c r="AG13" s="66"/>
      <c r="AH13" s="66"/>
    </row>
    <row r="14" spans="1:34" ht="21" customHeight="1" x14ac:dyDescent="0.35">
      <c r="A14" s="2961"/>
      <c r="B14" s="2952" t="s">
        <v>1036</v>
      </c>
      <c r="C14" s="2953"/>
      <c r="D14" s="2925" t="s">
        <v>1037</v>
      </c>
      <c r="E14" s="2926"/>
      <c r="F14" s="2926"/>
      <c r="G14" s="2926"/>
      <c r="H14" s="2926"/>
      <c r="I14" s="2926"/>
      <c r="J14" s="2874">
        <v>4</v>
      </c>
      <c r="K14" s="2875"/>
      <c r="L14" s="2874">
        <v>2</v>
      </c>
      <c r="M14" s="2875"/>
      <c r="N14" s="1149">
        <f t="shared" si="0"/>
        <v>2</v>
      </c>
      <c r="O14" s="1149">
        <v>10</v>
      </c>
      <c r="P14" s="2920"/>
      <c r="Q14" s="2921"/>
      <c r="R14" s="2921"/>
      <c r="S14" s="2922"/>
      <c r="T14" s="454"/>
      <c r="U14" s="63"/>
      <c r="X14" s="66"/>
      <c r="Y14" s="66"/>
      <c r="Z14" s="71"/>
      <c r="AA14" s="72"/>
      <c r="AB14" s="72"/>
      <c r="AC14" s="66"/>
      <c r="AD14" s="66"/>
      <c r="AE14" s="66"/>
      <c r="AF14" s="66"/>
      <c r="AG14" s="66"/>
      <c r="AH14" s="66"/>
    </row>
    <row r="15" spans="1:34" ht="45.75" customHeight="1" x14ac:dyDescent="0.35">
      <c r="A15" s="2961"/>
      <c r="B15" s="2923" t="s">
        <v>1049</v>
      </c>
      <c r="C15" s="2924"/>
      <c r="D15" s="2925" t="s">
        <v>1038</v>
      </c>
      <c r="E15" s="2926"/>
      <c r="F15" s="2926"/>
      <c r="G15" s="2926"/>
      <c r="H15" s="2926"/>
      <c r="I15" s="2926"/>
      <c r="J15" s="2874">
        <v>4</v>
      </c>
      <c r="K15" s="2875"/>
      <c r="L15" s="2874">
        <v>2</v>
      </c>
      <c r="M15" s="2875"/>
      <c r="N15" s="1149">
        <f t="shared" si="0"/>
        <v>2</v>
      </c>
      <c r="O15" s="1149">
        <v>10</v>
      </c>
      <c r="P15" s="2920"/>
      <c r="Q15" s="2921"/>
      <c r="R15" s="2921"/>
      <c r="S15" s="2922"/>
      <c r="T15" s="454"/>
      <c r="U15" s="63"/>
      <c r="X15" s="66"/>
      <c r="Y15" s="66"/>
      <c r="Z15" s="71"/>
      <c r="AA15" s="72"/>
      <c r="AB15" s="72"/>
      <c r="AC15" s="66"/>
      <c r="AD15" s="66"/>
      <c r="AE15" s="66"/>
      <c r="AF15" s="66"/>
      <c r="AG15" s="66"/>
      <c r="AH15" s="66"/>
    </row>
    <row r="16" spans="1:34" ht="17.25" customHeight="1" thickBot="1" x14ac:dyDescent="0.4">
      <c r="A16" s="2962"/>
      <c r="B16" s="769"/>
      <c r="C16" s="770"/>
      <c r="D16" s="770"/>
      <c r="E16" s="770"/>
      <c r="F16" s="770"/>
      <c r="G16" s="770"/>
      <c r="H16" s="770"/>
      <c r="I16" s="770"/>
      <c r="J16" s="2908">
        <v>0</v>
      </c>
      <c r="K16" s="2908"/>
      <c r="L16" s="2908">
        <v>0</v>
      </c>
      <c r="M16" s="2908"/>
      <c r="N16" s="1150">
        <v>0</v>
      </c>
      <c r="O16" s="1150"/>
      <c r="P16" s="770"/>
      <c r="Q16" s="770"/>
      <c r="R16" s="770"/>
      <c r="S16" s="771"/>
      <c r="T16" s="454"/>
      <c r="U16" s="63"/>
      <c r="X16" s="66"/>
      <c r="Y16" s="66"/>
      <c r="Z16" s="71"/>
      <c r="AA16" s="72"/>
      <c r="AB16" s="72"/>
      <c r="AC16" s="66"/>
      <c r="AD16" s="66"/>
      <c r="AE16" s="66"/>
      <c r="AF16" s="66"/>
      <c r="AG16" s="66"/>
      <c r="AH16" s="66"/>
    </row>
    <row r="17" spans="1:34" ht="22.5" customHeight="1" thickTop="1" x14ac:dyDescent="0.35">
      <c r="A17" s="2963" t="s">
        <v>310</v>
      </c>
      <c r="B17" s="2966"/>
      <c r="C17" s="2967"/>
      <c r="D17" s="2967"/>
      <c r="E17" s="2967"/>
      <c r="F17" s="2967"/>
      <c r="G17" s="2967"/>
      <c r="H17" s="2967"/>
      <c r="I17" s="2967"/>
      <c r="J17" s="2967"/>
      <c r="K17" s="2967"/>
      <c r="L17" s="2967"/>
      <c r="M17" s="2967"/>
      <c r="N17" s="2967"/>
      <c r="O17" s="2967"/>
      <c r="P17" s="2967"/>
      <c r="Q17" s="2967"/>
      <c r="R17" s="2967"/>
      <c r="S17" s="2968"/>
      <c r="T17" s="454"/>
      <c r="U17" s="63"/>
      <c r="X17" s="66"/>
      <c r="Y17" s="66"/>
      <c r="Z17" s="197"/>
      <c r="AA17" s="198"/>
      <c r="AB17" s="198"/>
      <c r="AC17" s="66"/>
      <c r="AD17" s="66"/>
      <c r="AE17" s="66"/>
      <c r="AF17" s="66"/>
      <c r="AG17" s="66"/>
      <c r="AH17" s="66"/>
    </row>
    <row r="18" spans="1:34" s="753" customFormat="1" ht="36" customHeight="1" x14ac:dyDescent="0.35">
      <c r="A18" s="2964"/>
      <c r="B18" s="2916" t="s">
        <v>671</v>
      </c>
      <c r="C18" s="2917"/>
      <c r="D18" s="2918" t="s">
        <v>1050</v>
      </c>
      <c r="E18" s="2919"/>
      <c r="F18" s="2919"/>
      <c r="G18" s="2919"/>
      <c r="H18" s="2919"/>
      <c r="I18" s="2919"/>
      <c r="J18" s="2876">
        <v>8</v>
      </c>
      <c r="K18" s="2877"/>
      <c r="L18" s="2876">
        <v>4</v>
      </c>
      <c r="M18" s="2877"/>
      <c r="N18" s="758">
        <f>ABS(J18-L18)</f>
        <v>4</v>
      </c>
      <c r="O18" s="1157">
        <v>10</v>
      </c>
      <c r="P18" s="2878"/>
      <c r="Q18" s="2879"/>
      <c r="R18" s="2879"/>
      <c r="S18" s="2880"/>
      <c r="T18" s="760"/>
      <c r="X18" s="754"/>
      <c r="Y18" s="754"/>
      <c r="Z18" s="755"/>
      <c r="AA18" s="755"/>
      <c r="AB18" s="755"/>
      <c r="AC18" s="754"/>
      <c r="AD18" s="754"/>
      <c r="AE18" s="754"/>
      <c r="AF18" s="754"/>
      <c r="AG18" s="754"/>
      <c r="AH18" s="754"/>
    </row>
    <row r="19" spans="1:34" ht="21" customHeight="1" x14ac:dyDescent="0.35">
      <c r="A19" s="2964"/>
      <c r="B19" s="2916" t="s">
        <v>1051</v>
      </c>
      <c r="C19" s="2917"/>
      <c r="D19" s="2918" t="s">
        <v>1052</v>
      </c>
      <c r="E19" s="2919"/>
      <c r="F19" s="2919"/>
      <c r="G19" s="2919"/>
      <c r="H19" s="2919"/>
      <c r="I19" s="2919"/>
      <c r="J19" s="2876">
        <v>8</v>
      </c>
      <c r="K19" s="2877"/>
      <c r="L19" s="2876">
        <v>4</v>
      </c>
      <c r="M19" s="2877"/>
      <c r="N19" s="1157">
        <f t="shared" ref="N19:N24" si="1">ABS(J19-L19)</f>
        <v>4</v>
      </c>
      <c r="O19" s="1157">
        <v>10</v>
      </c>
      <c r="P19" s="2878"/>
      <c r="Q19" s="2879"/>
      <c r="R19" s="2879"/>
      <c r="S19" s="2880"/>
      <c r="T19" s="454"/>
      <c r="U19" s="63"/>
      <c r="X19" s="66"/>
      <c r="Y19" s="66"/>
      <c r="Z19" s="71"/>
      <c r="AA19" s="72"/>
      <c r="AB19" s="72"/>
      <c r="AC19" s="66"/>
      <c r="AD19" s="66"/>
      <c r="AE19" s="66"/>
      <c r="AF19" s="66"/>
      <c r="AG19" s="66"/>
      <c r="AH19" s="66"/>
    </row>
    <row r="20" spans="1:34" ht="21" customHeight="1" x14ac:dyDescent="0.35">
      <c r="A20" s="2964"/>
      <c r="B20" s="2916" t="s">
        <v>672</v>
      </c>
      <c r="C20" s="2917"/>
      <c r="D20" s="2918" t="s">
        <v>427</v>
      </c>
      <c r="E20" s="2919"/>
      <c r="F20" s="2919"/>
      <c r="G20" s="2919"/>
      <c r="H20" s="2919"/>
      <c r="I20" s="2919"/>
      <c r="J20" s="2876">
        <v>6</v>
      </c>
      <c r="K20" s="2877"/>
      <c r="L20" s="2876">
        <v>4</v>
      </c>
      <c r="M20" s="2877"/>
      <c r="N20" s="1157">
        <f t="shared" si="1"/>
        <v>2</v>
      </c>
      <c r="O20" s="1157">
        <v>10</v>
      </c>
      <c r="P20" s="2878"/>
      <c r="Q20" s="2879"/>
      <c r="R20" s="2879"/>
      <c r="S20" s="2880"/>
      <c r="T20" s="454"/>
      <c r="U20" s="63"/>
      <c r="X20" s="66"/>
      <c r="Y20" s="66"/>
      <c r="Z20" s="71"/>
      <c r="AA20" s="72"/>
      <c r="AB20" s="72"/>
      <c r="AC20" s="66"/>
      <c r="AD20" s="66"/>
      <c r="AE20" s="66"/>
      <c r="AF20" s="66"/>
      <c r="AG20" s="66"/>
      <c r="AH20" s="66"/>
    </row>
    <row r="21" spans="1:34" ht="21" customHeight="1" x14ac:dyDescent="0.35">
      <c r="A21" s="2964"/>
      <c r="B21" s="2916" t="s">
        <v>673</v>
      </c>
      <c r="C21" s="2917"/>
      <c r="D21" s="2918" t="s">
        <v>934</v>
      </c>
      <c r="E21" s="2919"/>
      <c r="F21" s="2919"/>
      <c r="G21" s="2919"/>
      <c r="H21" s="2919"/>
      <c r="I21" s="2919"/>
      <c r="J21" s="2876">
        <v>8</v>
      </c>
      <c r="K21" s="2877"/>
      <c r="L21" s="2876">
        <v>4</v>
      </c>
      <c r="M21" s="2877"/>
      <c r="N21" s="1157">
        <f t="shared" si="1"/>
        <v>4</v>
      </c>
      <c r="O21" s="1157">
        <v>10</v>
      </c>
      <c r="P21" s="2878"/>
      <c r="Q21" s="2879"/>
      <c r="R21" s="2879"/>
      <c r="S21" s="2880"/>
      <c r="T21" s="454"/>
      <c r="U21" s="63"/>
      <c r="X21" s="66"/>
      <c r="Y21" s="66"/>
      <c r="Z21" s="71"/>
      <c r="AA21" s="72"/>
      <c r="AB21" s="72"/>
      <c r="AC21" s="66"/>
      <c r="AD21" s="66"/>
      <c r="AE21" s="66"/>
      <c r="AF21" s="66"/>
      <c r="AG21" s="66"/>
      <c r="AH21" s="66"/>
    </row>
    <row r="22" spans="1:34" ht="21" customHeight="1" x14ac:dyDescent="0.35">
      <c r="A22" s="2964"/>
      <c r="B22" s="2916" t="s">
        <v>674</v>
      </c>
      <c r="C22" s="2917"/>
      <c r="D22" s="2918" t="s">
        <v>612</v>
      </c>
      <c r="E22" s="2919"/>
      <c r="F22" s="2919"/>
      <c r="G22" s="2919"/>
      <c r="H22" s="2919"/>
      <c r="I22" s="2919"/>
      <c r="J22" s="2876">
        <v>4</v>
      </c>
      <c r="K22" s="2877"/>
      <c r="L22" s="2876">
        <v>4</v>
      </c>
      <c r="M22" s="2877"/>
      <c r="N22" s="1157">
        <f t="shared" si="1"/>
        <v>0</v>
      </c>
      <c r="O22" s="1157">
        <v>10</v>
      </c>
      <c r="P22" s="2878"/>
      <c r="Q22" s="2879"/>
      <c r="R22" s="2879"/>
      <c r="S22" s="2880"/>
      <c r="T22" s="454"/>
      <c r="U22" s="63"/>
      <c r="X22" s="66"/>
      <c r="Y22" s="66"/>
      <c r="Z22" s="71"/>
      <c r="AA22" s="72"/>
      <c r="AB22" s="72"/>
      <c r="AC22" s="66"/>
      <c r="AD22" s="66"/>
      <c r="AE22" s="66"/>
      <c r="AF22" s="66"/>
      <c r="AG22" s="66"/>
      <c r="AH22" s="66"/>
    </row>
    <row r="23" spans="1:34" ht="21" customHeight="1" x14ac:dyDescent="0.35">
      <c r="A23" s="2964"/>
      <c r="B23" s="2916" t="s">
        <v>1039</v>
      </c>
      <c r="C23" s="2917"/>
      <c r="D23" s="2918" t="s">
        <v>428</v>
      </c>
      <c r="E23" s="2919"/>
      <c r="F23" s="2919"/>
      <c r="G23" s="2919"/>
      <c r="H23" s="2919"/>
      <c r="I23" s="2919"/>
      <c r="J23" s="2876">
        <v>4</v>
      </c>
      <c r="K23" s="2877"/>
      <c r="L23" s="2876">
        <v>4</v>
      </c>
      <c r="M23" s="2877"/>
      <c r="N23" s="1157">
        <f t="shared" si="1"/>
        <v>0</v>
      </c>
      <c r="O23" s="1157">
        <v>10</v>
      </c>
      <c r="P23" s="2878"/>
      <c r="Q23" s="2879"/>
      <c r="R23" s="2879"/>
      <c r="S23" s="2880"/>
      <c r="T23" s="454"/>
      <c r="U23" s="63"/>
      <c r="X23" s="66"/>
      <c r="Y23" s="66"/>
      <c r="Z23" s="71"/>
      <c r="AA23" s="72"/>
      <c r="AB23" s="72"/>
      <c r="AC23" s="66"/>
      <c r="AD23" s="66"/>
      <c r="AE23" s="66"/>
      <c r="AF23" s="66"/>
      <c r="AG23" s="66"/>
      <c r="AH23" s="66"/>
    </row>
    <row r="24" spans="1:34" ht="21" customHeight="1" x14ac:dyDescent="0.35">
      <c r="A24" s="2964"/>
      <c r="B24" s="2916" t="s">
        <v>675</v>
      </c>
      <c r="C24" s="2917"/>
      <c r="D24" s="2918" t="s">
        <v>429</v>
      </c>
      <c r="E24" s="2919"/>
      <c r="F24" s="2919"/>
      <c r="G24" s="2919"/>
      <c r="H24" s="2919"/>
      <c r="I24" s="2919"/>
      <c r="J24" s="2876">
        <v>8</v>
      </c>
      <c r="K24" s="2877"/>
      <c r="L24" s="2876">
        <v>4</v>
      </c>
      <c r="M24" s="2877"/>
      <c r="N24" s="1157">
        <f t="shared" si="1"/>
        <v>4</v>
      </c>
      <c r="O24" s="1157">
        <v>10</v>
      </c>
      <c r="P24" s="2878"/>
      <c r="Q24" s="2879"/>
      <c r="R24" s="2879"/>
      <c r="S24" s="2880"/>
      <c r="T24" s="454"/>
      <c r="U24" s="63"/>
      <c r="X24" s="66"/>
      <c r="Y24" s="66"/>
      <c r="Z24" s="71"/>
      <c r="AA24" s="72"/>
      <c r="AB24" s="72"/>
      <c r="AC24" s="66"/>
      <c r="AD24" s="66"/>
      <c r="AE24" s="66"/>
      <c r="AF24" s="66"/>
      <c r="AG24" s="66"/>
      <c r="AH24" s="66"/>
    </row>
    <row r="25" spans="1:34" ht="21" customHeight="1" thickBot="1" x14ac:dyDescent="0.4">
      <c r="A25" s="2965"/>
      <c r="B25" s="769"/>
      <c r="C25" s="770"/>
      <c r="D25" s="770"/>
      <c r="E25" s="770"/>
      <c r="F25" s="770"/>
      <c r="G25" s="770"/>
      <c r="H25" s="770"/>
      <c r="I25" s="770"/>
      <c r="J25" s="2908">
        <v>0</v>
      </c>
      <c r="K25" s="2908"/>
      <c r="L25" s="2908">
        <v>0</v>
      </c>
      <c r="M25" s="2908"/>
      <c r="N25" s="773">
        <v>0</v>
      </c>
      <c r="O25" s="773"/>
      <c r="P25" s="770"/>
      <c r="Q25" s="770"/>
      <c r="R25" s="770"/>
      <c r="S25" s="771"/>
      <c r="T25" s="454"/>
      <c r="U25" s="63"/>
      <c r="X25" s="66"/>
      <c r="Y25" s="66"/>
      <c r="Z25" s="71"/>
      <c r="AA25" s="72"/>
      <c r="AB25" s="72"/>
      <c r="AC25" s="66"/>
      <c r="AD25" s="66"/>
      <c r="AE25" s="66"/>
      <c r="AF25" s="66"/>
      <c r="AG25" s="66"/>
      <c r="AH25" s="66"/>
    </row>
    <row r="26" spans="1:34" ht="21" customHeight="1" thickTop="1" x14ac:dyDescent="0.35">
      <c r="A26" s="2969" t="s">
        <v>426</v>
      </c>
      <c r="B26" s="2972"/>
      <c r="C26" s="2973"/>
      <c r="D26" s="2973"/>
      <c r="E26" s="2973"/>
      <c r="F26" s="2973"/>
      <c r="G26" s="2973"/>
      <c r="H26" s="2973"/>
      <c r="I26" s="2973"/>
      <c r="J26" s="2973"/>
      <c r="K26" s="2973"/>
      <c r="L26" s="2973"/>
      <c r="M26" s="2973"/>
      <c r="N26" s="2973"/>
      <c r="O26" s="2973"/>
      <c r="P26" s="2973"/>
      <c r="Q26" s="2973"/>
      <c r="R26" s="2973"/>
      <c r="S26" s="2974"/>
      <c r="T26" s="454"/>
      <c r="U26" s="63"/>
      <c r="X26" s="66"/>
      <c r="Y26" s="66"/>
      <c r="Z26" s="71"/>
      <c r="AA26" s="72"/>
      <c r="AB26" s="72"/>
      <c r="AC26" s="66"/>
      <c r="AD26" s="66"/>
      <c r="AE26" s="66"/>
      <c r="AF26" s="66"/>
      <c r="AG26" s="66"/>
      <c r="AH26" s="66"/>
    </row>
    <row r="27" spans="1:34" ht="21" customHeight="1" x14ac:dyDescent="0.35">
      <c r="A27" s="2970"/>
      <c r="B27" s="2913" t="s">
        <v>676</v>
      </c>
      <c r="C27" s="2914"/>
      <c r="D27" s="2915" t="s">
        <v>1040</v>
      </c>
      <c r="E27" s="2873"/>
      <c r="F27" s="2873"/>
      <c r="G27" s="2873"/>
      <c r="H27" s="2873"/>
      <c r="I27" s="2873"/>
      <c r="J27" s="2874">
        <v>4</v>
      </c>
      <c r="K27" s="2875"/>
      <c r="L27" s="2876">
        <v>6</v>
      </c>
      <c r="M27" s="2877"/>
      <c r="N27" s="758">
        <f t="shared" ref="N27:N34" si="2">ABS(J27-L27)</f>
        <v>2</v>
      </c>
      <c r="O27" s="1157">
        <v>10</v>
      </c>
      <c r="P27" s="2878"/>
      <c r="Q27" s="2879"/>
      <c r="R27" s="2879"/>
      <c r="S27" s="2880"/>
      <c r="T27" s="454"/>
      <c r="U27" s="63"/>
      <c r="X27" s="66"/>
      <c r="Y27" s="66"/>
      <c r="Z27" s="71"/>
      <c r="AA27" s="72"/>
      <c r="AB27" s="72"/>
      <c r="AC27" s="66"/>
      <c r="AD27" s="66"/>
      <c r="AE27" s="66"/>
      <c r="AF27" s="66"/>
      <c r="AG27" s="66"/>
      <c r="AH27" s="66"/>
    </row>
    <row r="28" spans="1:34" ht="18.75" customHeight="1" x14ac:dyDescent="0.35">
      <c r="A28" s="2970"/>
      <c r="B28" s="2913" t="s">
        <v>677</v>
      </c>
      <c r="C28" s="2914"/>
      <c r="D28" s="2915" t="s">
        <v>309</v>
      </c>
      <c r="E28" s="2873"/>
      <c r="F28" s="2873"/>
      <c r="G28" s="2873"/>
      <c r="H28" s="2873"/>
      <c r="I28" s="2873"/>
      <c r="J28" s="2874">
        <v>6</v>
      </c>
      <c r="K28" s="2875"/>
      <c r="L28" s="2876">
        <v>6</v>
      </c>
      <c r="M28" s="2877"/>
      <c r="N28" s="758">
        <f t="shared" si="2"/>
        <v>0</v>
      </c>
      <c r="O28" s="1157">
        <v>10</v>
      </c>
      <c r="P28" s="2878"/>
      <c r="Q28" s="2879"/>
      <c r="R28" s="2879"/>
      <c r="S28" s="2880"/>
      <c r="T28" s="454"/>
      <c r="U28" s="63"/>
      <c r="X28" s="66"/>
      <c r="Y28" s="66"/>
      <c r="Z28" s="71"/>
      <c r="AA28" s="72"/>
      <c r="AB28" s="72"/>
      <c r="AC28" s="66"/>
      <c r="AD28" s="66"/>
      <c r="AE28" s="66"/>
      <c r="AF28" s="66"/>
      <c r="AG28" s="66"/>
      <c r="AH28" s="66"/>
    </row>
    <row r="29" spans="1:34" ht="18.75" customHeight="1" x14ac:dyDescent="0.35">
      <c r="A29" s="2970"/>
      <c r="B29" s="2913" t="s">
        <v>1053</v>
      </c>
      <c r="C29" s="2914"/>
      <c r="D29" s="2915" t="s">
        <v>1054</v>
      </c>
      <c r="E29" s="2873"/>
      <c r="F29" s="2873"/>
      <c r="G29" s="2873"/>
      <c r="H29" s="2873"/>
      <c r="I29" s="2873"/>
      <c r="J29" s="2874">
        <v>4</v>
      </c>
      <c r="K29" s="2875"/>
      <c r="L29" s="2876">
        <v>6</v>
      </c>
      <c r="M29" s="2877"/>
      <c r="N29" s="758">
        <f t="shared" si="2"/>
        <v>2</v>
      </c>
      <c r="O29" s="1157">
        <v>10</v>
      </c>
      <c r="P29" s="2878"/>
      <c r="Q29" s="2879"/>
      <c r="R29" s="2879"/>
      <c r="S29" s="2880"/>
      <c r="T29" s="454"/>
      <c r="U29" s="63"/>
      <c r="X29" s="66"/>
      <c r="Y29" s="66"/>
      <c r="Z29" s="71"/>
      <c r="AA29" s="72"/>
      <c r="AB29" s="72"/>
      <c r="AC29" s="66"/>
      <c r="AD29" s="66"/>
      <c r="AE29" s="66"/>
      <c r="AF29" s="66"/>
      <c r="AG29" s="66"/>
      <c r="AH29" s="66"/>
    </row>
    <row r="30" spans="1:34" ht="21" customHeight="1" x14ac:dyDescent="0.35">
      <c r="A30" s="2970"/>
      <c r="B30" s="2913" t="s">
        <v>1055</v>
      </c>
      <c r="C30" s="2914"/>
      <c r="D30" s="2915" t="s">
        <v>1056</v>
      </c>
      <c r="E30" s="2873"/>
      <c r="F30" s="2873"/>
      <c r="G30" s="2873"/>
      <c r="H30" s="2873"/>
      <c r="I30" s="2873"/>
      <c r="J30" s="2874">
        <v>6</v>
      </c>
      <c r="K30" s="2875"/>
      <c r="L30" s="2876">
        <v>6</v>
      </c>
      <c r="M30" s="2877"/>
      <c r="N30" s="758">
        <f t="shared" si="2"/>
        <v>0</v>
      </c>
      <c r="O30" s="1157">
        <v>10</v>
      </c>
      <c r="P30" s="2878"/>
      <c r="Q30" s="2879"/>
      <c r="R30" s="2879"/>
      <c r="S30" s="2880"/>
      <c r="T30" s="454"/>
      <c r="U30" s="63"/>
      <c r="X30" s="66"/>
      <c r="Y30" s="66"/>
      <c r="Z30" s="71"/>
      <c r="AA30" s="72"/>
      <c r="AB30" s="72"/>
      <c r="AC30" s="66"/>
      <c r="AD30" s="66"/>
      <c r="AE30" s="66"/>
      <c r="AF30" s="66"/>
      <c r="AG30" s="66"/>
      <c r="AH30" s="66"/>
    </row>
    <row r="31" spans="1:34" ht="21" customHeight="1" x14ac:dyDescent="0.35">
      <c r="A31" s="2970"/>
      <c r="B31" s="2913" t="s">
        <v>678</v>
      </c>
      <c r="C31" s="2914"/>
      <c r="D31" s="2915" t="s">
        <v>1041</v>
      </c>
      <c r="E31" s="2873"/>
      <c r="F31" s="2873"/>
      <c r="G31" s="2873"/>
      <c r="H31" s="2873"/>
      <c r="I31" s="2873"/>
      <c r="J31" s="2874">
        <v>4</v>
      </c>
      <c r="K31" s="2875"/>
      <c r="L31" s="2876">
        <v>6</v>
      </c>
      <c r="M31" s="2877"/>
      <c r="N31" s="758">
        <f t="shared" si="2"/>
        <v>2</v>
      </c>
      <c r="O31" s="1157">
        <v>10</v>
      </c>
      <c r="P31" s="2878"/>
      <c r="Q31" s="2879"/>
      <c r="R31" s="2879"/>
      <c r="S31" s="2880"/>
      <c r="T31" s="454"/>
      <c r="U31" s="63"/>
      <c r="X31" s="66"/>
      <c r="Y31" s="66"/>
      <c r="Z31" s="71"/>
      <c r="AA31" s="72"/>
      <c r="AB31" s="72"/>
      <c r="AC31" s="66"/>
      <c r="AD31" s="66"/>
      <c r="AE31" s="66"/>
      <c r="AF31" s="66"/>
      <c r="AG31" s="66"/>
      <c r="AH31" s="66"/>
    </row>
    <row r="32" spans="1:34" ht="21" customHeight="1" x14ac:dyDescent="0.35">
      <c r="A32" s="2970"/>
      <c r="B32" s="2913" t="s">
        <v>107</v>
      </c>
      <c r="C32" s="2914"/>
      <c r="D32" s="2915" t="s">
        <v>308</v>
      </c>
      <c r="E32" s="2873"/>
      <c r="F32" s="2873"/>
      <c r="G32" s="2873"/>
      <c r="H32" s="2873"/>
      <c r="I32" s="2873"/>
      <c r="J32" s="2874">
        <v>3</v>
      </c>
      <c r="K32" s="2875"/>
      <c r="L32" s="2876">
        <v>6</v>
      </c>
      <c r="M32" s="2877"/>
      <c r="N32" s="758">
        <f t="shared" si="2"/>
        <v>3</v>
      </c>
      <c r="O32" s="1157">
        <v>10</v>
      </c>
      <c r="P32" s="2878"/>
      <c r="Q32" s="2879"/>
      <c r="R32" s="2879"/>
      <c r="S32" s="2880"/>
      <c r="T32" s="454"/>
      <c r="U32" s="63"/>
      <c r="X32" s="66"/>
      <c r="Y32" s="66"/>
      <c r="Z32" s="71"/>
      <c r="AA32" s="72"/>
      <c r="AB32" s="72"/>
      <c r="AC32" s="66"/>
      <c r="AD32" s="66"/>
      <c r="AE32" s="66"/>
      <c r="AF32" s="66"/>
      <c r="AG32" s="66"/>
      <c r="AH32" s="66"/>
    </row>
    <row r="33" spans="1:34" ht="21" customHeight="1" x14ac:dyDescent="0.35">
      <c r="A33" s="2970"/>
      <c r="B33" s="2913" t="s">
        <v>680</v>
      </c>
      <c r="C33" s="2914"/>
      <c r="D33" s="2915" t="s">
        <v>307</v>
      </c>
      <c r="E33" s="2873"/>
      <c r="F33" s="2873"/>
      <c r="G33" s="2873"/>
      <c r="H33" s="2873"/>
      <c r="I33" s="2873"/>
      <c r="J33" s="2874">
        <v>8</v>
      </c>
      <c r="K33" s="2875"/>
      <c r="L33" s="2876">
        <v>6</v>
      </c>
      <c r="M33" s="2877"/>
      <c r="N33" s="758">
        <f t="shared" si="2"/>
        <v>2</v>
      </c>
      <c r="O33" s="1157">
        <v>10</v>
      </c>
      <c r="P33" s="2878"/>
      <c r="Q33" s="2879"/>
      <c r="R33" s="2879"/>
      <c r="S33" s="2880"/>
      <c r="T33" s="454"/>
      <c r="U33" s="63"/>
      <c r="X33" s="66"/>
      <c r="Y33" s="66"/>
      <c r="Z33" s="71"/>
      <c r="AA33" s="72"/>
      <c r="AB33" s="72"/>
      <c r="AC33" s="66"/>
      <c r="AD33" s="66"/>
      <c r="AE33" s="66"/>
      <c r="AF33" s="66"/>
      <c r="AG33" s="66"/>
      <c r="AH33" s="66"/>
    </row>
    <row r="34" spans="1:34" ht="21" customHeight="1" x14ac:dyDescent="0.35">
      <c r="A34" s="2970"/>
      <c r="B34" s="2913" t="s">
        <v>679</v>
      </c>
      <c r="C34" s="2914"/>
      <c r="D34" s="2915" t="s">
        <v>306</v>
      </c>
      <c r="E34" s="2873"/>
      <c r="F34" s="2873"/>
      <c r="G34" s="2873"/>
      <c r="H34" s="2873"/>
      <c r="I34" s="2873"/>
      <c r="J34" s="2874">
        <v>8</v>
      </c>
      <c r="K34" s="2875"/>
      <c r="L34" s="2876">
        <v>6</v>
      </c>
      <c r="M34" s="2877"/>
      <c r="N34" s="758">
        <f t="shared" si="2"/>
        <v>2</v>
      </c>
      <c r="O34" s="1157">
        <v>10</v>
      </c>
      <c r="P34" s="2878"/>
      <c r="Q34" s="2879"/>
      <c r="R34" s="2879"/>
      <c r="S34" s="2880"/>
      <c r="T34" s="454"/>
      <c r="U34" s="63"/>
      <c r="X34" s="66"/>
      <c r="Y34" s="66"/>
      <c r="Z34" s="71"/>
      <c r="AA34" s="72"/>
      <c r="AB34" s="72"/>
      <c r="AC34" s="66"/>
      <c r="AD34" s="66"/>
      <c r="AE34" s="66"/>
      <c r="AF34" s="66"/>
      <c r="AG34" s="66"/>
      <c r="AH34" s="66"/>
    </row>
    <row r="35" spans="1:34" ht="21" customHeight="1" thickBot="1" x14ac:dyDescent="0.4">
      <c r="A35" s="2971"/>
      <c r="B35" s="772"/>
      <c r="C35" s="773"/>
      <c r="D35" s="773"/>
      <c r="E35" s="773"/>
      <c r="F35" s="773"/>
      <c r="G35" s="773"/>
      <c r="H35" s="773"/>
      <c r="I35" s="773"/>
      <c r="J35" s="2908">
        <v>0</v>
      </c>
      <c r="K35" s="2908"/>
      <c r="L35" s="2908">
        <v>0</v>
      </c>
      <c r="M35" s="2908"/>
      <c r="N35" s="773">
        <v>0</v>
      </c>
      <c r="O35" s="773"/>
      <c r="P35" s="773"/>
      <c r="Q35" s="773"/>
      <c r="R35" s="773"/>
      <c r="S35" s="774"/>
      <c r="T35" s="454"/>
      <c r="U35" s="63"/>
      <c r="X35" s="66"/>
      <c r="Y35" s="66"/>
      <c r="Z35" s="71"/>
      <c r="AA35" s="72"/>
      <c r="AB35" s="72"/>
      <c r="AC35" s="66"/>
      <c r="AD35" s="66"/>
      <c r="AE35" s="66"/>
      <c r="AF35" s="66"/>
      <c r="AG35" s="66"/>
      <c r="AH35" s="66"/>
    </row>
    <row r="36" spans="1:34" ht="21" customHeight="1" x14ac:dyDescent="0.35">
      <c r="A36" s="2975" t="s">
        <v>305</v>
      </c>
      <c r="B36" s="2978"/>
      <c r="C36" s="2979"/>
      <c r="D36" s="2979"/>
      <c r="E36" s="2979"/>
      <c r="F36" s="2979"/>
      <c r="G36" s="2979"/>
      <c r="H36" s="2979"/>
      <c r="I36" s="2979"/>
      <c r="J36" s="2979"/>
      <c r="K36" s="2979"/>
      <c r="L36" s="2979"/>
      <c r="M36" s="2979"/>
      <c r="N36" s="2979"/>
      <c r="O36" s="2979"/>
      <c r="P36" s="2979"/>
      <c r="Q36" s="2979"/>
      <c r="R36" s="2979"/>
      <c r="S36" s="2980"/>
      <c r="T36" s="454"/>
      <c r="U36" s="63"/>
      <c r="X36" s="66"/>
      <c r="Y36" s="66"/>
      <c r="Z36" s="71"/>
      <c r="AA36" s="72"/>
      <c r="AB36" s="72"/>
      <c r="AC36" s="66"/>
      <c r="AD36" s="66"/>
      <c r="AE36" s="66"/>
      <c r="AF36" s="66"/>
      <c r="AG36" s="66"/>
      <c r="AH36" s="66"/>
    </row>
    <row r="37" spans="1:34" ht="21" customHeight="1" x14ac:dyDescent="0.35">
      <c r="A37" s="2976"/>
      <c r="B37" s="2905" t="s">
        <v>681</v>
      </c>
      <c r="C37" s="2906"/>
      <c r="D37" s="2907" t="s">
        <v>1042</v>
      </c>
      <c r="E37" s="2872"/>
      <c r="F37" s="2872"/>
      <c r="G37" s="2872"/>
      <c r="H37" s="2872"/>
      <c r="I37" s="2872"/>
      <c r="J37" s="2874">
        <v>10</v>
      </c>
      <c r="K37" s="2875"/>
      <c r="L37" s="2876">
        <v>2</v>
      </c>
      <c r="M37" s="2877"/>
      <c r="N37" s="1157">
        <f t="shared" ref="N37:N51" si="3">ABS(J37-L37)</f>
        <v>8</v>
      </c>
      <c r="O37" s="1157">
        <v>10</v>
      </c>
      <c r="P37" s="2878"/>
      <c r="Q37" s="2879"/>
      <c r="R37" s="2879"/>
      <c r="S37" s="2880"/>
      <c r="T37" s="454"/>
      <c r="U37" s="63"/>
      <c r="X37" s="66"/>
      <c r="Y37" s="66"/>
      <c r="Z37" s="71"/>
      <c r="AA37" s="72"/>
      <c r="AB37" s="72"/>
      <c r="AC37" s="66"/>
      <c r="AD37" s="66"/>
      <c r="AE37" s="66"/>
      <c r="AF37" s="66"/>
      <c r="AG37" s="66"/>
      <c r="AH37" s="66"/>
    </row>
    <row r="38" spans="1:34" ht="21" customHeight="1" x14ac:dyDescent="0.35">
      <c r="A38" s="2976"/>
      <c r="B38" s="2905" t="s">
        <v>13</v>
      </c>
      <c r="C38" s="2906"/>
      <c r="D38" s="2907" t="s">
        <v>1043</v>
      </c>
      <c r="E38" s="2873"/>
      <c r="F38" s="2873"/>
      <c r="G38" s="2873"/>
      <c r="H38" s="2873"/>
      <c r="I38" s="2873"/>
      <c r="J38" s="2874">
        <v>4</v>
      </c>
      <c r="K38" s="2875"/>
      <c r="L38" s="2876">
        <v>2</v>
      </c>
      <c r="M38" s="2877"/>
      <c r="N38" s="758">
        <f t="shared" si="3"/>
        <v>2</v>
      </c>
      <c r="O38" s="1157">
        <v>10</v>
      </c>
      <c r="P38" s="2878"/>
      <c r="Q38" s="2879"/>
      <c r="R38" s="2879"/>
      <c r="S38" s="2880"/>
      <c r="T38" s="454"/>
      <c r="U38" s="63"/>
      <c r="X38" s="66"/>
      <c r="Y38" s="66"/>
      <c r="Z38" s="71"/>
      <c r="AA38" s="72"/>
      <c r="AB38" s="72"/>
      <c r="AC38" s="66"/>
      <c r="AD38" s="66"/>
      <c r="AE38" s="66"/>
      <c r="AF38" s="66"/>
      <c r="AG38" s="66"/>
      <c r="AH38" s="66"/>
    </row>
    <row r="39" spans="1:34" ht="21" customHeight="1" x14ac:dyDescent="0.35">
      <c r="A39" s="2976"/>
      <c r="B39" s="2905" t="s">
        <v>682</v>
      </c>
      <c r="C39" s="2906"/>
      <c r="D39" s="2907" t="s">
        <v>304</v>
      </c>
      <c r="E39" s="2873"/>
      <c r="F39" s="2873"/>
      <c r="G39" s="2873"/>
      <c r="H39" s="2873"/>
      <c r="I39" s="2873"/>
      <c r="J39" s="2874">
        <v>4</v>
      </c>
      <c r="K39" s="2875"/>
      <c r="L39" s="2876">
        <v>2</v>
      </c>
      <c r="M39" s="2877"/>
      <c r="N39" s="758">
        <f t="shared" si="3"/>
        <v>2</v>
      </c>
      <c r="O39" s="1157">
        <v>10</v>
      </c>
      <c r="P39" s="2878"/>
      <c r="Q39" s="2879"/>
      <c r="R39" s="2879"/>
      <c r="S39" s="2880"/>
      <c r="T39" s="454"/>
      <c r="U39" s="63"/>
      <c r="X39" s="66"/>
      <c r="Y39" s="66"/>
      <c r="Z39" s="71"/>
      <c r="AA39" s="72"/>
      <c r="AB39" s="72"/>
      <c r="AC39" s="66"/>
      <c r="AD39" s="66"/>
      <c r="AE39" s="66"/>
      <c r="AF39" s="66"/>
      <c r="AG39" s="66"/>
      <c r="AH39" s="66"/>
    </row>
    <row r="40" spans="1:34" ht="21" customHeight="1" x14ac:dyDescent="0.35">
      <c r="A40" s="2976"/>
      <c r="B40" s="2905" t="s">
        <v>683</v>
      </c>
      <c r="C40" s="2906"/>
      <c r="D40" s="2907" t="s">
        <v>303</v>
      </c>
      <c r="E40" s="2873"/>
      <c r="F40" s="2873"/>
      <c r="G40" s="2873"/>
      <c r="H40" s="2873"/>
      <c r="I40" s="2873"/>
      <c r="J40" s="2874">
        <v>10</v>
      </c>
      <c r="K40" s="2875"/>
      <c r="L40" s="2876">
        <v>2</v>
      </c>
      <c r="M40" s="2877"/>
      <c r="N40" s="758">
        <f t="shared" si="3"/>
        <v>8</v>
      </c>
      <c r="O40" s="1157">
        <v>10</v>
      </c>
      <c r="P40" s="2878"/>
      <c r="Q40" s="2879"/>
      <c r="R40" s="2879"/>
      <c r="S40" s="2880"/>
      <c r="T40" s="454"/>
      <c r="U40" s="63"/>
      <c r="X40" s="66"/>
      <c r="Y40" s="66"/>
      <c r="Z40" s="71"/>
      <c r="AA40" s="72"/>
      <c r="AB40" s="72"/>
      <c r="AC40" s="66"/>
      <c r="AD40" s="66"/>
      <c r="AE40" s="66"/>
      <c r="AF40" s="66"/>
      <c r="AG40" s="66"/>
      <c r="AH40" s="66"/>
    </row>
    <row r="41" spans="1:34" ht="21" customHeight="1" x14ac:dyDescent="0.35">
      <c r="A41" s="2976"/>
      <c r="B41" s="2905" t="s">
        <v>684</v>
      </c>
      <c r="C41" s="2906"/>
      <c r="D41" s="2907" t="s">
        <v>302</v>
      </c>
      <c r="E41" s="2873"/>
      <c r="F41" s="2873"/>
      <c r="G41" s="2873"/>
      <c r="H41" s="2873"/>
      <c r="I41" s="2873"/>
      <c r="J41" s="2874">
        <v>5</v>
      </c>
      <c r="K41" s="2875"/>
      <c r="L41" s="2876">
        <v>2</v>
      </c>
      <c r="M41" s="2877"/>
      <c r="N41" s="758">
        <f t="shared" si="3"/>
        <v>3</v>
      </c>
      <c r="O41" s="1157">
        <v>10</v>
      </c>
      <c r="P41" s="2878"/>
      <c r="Q41" s="2879"/>
      <c r="R41" s="2879"/>
      <c r="S41" s="2880"/>
      <c r="T41" s="454"/>
      <c r="U41" s="63"/>
      <c r="X41" s="66"/>
      <c r="Y41" s="66"/>
      <c r="Z41" s="71"/>
      <c r="AA41" s="72"/>
      <c r="AB41" s="72"/>
      <c r="AC41" s="66"/>
      <c r="AD41" s="66"/>
      <c r="AE41" s="66"/>
      <c r="AF41" s="66"/>
      <c r="AG41" s="66"/>
      <c r="AH41" s="66"/>
    </row>
    <row r="42" spans="1:34" ht="21" customHeight="1" x14ac:dyDescent="0.35">
      <c r="A42" s="2976"/>
      <c r="B42" s="2905" t="s">
        <v>685</v>
      </c>
      <c r="C42" s="2906"/>
      <c r="D42" s="2907" t="s">
        <v>301</v>
      </c>
      <c r="E42" s="2873"/>
      <c r="F42" s="2873"/>
      <c r="G42" s="2873"/>
      <c r="H42" s="2873"/>
      <c r="I42" s="2873"/>
      <c r="J42" s="2874">
        <v>5</v>
      </c>
      <c r="K42" s="2875"/>
      <c r="L42" s="2876">
        <v>2</v>
      </c>
      <c r="M42" s="2877"/>
      <c r="N42" s="758">
        <f t="shared" si="3"/>
        <v>3</v>
      </c>
      <c r="O42" s="1157">
        <v>10</v>
      </c>
      <c r="P42" s="2878"/>
      <c r="Q42" s="2879"/>
      <c r="R42" s="2879"/>
      <c r="S42" s="2880"/>
      <c r="T42" s="454"/>
      <c r="U42" s="63"/>
      <c r="X42" s="66"/>
      <c r="Y42" s="66"/>
      <c r="Z42" s="71"/>
      <c r="AA42" s="72"/>
      <c r="AB42" s="72"/>
      <c r="AC42" s="66"/>
      <c r="AD42" s="66"/>
      <c r="AE42" s="66"/>
      <c r="AF42" s="66"/>
      <c r="AG42" s="66"/>
      <c r="AH42" s="66"/>
    </row>
    <row r="43" spans="1:34" ht="22.5" customHeight="1" x14ac:dyDescent="0.35">
      <c r="A43" s="2976"/>
      <c r="B43" s="2905" t="s">
        <v>686</v>
      </c>
      <c r="C43" s="2906"/>
      <c r="D43" s="2907" t="s">
        <v>300</v>
      </c>
      <c r="E43" s="2873"/>
      <c r="F43" s="2873"/>
      <c r="G43" s="2873"/>
      <c r="H43" s="2873"/>
      <c r="I43" s="2873"/>
      <c r="J43" s="2874">
        <v>10</v>
      </c>
      <c r="K43" s="2875"/>
      <c r="L43" s="2876">
        <v>2</v>
      </c>
      <c r="M43" s="2877"/>
      <c r="N43" s="758">
        <f t="shared" si="3"/>
        <v>8</v>
      </c>
      <c r="O43" s="1157">
        <v>10</v>
      </c>
      <c r="P43" s="2878"/>
      <c r="Q43" s="2879"/>
      <c r="R43" s="2879"/>
      <c r="S43" s="2880"/>
      <c r="T43" s="454"/>
      <c r="U43" s="63"/>
      <c r="X43" s="66"/>
      <c r="Y43" s="66"/>
      <c r="Z43" s="71"/>
      <c r="AA43" s="72"/>
      <c r="AB43" s="72"/>
      <c r="AC43" s="66"/>
      <c r="AD43" s="66"/>
      <c r="AE43" s="66"/>
      <c r="AF43" s="66"/>
      <c r="AG43" s="66"/>
      <c r="AH43" s="66"/>
    </row>
    <row r="44" spans="1:34" ht="26.25" customHeight="1" x14ac:dyDescent="0.35">
      <c r="A44" s="2976"/>
      <c r="B44" s="2905" t="s">
        <v>687</v>
      </c>
      <c r="C44" s="2906"/>
      <c r="D44" s="2907" t="s">
        <v>299</v>
      </c>
      <c r="E44" s="2873"/>
      <c r="F44" s="2873"/>
      <c r="G44" s="2873"/>
      <c r="H44" s="2873"/>
      <c r="I44" s="2873"/>
      <c r="J44" s="2874">
        <v>10</v>
      </c>
      <c r="K44" s="2875"/>
      <c r="L44" s="2876">
        <v>2</v>
      </c>
      <c r="M44" s="2877"/>
      <c r="N44" s="758">
        <f t="shared" si="3"/>
        <v>8</v>
      </c>
      <c r="O44" s="1157">
        <v>10</v>
      </c>
      <c r="P44" s="2878"/>
      <c r="Q44" s="2879"/>
      <c r="R44" s="2879"/>
      <c r="S44" s="2880"/>
      <c r="T44" s="454"/>
      <c r="U44" s="63"/>
      <c r="X44" s="66"/>
      <c r="Y44" s="66"/>
      <c r="Z44" s="71"/>
      <c r="AA44" s="72"/>
      <c r="AB44" s="72"/>
      <c r="AC44" s="66"/>
      <c r="AD44" s="66"/>
      <c r="AE44" s="66"/>
      <c r="AF44" s="66"/>
      <c r="AG44" s="66"/>
      <c r="AH44" s="66"/>
    </row>
    <row r="45" spans="1:34" ht="21" customHeight="1" x14ac:dyDescent="0.35">
      <c r="A45" s="2976"/>
      <c r="B45" s="2905" t="s">
        <v>688</v>
      </c>
      <c r="C45" s="2906"/>
      <c r="D45" s="2907" t="s">
        <v>298</v>
      </c>
      <c r="E45" s="2873"/>
      <c r="F45" s="2873"/>
      <c r="G45" s="2873"/>
      <c r="H45" s="2873"/>
      <c r="I45" s="2873"/>
      <c r="J45" s="2874">
        <v>10</v>
      </c>
      <c r="K45" s="2875"/>
      <c r="L45" s="2876">
        <v>2</v>
      </c>
      <c r="M45" s="2877"/>
      <c r="N45" s="758">
        <f t="shared" si="3"/>
        <v>8</v>
      </c>
      <c r="O45" s="1157">
        <v>10</v>
      </c>
      <c r="P45" s="2878" t="s">
        <v>856</v>
      </c>
      <c r="Q45" s="2879"/>
      <c r="R45" s="2879"/>
      <c r="S45" s="2880"/>
      <c r="T45" s="454"/>
      <c r="U45" s="63"/>
      <c r="X45" s="66"/>
      <c r="Y45" s="66"/>
      <c r="Z45" s="71"/>
      <c r="AA45" s="72"/>
      <c r="AB45" s="72"/>
      <c r="AC45" s="66"/>
      <c r="AD45" s="66"/>
      <c r="AE45" s="66"/>
      <c r="AF45" s="66"/>
      <c r="AG45" s="66"/>
      <c r="AH45" s="66"/>
    </row>
    <row r="46" spans="1:34" ht="21" customHeight="1" x14ac:dyDescent="0.35">
      <c r="A46" s="2976"/>
      <c r="B46" s="2905" t="s">
        <v>689</v>
      </c>
      <c r="C46" s="2906"/>
      <c r="D46" s="2907" t="s">
        <v>297</v>
      </c>
      <c r="E46" s="2873"/>
      <c r="F46" s="2873"/>
      <c r="G46" s="2873"/>
      <c r="H46" s="2873"/>
      <c r="I46" s="2873"/>
      <c r="J46" s="2874">
        <v>5</v>
      </c>
      <c r="K46" s="2875"/>
      <c r="L46" s="2876">
        <v>2</v>
      </c>
      <c r="M46" s="2877"/>
      <c r="N46" s="758">
        <f t="shared" si="3"/>
        <v>3</v>
      </c>
      <c r="O46" s="1157">
        <v>10</v>
      </c>
      <c r="P46" s="2878"/>
      <c r="Q46" s="2879"/>
      <c r="R46" s="2879"/>
      <c r="S46" s="2880"/>
      <c r="T46" s="454"/>
      <c r="U46" s="63"/>
      <c r="X46" s="66"/>
      <c r="Y46" s="66"/>
      <c r="Z46" s="71"/>
      <c r="AA46" s="72"/>
      <c r="AB46" s="72"/>
      <c r="AC46" s="66"/>
      <c r="AD46" s="66"/>
      <c r="AE46" s="66"/>
      <c r="AF46" s="66"/>
      <c r="AG46" s="66"/>
      <c r="AH46" s="66"/>
    </row>
    <row r="47" spans="1:34" ht="21" customHeight="1" x14ac:dyDescent="0.35">
      <c r="A47" s="2976"/>
      <c r="B47" s="2905" t="s">
        <v>690</v>
      </c>
      <c r="C47" s="2906"/>
      <c r="D47" s="2907" t="s">
        <v>296</v>
      </c>
      <c r="E47" s="2873"/>
      <c r="F47" s="2873"/>
      <c r="G47" s="2873"/>
      <c r="H47" s="2873"/>
      <c r="I47" s="2873"/>
      <c r="J47" s="2874">
        <v>8</v>
      </c>
      <c r="K47" s="2875"/>
      <c r="L47" s="2911">
        <v>2</v>
      </c>
      <c r="M47" s="2912"/>
      <c r="N47" s="758">
        <f t="shared" si="3"/>
        <v>6</v>
      </c>
      <c r="O47" s="1157">
        <v>10</v>
      </c>
      <c r="P47" s="2878"/>
      <c r="Q47" s="2879"/>
      <c r="R47" s="2879"/>
      <c r="S47" s="2880"/>
      <c r="T47" s="454"/>
      <c r="U47" s="63"/>
      <c r="X47" s="66"/>
      <c r="Y47" s="66"/>
      <c r="Z47" s="71"/>
      <c r="AA47" s="72"/>
      <c r="AB47" s="72"/>
      <c r="AC47" s="66"/>
      <c r="AD47" s="66"/>
      <c r="AE47" s="66"/>
      <c r="AF47" s="66"/>
      <c r="AG47" s="66"/>
      <c r="AH47" s="66"/>
    </row>
    <row r="48" spans="1:34" ht="21" customHeight="1" x14ac:dyDescent="0.35">
      <c r="A48" s="2976"/>
      <c r="B48" s="2905" t="s">
        <v>691</v>
      </c>
      <c r="C48" s="2906"/>
      <c r="D48" s="2907" t="s">
        <v>295</v>
      </c>
      <c r="E48" s="2873"/>
      <c r="F48" s="2873"/>
      <c r="G48" s="2873"/>
      <c r="H48" s="2873"/>
      <c r="I48" s="2873"/>
      <c r="J48" s="2874">
        <v>4</v>
      </c>
      <c r="K48" s="2875"/>
      <c r="L48" s="2911">
        <v>2</v>
      </c>
      <c r="M48" s="2912"/>
      <c r="N48" s="758">
        <f t="shared" si="3"/>
        <v>2</v>
      </c>
      <c r="O48" s="1157">
        <v>10</v>
      </c>
      <c r="P48" s="2878"/>
      <c r="Q48" s="2879"/>
      <c r="R48" s="2879"/>
      <c r="S48" s="2880"/>
      <c r="T48" s="454"/>
      <c r="U48" s="63"/>
      <c r="X48" s="66"/>
      <c r="Y48" s="66"/>
      <c r="Z48" s="71"/>
      <c r="AA48" s="72"/>
      <c r="AB48" s="72"/>
      <c r="AC48" s="66"/>
      <c r="AD48" s="66"/>
      <c r="AE48" s="66"/>
      <c r="AF48" s="66"/>
      <c r="AG48" s="66"/>
      <c r="AH48" s="66"/>
    </row>
    <row r="49" spans="1:34" ht="21" customHeight="1" x14ac:dyDescent="0.35">
      <c r="A49" s="2976"/>
      <c r="B49" s="2905" t="s">
        <v>15</v>
      </c>
      <c r="C49" s="2906"/>
      <c r="D49" s="2907" t="s">
        <v>294</v>
      </c>
      <c r="E49" s="2873"/>
      <c r="F49" s="2873"/>
      <c r="G49" s="2873"/>
      <c r="H49" s="2873"/>
      <c r="I49" s="2873"/>
      <c r="J49" s="2874">
        <v>4</v>
      </c>
      <c r="K49" s="2875"/>
      <c r="L49" s="2911">
        <v>2</v>
      </c>
      <c r="M49" s="2912"/>
      <c r="N49" s="758">
        <f t="shared" si="3"/>
        <v>2</v>
      </c>
      <c r="O49" s="1157">
        <v>10</v>
      </c>
      <c r="P49" s="2878"/>
      <c r="Q49" s="2879"/>
      <c r="R49" s="2879"/>
      <c r="S49" s="2880"/>
      <c r="T49" s="454"/>
      <c r="U49" s="63"/>
      <c r="X49" s="66"/>
      <c r="Y49" s="66"/>
      <c r="Z49" s="71"/>
      <c r="AA49" s="72"/>
      <c r="AB49" s="72"/>
      <c r="AC49" s="66"/>
      <c r="AD49" s="66"/>
      <c r="AE49" s="66"/>
      <c r="AF49" s="66"/>
      <c r="AG49" s="66"/>
      <c r="AH49" s="66"/>
    </row>
    <row r="50" spans="1:34" ht="21" customHeight="1" x14ac:dyDescent="0.35">
      <c r="A50" s="2976"/>
      <c r="B50" s="2905" t="s">
        <v>679</v>
      </c>
      <c r="C50" s="2906"/>
      <c r="D50" s="2907" t="s">
        <v>293</v>
      </c>
      <c r="E50" s="2873"/>
      <c r="F50" s="2873"/>
      <c r="G50" s="2873"/>
      <c r="H50" s="2873"/>
      <c r="I50" s="2873"/>
      <c r="J50" s="2874">
        <v>10</v>
      </c>
      <c r="K50" s="2875"/>
      <c r="L50" s="2911">
        <v>2</v>
      </c>
      <c r="M50" s="2912"/>
      <c r="N50" s="758">
        <f t="shared" si="3"/>
        <v>8</v>
      </c>
      <c r="O50" s="1157">
        <v>10</v>
      </c>
      <c r="P50" s="2878"/>
      <c r="Q50" s="2879"/>
      <c r="R50" s="2879"/>
      <c r="S50" s="2880"/>
      <c r="T50" s="454"/>
      <c r="U50" s="63"/>
      <c r="X50" s="66"/>
      <c r="Y50" s="66"/>
      <c r="Z50" s="71"/>
      <c r="AA50" s="72"/>
      <c r="AB50" s="72"/>
      <c r="AC50" s="66"/>
      <c r="AD50" s="66"/>
      <c r="AE50" s="66"/>
      <c r="AF50" s="66"/>
      <c r="AG50" s="66"/>
      <c r="AH50" s="66"/>
    </row>
    <row r="51" spans="1:34" ht="21" customHeight="1" x14ac:dyDescent="0.35">
      <c r="A51" s="2976"/>
      <c r="B51" s="2905" t="s">
        <v>692</v>
      </c>
      <c r="C51" s="2906"/>
      <c r="D51" s="2907" t="s">
        <v>292</v>
      </c>
      <c r="E51" s="2872"/>
      <c r="F51" s="2872"/>
      <c r="G51" s="2872"/>
      <c r="H51" s="2872"/>
      <c r="I51" s="2872"/>
      <c r="J51" s="2874">
        <v>4</v>
      </c>
      <c r="K51" s="2875"/>
      <c r="L51" s="2876">
        <v>2</v>
      </c>
      <c r="M51" s="2877"/>
      <c r="N51" s="1157">
        <f t="shared" si="3"/>
        <v>2</v>
      </c>
      <c r="O51" s="1157">
        <v>10</v>
      </c>
      <c r="P51" s="2878"/>
      <c r="Q51" s="2879"/>
      <c r="R51" s="2879"/>
      <c r="S51" s="2880"/>
      <c r="T51" s="454"/>
      <c r="U51" s="63"/>
      <c r="X51" s="66"/>
      <c r="Y51" s="66"/>
      <c r="Z51" s="71"/>
      <c r="AA51" s="72"/>
      <c r="AB51" s="72"/>
      <c r="AC51" s="66"/>
      <c r="AD51" s="66"/>
      <c r="AE51" s="66"/>
      <c r="AF51" s="66"/>
      <c r="AG51" s="66"/>
      <c r="AH51" s="66"/>
    </row>
    <row r="52" spans="1:34" ht="19.5" customHeight="1" thickBot="1" x14ac:dyDescent="0.4">
      <c r="A52" s="2977"/>
      <c r="B52" s="775"/>
      <c r="C52" s="776"/>
      <c r="D52" s="776"/>
      <c r="E52" s="776"/>
      <c r="F52" s="776"/>
      <c r="G52" s="776"/>
      <c r="H52" s="776"/>
      <c r="I52" s="776"/>
      <c r="J52" s="2908">
        <v>0</v>
      </c>
      <c r="K52" s="2908"/>
      <c r="L52" s="2908">
        <v>0</v>
      </c>
      <c r="M52" s="2908"/>
      <c r="N52" s="773">
        <v>0</v>
      </c>
      <c r="O52" s="773"/>
      <c r="P52" s="776"/>
      <c r="Q52" s="776"/>
      <c r="R52" s="776"/>
      <c r="S52" s="777"/>
      <c r="T52" s="454"/>
      <c r="U52" s="63"/>
      <c r="X52" s="66"/>
      <c r="Y52" s="66"/>
      <c r="Z52" s="71"/>
      <c r="AA52" s="72"/>
      <c r="AB52" s="72"/>
      <c r="AC52" s="66"/>
      <c r="AD52" s="66"/>
      <c r="AE52" s="66"/>
      <c r="AF52" s="66"/>
      <c r="AG52" s="66"/>
      <c r="AH52" s="66"/>
    </row>
    <row r="53" spans="1:34" ht="21" customHeight="1" x14ac:dyDescent="0.35">
      <c r="A53" s="2902" t="s">
        <v>432</v>
      </c>
      <c r="B53" s="2957"/>
      <c r="C53" s="2958"/>
      <c r="D53" s="2958"/>
      <c r="E53" s="2958"/>
      <c r="F53" s="2958"/>
      <c r="G53" s="2958"/>
      <c r="H53" s="2958"/>
      <c r="I53" s="2958"/>
      <c r="J53" s="2958"/>
      <c r="K53" s="2958"/>
      <c r="L53" s="2958"/>
      <c r="M53" s="2958"/>
      <c r="N53" s="2958"/>
      <c r="O53" s="2958"/>
      <c r="P53" s="2958"/>
      <c r="Q53" s="2958"/>
      <c r="R53" s="2958"/>
      <c r="S53" s="2959"/>
      <c r="T53" s="64"/>
      <c r="U53" s="66"/>
      <c r="V53" s="66"/>
      <c r="W53" s="71"/>
      <c r="X53" s="72"/>
      <c r="Y53" s="72"/>
      <c r="Z53" s="66"/>
      <c r="AA53" s="66"/>
      <c r="AB53" s="66"/>
      <c r="AC53" s="66"/>
      <c r="AD53" s="66"/>
      <c r="AE53" s="66"/>
    </row>
    <row r="54" spans="1:34" ht="24" customHeight="1" x14ac:dyDescent="0.35">
      <c r="A54" s="2903"/>
      <c r="B54" s="2909" t="s">
        <v>693</v>
      </c>
      <c r="C54" s="2910"/>
      <c r="D54" s="2872" t="s">
        <v>291</v>
      </c>
      <c r="E54" s="2872"/>
      <c r="F54" s="2872"/>
      <c r="G54" s="2872"/>
      <c r="H54" s="2872"/>
      <c r="I54" s="2872"/>
      <c r="J54" s="2874">
        <v>10</v>
      </c>
      <c r="K54" s="2875"/>
      <c r="L54" s="2876">
        <v>4</v>
      </c>
      <c r="M54" s="2877"/>
      <c r="N54" s="1157">
        <f t="shared" ref="N54:N60" si="4">ABS(J54-L54)</f>
        <v>6</v>
      </c>
      <c r="O54" s="1157">
        <v>10</v>
      </c>
      <c r="P54" s="2878"/>
      <c r="Q54" s="2879"/>
      <c r="R54" s="2879"/>
      <c r="S54" s="2880"/>
      <c r="T54" s="64"/>
      <c r="U54" s="66"/>
      <c r="V54" s="66"/>
      <c r="W54" s="71"/>
      <c r="X54" s="72"/>
      <c r="Y54" s="72"/>
      <c r="Z54" s="66"/>
      <c r="AA54" s="66"/>
      <c r="AB54" s="66"/>
      <c r="AC54" s="66"/>
      <c r="AD54" s="66"/>
      <c r="AE54" s="66"/>
    </row>
    <row r="55" spans="1:34" ht="21.75" customHeight="1" x14ac:dyDescent="0.35">
      <c r="A55" s="2903"/>
      <c r="B55" s="2870" t="s">
        <v>431</v>
      </c>
      <c r="C55" s="2871"/>
      <c r="D55" s="2872" t="s">
        <v>431</v>
      </c>
      <c r="E55" s="2873"/>
      <c r="F55" s="2873"/>
      <c r="G55" s="2873"/>
      <c r="H55" s="2873"/>
      <c r="I55" s="2873"/>
      <c r="J55" s="2874">
        <v>2</v>
      </c>
      <c r="K55" s="2875"/>
      <c r="L55" s="2876">
        <v>4</v>
      </c>
      <c r="M55" s="2877"/>
      <c r="N55" s="758">
        <f t="shared" si="4"/>
        <v>2</v>
      </c>
      <c r="O55" s="1157">
        <v>10</v>
      </c>
      <c r="P55" s="2878"/>
      <c r="Q55" s="2879"/>
      <c r="R55" s="2879"/>
      <c r="S55" s="2880"/>
      <c r="T55" s="454"/>
      <c r="U55" s="63"/>
      <c r="X55" s="91"/>
      <c r="Y55" s="91"/>
      <c r="Z55" s="72"/>
      <c r="AA55" s="72"/>
      <c r="AB55" s="72"/>
      <c r="AC55" s="66"/>
      <c r="AD55" s="66"/>
      <c r="AE55" s="66"/>
      <c r="AF55" s="66"/>
      <c r="AG55" s="66"/>
      <c r="AH55" s="66"/>
    </row>
    <row r="56" spans="1:34" ht="20.25" customHeight="1" x14ac:dyDescent="0.35">
      <c r="A56" s="2903"/>
      <c r="B56" s="2870" t="s">
        <v>694</v>
      </c>
      <c r="C56" s="2871"/>
      <c r="D56" s="2872" t="s">
        <v>290</v>
      </c>
      <c r="E56" s="2873"/>
      <c r="F56" s="2873"/>
      <c r="G56" s="2873"/>
      <c r="H56" s="2873"/>
      <c r="I56" s="2873"/>
      <c r="J56" s="2874">
        <v>2</v>
      </c>
      <c r="K56" s="2875"/>
      <c r="L56" s="2876">
        <v>4</v>
      </c>
      <c r="M56" s="2877"/>
      <c r="N56" s="758">
        <f t="shared" si="4"/>
        <v>2</v>
      </c>
      <c r="O56" s="1157">
        <v>10</v>
      </c>
      <c r="P56" s="2878"/>
      <c r="Q56" s="2879"/>
      <c r="R56" s="2879"/>
      <c r="S56" s="2880"/>
      <c r="T56" s="64"/>
    </row>
    <row r="57" spans="1:34" ht="23.25" customHeight="1" x14ac:dyDescent="0.35">
      <c r="A57" s="2903"/>
      <c r="B57" s="2870" t="s">
        <v>695</v>
      </c>
      <c r="C57" s="2871"/>
      <c r="D57" s="2872" t="s">
        <v>289</v>
      </c>
      <c r="E57" s="2873"/>
      <c r="F57" s="2873"/>
      <c r="G57" s="2873"/>
      <c r="H57" s="2873"/>
      <c r="I57" s="2873"/>
      <c r="J57" s="2874">
        <v>4</v>
      </c>
      <c r="K57" s="2875"/>
      <c r="L57" s="2876">
        <v>4</v>
      </c>
      <c r="M57" s="2877"/>
      <c r="N57" s="758">
        <f t="shared" si="4"/>
        <v>0</v>
      </c>
      <c r="O57" s="1157">
        <v>10</v>
      </c>
      <c r="P57" s="2878"/>
      <c r="Q57" s="2879"/>
      <c r="R57" s="2879"/>
      <c r="S57" s="2880"/>
      <c r="T57" s="64"/>
      <c r="U57" s="64"/>
      <c r="V57" s="64"/>
      <c r="W57" s="64"/>
      <c r="X57" s="64"/>
    </row>
    <row r="58" spans="1:34" ht="21" customHeight="1" x14ac:dyDescent="0.35">
      <c r="A58" s="2903"/>
      <c r="B58" s="2870" t="s">
        <v>696</v>
      </c>
      <c r="C58" s="2871"/>
      <c r="D58" s="2872" t="s">
        <v>288</v>
      </c>
      <c r="E58" s="2873"/>
      <c r="F58" s="2873"/>
      <c r="G58" s="2873"/>
      <c r="H58" s="2873"/>
      <c r="I58" s="2873"/>
      <c r="J58" s="2874">
        <v>6</v>
      </c>
      <c r="K58" s="2875"/>
      <c r="L58" s="2876">
        <v>4</v>
      </c>
      <c r="M58" s="2877"/>
      <c r="N58" s="758">
        <f t="shared" si="4"/>
        <v>2</v>
      </c>
      <c r="O58" s="1157">
        <v>10</v>
      </c>
      <c r="P58" s="2878" t="s">
        <v>857</v>
      </c>
      <c r="Q58" s="2879"/>
      <c r="R58" s="2879"/>
      <c r="S58" s="2880"/>
      <c r="T58" s="64"/>
      <c r="U58" s="165"/>
      <c r="V58" s="64"/>
      <c r="W58" s="64"/>
      <c r="X58" s="64"/>
    </row>
    <row r="59" spans="1:34" ht="21" customHeight="1" x14ac:dyDescent="0.35">
      <c r="A59" s="2903"/>
      <c r="B59" s="2870" t="s">
        <v>697</v>
      </c>
      <c r="C59" s="2871"/>
      <c r="D59" s="2915" t="s">
        <v>287</v>
      </c>
      <c r="E59" s="2873"/>
      <c r="F59" s="2873"/>
      <c r="G59" s="2873"/>
      <c r="H59" s="2873"/>
      <c r="I59" s="2873"/>
      <c r="J59" s="2874">
        <v>2</v>
      </c>
      <c r="K59" s="2875"/>
      <c r="L59" s="2876">
        <v>4</v>
      </c>
      <c r="M59" s="2877"/>
      <c r="N59" s="758">
        <f t="shared" si="4"/>
        <v>2</v>
      </c>
      <c r="O59" s="1157">
        <v>10</v>
      </c>
      <c r="P59" s="2878" t="s">
        <v>858</v>
      </c>
      <c r="Q59" s="2879"/>
      <c r="R59" s="2879"/>
      <c r="S59" s="2880"/>
      <c r="T59" s="64"/>
      <c r="U59" s="64"/>
      <c r="V59" s="64"/>
      <c r="W59" s="64"/>
      <c r="X59" s="64"/>
    </row>
    <row r="60" spans="1:34" ht="21" customHeight="1" x14ac:dyDescent="0.35">
      <c r="A60" s="2903"/>
      <c r="B60" s="2870" t="s">
        <v>698</v>
      </c>
      <c r="C60" s="2871"/>
      <c r="D60" s="2915" t="s">
        <v>286</v>
      </c>
      <c r="E60" s="2873"/>
      <c r="F60" s="2873"/>
      <c r="G60" s="2873"/>
      <c r="H60" s="2873"/>
      <c r="I60" s="2873"/>
      <c r="J60" s="2874">
        <v>2</v>
      </c>
      <c r="K60" s="2875"/>
      <c r="L60" s="2876">
        <v>4</v>
      </c>
      <c r="M60" s="2877"/>
      <c r="N60" s="758">
        <f t="shared" si="4"/>
        <v>2</v>
      </c>
      <c r="O60" s="1157">
        <v>10</v>
      </c>
      <c r="P60" s="2878"/>
      <c r="Q60" s="2879"/>
      <c r="R60" s="2879"/>
      <c r="S60" s="2880"/>
      <c r="T60" s="64"/>
      <c r="U60" s="64"/>
      <c r="V60" s="64"/>
      <c r="W60" s="64"/>
      <c r="X60" s="64"/>
    </row>
    <row r="61" spans="1:34" ht="21" customHeight="1" thickBot="1" x14ac:dyDescent="0.4">
      <c r="A61" s="2904"/>
      <c r="B61" s="778"/>
      <c r="C61" s="779"/>
      <c r="D61" s="779"/>
      <c r="E61" s="779"/>
      <c r="F61" s="779"/>
      <c r="G61" s="779"/>
      <c r="H61" s="779"/>
      <c r="I61" s="779"/>
      <c r="J61" s="2908">
        <v>0</v>
      </c>
      <c r="K61" s="2908"/>
      <c r="L61" s="2981">
        <v>0</v>
      </c>
      <c r="M61" s="2981"/>
      <c r="N61" s="779">
        <v>0</v>
      </c>
      <c r="O61" s="779"/>
      <c r="P61" s="779"/>
      <c r="Q61" s="779"/>
      <c r="R61" s="779"/>
      <c r="S61" s="780"/>
      <c r="T61" s="64"/>
      <c r="U61" s="64"/>
      <c r="V61" s="64"/>
      <c r="W61" s="64"/>
      <c r="X61" s="64"/>
    </row>
    <row r="62" spans="1:34" ht="16" thickTop="1" x14ac:dyDescent="0.35">
      <c r="A62" s="1156"/>
      <c r="B62" s="1156"/>
      <c r="C62" s="1156"/>
      <c r="D62" s="1156"/>
      <c r="E62" s="1156"/>
      <c r="F62" s="2892" t="s">
        <v>151</v>
      </c>
      <c r="G62" s="2893"/>
      <c r="H62" s="2893"/>
      <c r="I62" s="2894"/>
      <c r="J62" s="2895">
        <f>SUM(J17:J61)</f>
        <v>220</v>
      </c>
      <c r="K62" s="2896"/>
      <c r="L62" s="2895">
        <f>SUM(L17:L61)</f>
        <v>134</v>
      </c>
      <c r="M62" s="2896"/>
      <c r="N62" s="1159">
        <f>SUM(N17:N61)</f>
        <v>120</v>
      </c>
      <c r="O62" s="1158">
        <f>SUM(O17:O61)</f>
        <v>370</v>
      </c>
      <c r="P62" s="1156"/>
      <c r="Q62" s="454"/>
      <c r="R62" s="454"/>
      <c r="S62" s="64"/>
      <c r="T62" s="64"/>
      <c r="U62" s="64"/>
      <c r="V62" s="64"/>
      <c r="W62" s="64"/>
      <c r="X62" s="64"/>
    </row>
    <row r="63" spans="1:34" ht="16" thickBot="1" x14ac:dyDescent="0.4">
      <c r="A63" s="1156"/>
      <c r="B63" s="1156"/>
      <c r="C63" s="1156"/>
      <c r="D63" s="1156"/>
      <c r="E63" s="1156"/>
      <c r="F63" s="2897" t="s">
        <v>167</v>
      </c>
      <c r="G63" s="2898"/>
      <c r="H63" s="2898"/>
      <c r="I63" s="2899"/>
      <c r="J63" s="2900">
        <f>J62/O62</f>
        <v>0.59459459459459463</v>
      </c>
      <c r="K63" s="2901"/>
      <c r="L63" s="2900">
        <f>L62/O62</f>
        <v>0.36216216216216218</v>
      </c>
      <c r="M63" s="2901"/>
      <c r="N63" s="1160">
        <f>N62/O62</f>
        <v>0.32432432432432434</v>
      </c>
      <c r="O63" s="761"/>
      <c r="P63" s="1156"/>
      <c r="Q63" s="454"/>
      <c r="R63" s="454"/>
      <c r="S63" s="64"/>
      <c r="T63" s="64"/>
      <c r="U63" s="64"/>
      <c r="V63" s="64"/>
      <c r="W63" s="64"/>
      <c r="X63" s="64"/>
    </row>
    <row r="64" spans="1:34" ht="21" customHeight="1" thickTop="1" x14ac:dyDescent="0.35">
      <c r="A64" s="1156"/>
      <c r="B64" s="1156"/>
      <c r="C64" s="1156"/>
      <c r="D64" s="1156"/>
      <c r="E64" s="64"/>
      <c r="F64" s="64"/>
      <c r="G64" s="64"/>
      <c r="H64" s="64"/>
      <c r="I64" s="64"/>
      <c r="J64" s="1156"/>
      <c r="K64" s="1156"/>
      <c r="L64" s="1156"/>
      <c r="M64" s="1156"/>
      <c r="N64" s="1156"/>
      <c r="O64" s="1156"/>
      <c r="P64" s="1156"/>
      <c r="Q64" s="1156"/>
      <c r="R64" s="1156"/>
      <c r="S64" s="1156"/>
      <c r="T64" s="64"/>
      <c r="U64" s="64"/>
      <c r="V64" s="64"/>
      <c r="W64" s="64"/>
      <c r="X64" s="64"/>
    </row>
    <row r="65" spans="1:24" ht="15" thickBot="1" x14ac:dyDescent="0.4">
      <c r="A65" s="64"/>
      <c r="B65" s="64"/>
      <c r="C65" s="64"/>
      <c r="D65" s="64"/>
      <c r="E65" s="64"/>
      <c r="F65" s="64"/>
      <c r="G65" s="64"/>
      <c r="H65" s="64"/>
      <c r="I65" s="64"/>
      <c r="J65" s="64"/>
      <c r="K65" s="64"/>
      <c r="L65" s="64"/>
      <c r="M65" s="64"/>
      <c r="N65" s="64"/>
      <c r="O65" s="112"/>
      <c r="P65" s="64"/>
      <c r="Q65" s="64"/>
      <c r="R65" s="64"/>
      <c r="S65" s="64"/>
      <c r="T65" s="64"/>
    </row>
    <row r="66" spans="1:24" ht="19.5" thickTop="1" thickBot="1" x14ac:dyDescent="0.4">
      <c r="A66" s="2701" t="s">
        <v>10</v>
      </c>
      <c r="B66" s="2702"/>
      <c r="C66" s="2702"/>
      <c r="D66" s="2702"/>
      <c r="E66" s="2702"/>
      <c r="F66" s="2702"/>
      <c r="G66" s="2702"/>
      <c r="H66" s="2702"/>
      <c r="I66" s="2702"/>
      <c r="J66" s="2702"/>
      <c r="K66" s="2702"/>
      <c r="L66" s="2702"/>
      <c r="M66" s="2702"/>
      <c r="N66" s="2702"/>
      <c r="O66" s="111"/>
      <c r="P66" s="2360" t="s">
        <v>491</v>
      </c>
      <c r="Q66" s="2361"/>
      <c r="R66" s="2362"/>
      <c r="S66" s="34"/>
      <c r="T66" s="64"/>
      <c r="U66" s="64"/>
      <c r="V66" s="64"/>
      <c r="W66" s="64"/>
      <c r="X66" s="64"/>
    </row>
    <row r="67" spans="1:24" ht="21" customHeight="1" x14ac:dyDescent="0.35">
      <c r="A67" s="2881" t="s">
        <v>909</v>
      </c>
      <c r="B67" s="2882"/>
      <c r="C67" s="2882"/>
      <c r="D67" s="2882"/>
      <c r="E67" s="2882"/>
      <c r="F67" s="2882"/>
      <c r="G67" s="2882"/>
      <c r="H67" s="2882"/>
      <c r="I67" s="2882"/>
      <c r="J67" s="2882"/>
      <c r="K67" s="2882"/>
      <c r="L67" s="2882"/>
      <c r="M67" s="2882"/>
      <c r="N67" s="2883"/>
      <c r="O67" s="111"/>
      <c r="P67" s="2401" t="s">
        <v>501</v>
      </c>
      <c r="Q67" s="2402"/>
      <c r="R67" s="2403"/>
      <c r="S67" s="34"/>
      <c r="T67" s="64"/>
      <c r="U67" s="165"/>
      <c r="V67" s="64"/>
      <c r="W67" s="64"/>
      <c r="X67" s="64"/>
    </row>
    <row r="68" spans="1:24" ht="21" customHeight="1" x14ac:dyDescent="0.35">
      <c r="A68" s="2884"/>
      <c r="B68" s="2885"/>
      <c r="C68" s="2885"/>
      <c r="D68" s="2885"/>
      <c r="E68" s="2885"/>
      <c r="F68" s="2885"/>
      <c r="G68" s="2885"/>
      <c r="H68" s="2885"/>
      <c r="I68" s="2885"/>
      <c r="J68" s="2885"/>
      <c r="K68" s="2885"/>
      <c r="L68" s="2885"/>
      <c r="M68" s="2885"/>
      <c r="N68" s="2886"/>
      <c r="O68" s="111"/>
      <c r="P68" s="2341"/>
      <c r="Q68" s="2342"/>
      <c r="R68" s="2343"/>
      <c r="S68" s="34"/>
      <c r="T68" s="64"/>
      <c r="U68" s="64"/>
      <c r="V68" s="64"/>
      <c r="W68" s="64"/>
      <c r="X68" s="64"/>
    </row>
    <row r="69" spans="1:24" ht="21" customHeight="1" x14ac:dyDescent="0.35">
      <c r="A69" s="2884"/>
      <c r="B69" s="2885"/>
      <c r="C69" s="2885"/>
      <c r="D69" s="2885"/>
      <c r="E69" s="2885"/>
      <c r="F69" s="2885"/>
      <c r="G69" s="2885"/>
      <c r="H69" s="2885"/>
      <c r="I69" s="2885"/>
      <c r="J69" s="2885"/>
      <c r="K69" s="2885"/>
      <c r="L69" s="2885"/>
      <c r="M69" s="2885"/>
      <c r="N69" s="2886"/>
      <c r="O69" s="111"/>
      <c r="P69" s="2341"/>
      <c r="Q69" s="2342"/>
      <c r="R69" s="2343"/>
      <c r="S69" s="34"/>
      <c r="T69" s="64"/>
      <c r="U69" s="64"/>
      <c r="V69" s="64"/>
      <c r="W69" s="64"/>
      <c r="X69" s="64"/>
    </row>
    <row r="70" spans="1:24" ht="21" customHeight="1" x14ac:dyDescent="0.35">
      <c r="A70" s="2884"/>
      <c r="B70" s="2885"/>
      <c r="C70" s="2885"/>
      <c r="D70" s="2885"/>
      <c r="E70" s="2885"/>
      <c r="F70" s="2885"/>
      <c r="G70" s="2885"/>
      <c r="H70" s="2885"/>
      <c r="I70" s="2885"/>
      <c r="J70" s="2885"/>
      <c r="K70" s="2885"/>
      <c r="L70" s="2885"/>
      <c r="M70" s="2885"/>
      <c r="N70" s="2886"/>
      <c r="O70" s="111"/>
      <c r="P70" s="2341"/>
      <c r="Q70" s="2342"/>
      <c r="R70" s="2343"/>
      <c r="S70" s="34"/>
      <c r="T70" s="64"/>
      <c r="U70" s="64"/>
      <c r="V70" s="64"/>
      <c r="W70" s="64"/>
      <c r="X70" s="64"/>
    </row>
    <row r="71" spans="1:24" ht="15" thickBot="1" x14ac:dyDescent="0.4">
      <c r="A71" s="2887"/>
      <c r="B71" s="2888"/>
      <c r="C71" s="2888"/>
      <c r="D71" s="2888"/>
      <c r="E71" s="2888"/>
      <c r="F71" s="2888"/>
      <c r="G71" s="2888"/>
      <c r="H71" s="2888"/>
      <c r="I71" s="2888"/>
      <c r="J71" s="2888"/>
      <c r="K71" s="2888"/>
      <c r="L71" s="2888"/>
      <c r="M71" s="2888"/>
      <c r="N71" s="2889"/>
      <c r="O71" s="112"/>
      <c r="P71" s="2363"/>
      <c r="Q71" s="2696"/>
      <c r="R71" s="2697"/>
      <c r="S71" s="64"/>
      <c r="T71" s="64"/>
      <c r="U71" s="64"/>
      <c r="V71" s="64"/>
      <c r="W71" s="64"/>
      <c r="X71" s="64"/>
    </row>
    <row r="72" spans="1:24" ht="15.5" thickTop="1" thickBot="1" x14ac:dyDescent="0.4">
      <c r="A72" s="64"/>
      <c r="B72" s="64"/>
      <c r="C72" s="64"/>
      <c r="D72" s="64"/>
      <c r="E72" s="64"/>
      <c r="F72" s="64"/>
      <c r="G72" s="64"/>
      <c r="H72" s="64"/>
      <c r="I72" s="64"/>
      <c r="J72" s="64"/>
      <c r="K72" s="64"/>
      <c r="L72" s="64"/>
      <c r="M72" s="64"/>
      <c r="N72" s="762"/>
      <c r="O72" s="164"/>
      <c r="P72" s="64"/>
      <c r="Q72" s="64"/>
      <c r="R72" s="64"/>
      <c r="S72" s="34"/>
      <c r="T72" s="64"/>
      <c r="U72" s="64"/>
      <c r="V72" s="64"/>
      <c r="W72" s="64"/>
      <c r="X72" s="64"/>
    </row>
    <row r="73" spans="1:24" ht="21" customHeight="1" thickTop="1" thickBot="1" x14ac:dyDescent="0.4">
      <c r="A73" s="2701" t="s">
        <v>11</v>
      </c>
      <c r="B73" s="2702"/>
      <c r="C73" s="2702"/>
      <c r="D73" s="2890"/>
      <c r="E73" s="2890"/>
      <c r="F73" s="2890"/>
      <c r="G73" s="2890"/>
      <c r="H73" s="2890"/>
      <c r="I73" s="2890"/>
      <c r="J73" s="2890"/>
      <c r="K73" s="2890"/>
      <c r="L73" s="2890"/>
      <c r="M73" s="2890"/>
      <c r="N73" s="2891"/>
      <c r="O73" s="111"/>
      <c r="P73" s="2360" t="s">
        <v>491</v>
      </c>
      <c r="Q73" s="2361"/>
      <c r="R73" s="2362"/>
      <c r="S73" s="34"/>
      <c r="T73" s="64"/>
      <c r="U73" s="64"/>
      <c r="V73" s="64"/>
      <c r="W73" s="64"/>
      <c r="X73" s="64"/>
    </row>
    <row r="74" spans="1:24" ht="21" customHeight="1" x14ac:dyDescent="0.35">
      <c r="A74" s="2881" t="s">
        <v>908</v>
      </c>
      <c r="B74" s="2882"/>
      <c r="C74" s="2882"/>
      <c r="D74" s="2882"/>
      <c r="E74" s="2882"/>
      <c r="F74" s="2882"/>
      <c r="G74" s="2882"/>
      <c r="H74" s="2882"/>
      <c r="I74" s="2882"/>
      <c r="J74" s="2882"/>
      <c r="K74" s="2882"/>
      <c r="L74" s="2882"/>
      <c r="M74" s="2882"/>
      <c r="N74" s="2883"/>
      <c r="O74" s="164"/>
      <c r="P74" s="2401" t="s">
        <v>500</v>
      </c>
      <c r="Q74" s="2402"/>
      <c r="R74" s="2403"/>
      <c r="S74" s="34"/>
      <c r="T74" s="64"/>
      <c r="U74" s="64"/>
      <c r="V74" s="64"/>
      <c r="W74" s="64"/>
      <c r="X74" s="64"/>
    </row>
    <row r="75" spans="1:24" ht="21" customHeight="1" x14ac:dyDescent="0.35">
      <c r="A75" s="2884"/>
      <c r="B75" s="2885"/>
      <c r="C75" s="2885"/>
      <c r="D75" s="2885"/>
      <c r="E75" s="2885"/>
      <c r="F75" s="2885"/>
      <c r="G75" s="2885"/>
      <c r="H75" s="2885"/>
      <c r="I75" s="2885"/>
      <c r="J75" s="2885"/>
      <c r="K75" s="2885"/>
      <c r="L75" s="2885"/>
      <c r="M75" s="2885"/>
      <c r="N75" s="2886"/>
      <c r="O75" s="164"/>
      <c r="P75" s="2341"/>
      <c r="Q75" s="2342"/>
      <c r="R75" s="2343"/>
      <c r="S75" s="34"/>
      <c r="T75" s="64"/>
      <c r="U75" s="64"/>
      <c r="V75" s="64"/>
      <c r="W75" s="64"/>
      <c r="X75" s="64"/>
    </row>
    <row r="76" spans="1:24" ht="21" customHeight="1" x14ac:dyDescent="0.35">
      <c r="A76" s="2884"/>
      <c r="B76" s="2885"/>
      <c r="C76" s="2885"/>
      <c r="D76" s="2885"/>
      <c r="E76" s="2885"/>
      <c r="F76" s="2885"/>
      <c r="G76" s="2885"/>
      <c r="H76" s="2885"/>
      <c r="I76" s="2885"/>
      <c r="J76" s="2885"/>
      <c r="K76" s="2885"/>
      <c r="L76" s="2885"/>
      <c r="M76" s="2885"/>
      <c r="N76" s="2886"/>
      <c r="O76" s="164"/>
      <c r="P76" s="2341"/>
      <c r="Q76" s="2342"/>
      <c r="R76" s="2343"/>
      <c r="S76" s="34"/>
      <c r="T76" s="64"/>
      <c r="U76" s="64"/>
      <c r="V76" s="64"/>
      <c r="W76" s="64"/>
      <c r="X76" s="64"/>
    </row>
    <row r="77" spans="1:24" x14ac:dyDescent="0.35">
      <c r="A77" s="2884"/>
      <c r="B77" s="2885"/>
      <c r="C77" s="2885"/>
      <c r="D77" s="2885"/>
      <c r="E77" s="2885"/>
      <c r="F77" s="2885"/>
      <c r="G77" s="2885"/>
      <c r="H77" s="2885"/>
      <c r="I77" s="2885"/>
      <c r="J77" s="2885"/>
      <c r="K77" s="2885"/>
      <c r="L77" s="2885"/>
      <c r="M77" s="2885"/>
      <c r="N77" s="2886"/>
      <c r="O77" s="112"/>
      <c r="P77" s="2341"/>
      <c r="Q77" s="2342"/>
      <c r="R77" s="2343"/>
      <c r="S77" s="64"/>
      <c r="T77" s="64"/>
      <c r="U77" s="64"/>
      <c r="V77" s="64"/>
      <c r="W77" s="64"/>
      <c r="X77" s="64"/>
    </row>
    <row r="78" spans="1:24" ht="15" thickBot="1" x14ac:dyDescent="0.4">
      <c r="A78" s="2887"/>
      <c r="B78" s="2888"/>
      <c r="C78" s="2888"/>
      <c r="D78" s="2888"/>
      <c r="E78" s="2888"/>
      <c r="F78" s="2888"/>
      <c r="G78" s="2888"/>
      <c r="H78" s="2888"/>
      <c r="I78" s="2888"/>
      <c r="J78" s="2888"/>
      <c r="K78" s="2888"/>
      <c r="L78" s="2888"/>
      <c r="M78" s="2888"/>
      <c r="N78" s="2889"/>
      <c r="O78" s="112"/>
      <c r="P78" s="2363"/>
      <c r="Q78" s="2696"/>
      <c r="R78" s="2697"/>
      <c r="S78" s="64"/>
      <c r="T78" s="64"/>
      <c r="U78" s="64"/>
      <c r="V78" s="64"/>
      <c r="W78" s="64"/>
      <c r="X78" s="64"/>
    </row>
    <row r="79" spans="1:24" ht="15" thickTop="1" x14ac:dyDescent="0.35">
      <c r="A79" s="64"/>
      <c r="B79" s="64"/>
      <c r="C79" s="64"/>
      <c r="D79" s="64"/>
      <c r="E79" s="64"/>
      <c r="F79" s="64"/>
      <c r="G79" s="64"/>
      <c r="H79" s="64"/>
      <c r="I79" s="64"/>
      <c r="J79" s="64"/>
      <c r="K79" s="64"/>
      <c r="L79" s="64"/>
      <c r="M79" s="64"/>
      <c r="N79" s="64"/>
      <c r="O79" s="112"/>
      <c r="P79" s="64"/>
      <c r="Q79" s="64"/>
      <c r="R79" s="64"/>
      <c r="S79" s="64"/>
      <c r="T79" s="64"/>
    </row>
  </sheetData>
  <mergeCells count="273">
    <mergeCell ref="J61:K61"/>
    <mergeCell ref="L61:M61"/>
    <mergeCell ref="J58:K58"/>
    <mergeCell ref="B59:C59"/>
    <mergeCell ref="D59:I59"/>
    <mergeCell ref="J59:K59"/>
    <mergeCell ref="L59:M59"/>
    <mergeCell ref="P59:S59"/>
    <mergeCell ref="B60:C60"/>
    <mergeCell ref="D60:I60"/>
    <mergeCell ref="J60:K60"/>
    <mergeCell ref="L60:M60"/>
    <mergeCell ref="P60:S60"/>
    <mergeCell ref="A36:A52"/>
    <mergeCell ref="B36:S36"/>
    <mergeCell ref="B49:C49"/>
    <mergeCell ref="D49:I49"/>
    <mergeCell ref="P49:S49"/>
    <mergeCell ref="B50:C50"/>
    <mergeCell ref="D50:I50"/>
    <mergeCell ref="J50:K50"/>
    <mergeCell ref="L50:M50"/>
    <mergeCell ref="P50:S50"/>
    <mergeCell ref="L49:M49"/>
    <mergeCell ref="B37:C37"/>
    <mergeCell ref="D37:I37"/>
    <mergeCell ref="J37:K37"/>
    <mergeCell ref="P37:S37"/>
    <mergeCell ref="B38:C38"/>
    <mergeCell ref="D38:I38"/>
    <mergeCell ref="J38:K38"/>
    <mergeCell ref="L38:M38"/>
    <mergeCell ref="P38:S38"/>
    <mergeCell ref="B39:C39"/>
    <mergeCell ref="D39:I39"/>
    <mergeCell ref="J39:K39"/>
    <mergeCell ref="L39:M39"/>
    <mergeCell ref="A26:A35"/>
    <mergeCell ref="B26:S26"/>
    <mergeCell ref="B31:C31"/>
    <mergeCell ref="D31:I31"/>
    <mergeCell ref="P31:S31"/>
    <mergeCell ref="B32:C32"/>
    <mergeCell ref="D32:I32"/>
    <mergeCell ref="J32:K32"/>
    <mergeCell ref="L32:M32"/>
    <mergeCell ref="P32:S32"/>
    <mergeCell ref="J31:K31"/>
    <mergeCell ref="L31:M31"/>
    <mergeCell ref="B29:C29"/>
    <mergeCell ref="D29:I29"/>
    <mergeCell ref="J29:K29"/>
    <mergeCell ref="L29:M29"/>
    <mergeCell ref="P29:S29"/>
    <mergeCell ref="B30:C30"/>
    <mergeCell ref="D30:I30"/>
    <mergeCell ref="J30:K30"/>
    <mergeCell ref="L30:M30"/>
    <mergeCell ref="P30:S30"/>
    <mergeCell ref="P34:S34"/>
    <mergeCell ref="J35:K35"/>
    <mergeCell ref="A8:A16"/>
    <mergeCell ref="A17:A25"/>
    <mergeCell ref="B17:S17"/>
    <mergeCell ref="B18:C18"/>
    <mergeCell ref="D18:I18"/>
    <mergeCell ref="P18:S18"/>
    <mergeCell ref="B19:C19"/>
    <mergeCell ref="D19:I19"/>
    <mergeCell ref="J19:K19"/>
    <mergeCell ref="L19:M19"/>
    <mergeCell ref="P19:S19"/>
    <mergeCell ref="J18:K18"/>
    <mergeCell ref="L18:M18"/>
    <mergeCell ref="J11:K11"/>
    <mergeCell ref="L11:M11"/>
    <mergeCell ref="P11:S11"/>
    <mergeCell ref="B12:C12"/>
    <mergeCell ref="D12:I12"/>
    <mergeCell ref="J12:K12"/>
    <mergeCell ref="L12:M12"/>
    <mergeCell ref="P12:S12"/>
    <mergeCell ref="B13:C13"/>
    <mergeCell ref="D13:I13"/>
    <mergeCell ref="P13:S13"/>
    <mergeCell ref="J13:K13"/>
    <mergeCell ref="L13:M13"/>
    <mergeCell ref="L21:M21"/>
    <mergeCell ref="L24:M24"/>
    <mergeCell ref="L34:M34"/>
    <mergeCell ref="L37:M37"/>
    <mergeCell ref="L52:M52"/>
    <mergeCell ref="L55:M55"/>
    <mergeCell ref="B8:S8"/>
    <mergeCell ref="B9:C9"/>
    <mergeCell ref="D9:I9"/>
    <mergeCell ref="J9:K9"/>
    <mergeCell ref="L9:M9"/>
    <mergeCell ref="P9:S9"/>
    <mergeCell ref="B10:C10"/>
    <mergeCell ref="D10:I10"/>
    <mergeCell ref="J10:K10"/>
    <mergeCell ref="L10:M10"/>
    <mergeCell ref="P10:S10"/>
    <mergeCell ref="B11:C11"/>
    <mergeCell ref="D11:I11"/>
    <mergeCell ref="B53:S53"/>
    <mergeCell ref="B14:C14"/>
    <mergeCell ref="D14:I14"/>
    <mergeCell ref="O1:P1"/>
    <mergeCell ref="F2:I2"/>
    <mergeCell ref="L2:M2"/>
    <mergeCell ref="O2:P2"/>
    <mergeCell ref="A4:I4"/>
    <mergeCell ref="J4:S4"/>
    <mergeCell ref="A5:C5"/>
    <mergeCell ref="D5:S5"/>
    <mergeCell ref="A6:A7"/>
    <mergeCell ref="D6:I7"/>
    <mergeCell ref="J6:K6"/>
    <mergeCell ref="L6:M6"/>
    <mergeCell ref="N6:N7"/>
    <mergeCell ref="O6:O7"/>
    <mergeCell ref="P6:S7"/>
    <mergeCell ref="J7:K7"/>
    <mergeCell ref="L7:M7"/>
    <mergeCell ref="F1:I1"/>
    <mergeCell ref="L1:M1"/>
    <mergeCell ref="J14:K14"/>
    <mergeCell ref="L14:M14"/>
    <mergeCell ref="P14:S14"/>
    <mergeCell ref="B15:C15"/>
    <mergeCell ref="D15:I15"/>
    <mergeCell ref="J15:K15"/>
    <mergeCell ref="L15:M15"/>
    <mergeCell ref="P15:S15"/>
    <mergeCell ref="J16:K16"/>
    <mergeCell ref="L16:M16"/>
    <mergeCell ref="P21:S21"/>
    <mergeCell ref="B22:C22"/>
    <mergeCell ref="D22:I22"/>
    <mergeCell ref="J22:K22"/>
    <mergeCell ref="L22:M22"/>
    <mergeCell ref="P22:S22"/>
    <mergeCell ref="B20:C20"/>
    <mergeCell ref="D20:I20"/>
    <mergeCell ref="J20:K20"/>
    <mergeCell ref="L20:M20"/>
    <mergeCell ref="P20:S20"/>
    <mergeCell ref="B21:C21"/>
    <mergeCell ref="D21:I21"/>
    <mergeCell ref="J21:K21"/>
    <mergeCell ref="B23:C23"/>
    <mergeCell ref="D23:I23"/>
    <mergeCell ref="J23:K23"/>
    <mergeCell ref="L23:M23"/>
    <mergeCell ref="P23:S23"/>
    <mergeCell ref="B24:C24"/>
    <mergeCell ref="D24:I24"/>
    <mergeCell ref="J24:K24"/>
    <mergeCell ref="P24:S24"/>
    <mergeCell ref="J25:K25"/>
    <mergeCell ref="L25:M25"/>
    <mergeCell ref="B27:C27"/>
    <mergeCell ref="D27:I27"/>
    <mergeCell ref="J27:K27"/>
    <mergeCell ref="L27:M27"/>
    <mergeCell ref="P27:S27"/>
    <mergeCell ref="B28:C28"/>
    <mergeCell ref="D28:I28"/>
    <mergeCell ref="J28:K28"/>
    <mergeCell ref="L28:M28"/>
    <mergeCell ref="P28:S28"/>
    <mergeCell ref="L35:M35"/>
    <mergeCell ref="B33:C33"/>
    <mergeCell ref="D33:I33"/>
    <mergeCell ref="J33:K33"/>
    <mergeCell ref="L33:M33"/>
    <mergeCell ref="P33:S33"/>
    <mergeCell ref="B34:C34"/>
    <mergeCell ref="D34:I34"/>
    <mergeCell ref="J34:K34"/>
    <mergeCell ref="P39:S39"/>
    <mergeCell ref="B40:C40"/>
    <mergeCell ref="D40:I40"/>
    <mergeCell ref="J40:K40"/>
    <mergeCell ref="L40:M40"/>
    <mergeCell ref="P40:S40"/>
    <mergeCell ref="B41:C41"/>
    <mergeCell ref="D41:I41"/>
    <mergeCell ref="J41:K41"/>
    <mergeCell ref="L41:M41"/>
    <mergeCell ref="P41:S41"/>
    <mergeCell ref="B42:C42"/>
    <mergeCell ref="D42:I42"/>
    <mergeCell ref="J42:K42"/>
    <mergeCell ref="L42:M42"/>
    <mergeCell ref="P42:S42"/>
    <mergeCell ref="B43:C43"/>
    <mergeCell ref="D43:I43"/>
    <mergeCell ref="J43:K43"/>
    <mergeCell ref="L43:M43"/>
    <mergeCell ref="P43:S43"/>
    <mergeCell ref="B44:C44"/>
    <mergeCell ref="D44:I44"/>
    <mergeCell ref="J44:K44"/>
    <mergeCell ref="L44:M44"/>
    <mergeCell ref="P44:S44"/>
    <mergeCell ref="B45:C45"/>
    <mergeCell ref="D45:I45"/>
    <mergeCell ref="J45:K45"/>
    <mergeCell ref="L45:M45"/>
    <mergeCell ref="P45:S45"/>
    <mergeCell ref="B48:C48"/>
    <mergeCell ref="D48:I48"/>
    <mergeCell ref="J48:K48"/>
    <mergeCell ref="L48:M48"/>
    <mergeCell ref="P48:S48"/>
    <mergeCell ref="J49:K49"/>
    <mergeCell ref="B46:C46"/>
    <mergeCell ref="D46:I46"/>
    <mergeCell ref="J46:K46"/>
    <mergeCell ref="L46:M46"/>
    <mergeCell ref="P46:S46"/>
    <mergeCell ref="B47:C47"/>
    <mergeCell ref="D47:I47"/>
    <mergeCell ref="J47:K47"/>
    <mergeCell ref="L47:M47"/>
    <mergeCell ref="P47:S47"/>
    <mergeCell ref="B51:C51"/>
    <mergeCell ref="D51:I51"/>
    <mergeCell ref="J51:K51"/>
    <mergeCell ref="L51:M51"/>
    <mergeCell ref="P51:S51"/>
    <mergeCell ref="J52:K52"/>
    <mergeCell ref="B54:C54"/>
    <mergeCell ref="D54:I54"/>
    <mergeCell ref="J54:K54"/>
    <mergeCell ref="L54:M54"/>
    <mergeCell ref="P54:S54"/>
    <mergeCell ref="B55:C55"/>
    <mergeCell ref="D55:I55"/>
    <mergeCell ref="J55:K55"/>
    <mergeCell ref="P55:S55"/>
    <mergeCell ref="B56:C56"/>
    <mergeCell ref="D56:I56"/>
    <mergeCell ref="J56:K56"/>
    <mergeCell ref="L56:M56"/>
    <mergeCell ref="P56:S56"/>
    <mergeCell ref="B57:C57"/>
    <mergeCell ref="D57:I57"/>
    <mergeCell ref="J57:K57"/>
    <mergeCell ref="L57:M57"/>
    <mergeCell ref="P57:S57"/>
    <mergeCell ref="A74:N78"/>
    <mergeCell ref="P74:R78"/>
    <mergeCell ref="A66:N66"/>
    <mergeCell ref="P66:R66"/>
    <mergeCell ref="A67:N71"/>
    <mergeCell ref="P67:R71"/>
    <mergeCell ref="A73:N73"/>
    <mergeCell ref="P73:R73"/>
    <mergeCell ref="L58:M58"/>
    <mergeCell ref="F62:I62"/>
    <mergeCell ref="J62:K62"/>
    <mergeCell ref="L62:M62"/>
    <mergeCell ref="F63:I63"/>
    <mergeCell ref="J63:K63"/>
    <mergeCell ref="L63:M63"/>
    <mergeCell ref="A53:A61"/>
    <mergeCell ref="B58:C58"/>
    <mergeCell ref="D58:I58"/>
    <mergeCell ref="P58:S58"/>
  </mergeCells>
  <conditionalFormatting sqref="R2">
    <cfRule type="iconSet" priority="2">
      <iconSet iconSet="3Symbols2" showValue="0">
        <cfvo type="percent" val="0"/>
        <cfvo type="num" val="0"/>
        <cfvo type="num" val="10"/>
      </iconSet>
    </cfRule>
  </conditionalFormatting>
  <conditionalFormatting sqref="S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1E00-000000000000}">
      <formula1>AvancementTheme</formula1>
    </dataValidation>
  </dataValidations>
  <hyperlinks>
    <hyperlink ref="R1" location="DPDV_03MK3" display="PdV" xr:uid="{00000000-0004-0000-1E00-000000000000}"/>
    <hyperlink ref="S1" location="DKPI_03MK3" display="KPI's" xr:uid="{00000000-0004-0000-1E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82">
    <tabColor rgb="FFFFC000"/>
    <pageSetUpPr fitToPage="1"/>
  </sheetPr>
  <dimension ref="A1:AF44"/>
  <sheetViews>
    <sheetView showGridLines="0" showRowColHeaders="0" zoomScaleNormal="100" workbookViewId="0">
      <pane ySplit="6" topLeftCell="A7" activePane="bottomLeft" state="frozen"/>
      <selection activeCell="E12" sqref="E12:H12"/>
      <selection pane="bottomLeft" activeCell="C12" sqref="C12:I12"/>
    </sheetView>
  </sheetViews>
  <sheetFormatPr baseColWidth="10" defaultColWidth="11.453125" defaultRowHeight="14.5" x14ac:dyDescent="0.35"/>
  <cols>
    <col min="1" max="6" width="11.453125" style="61"/>
    <col min="7" max="7" width="7.54296875" style="61" customWidth="1"/>
    <col min="8" max="8" width="4.1796875" style="61" customWidth="1"/>
    <col min="9" max="9" width="3.54296875" style="61" customWidth="1"/>
    <col min="10" max="10" width="11.453125" style="61"/>
    <col min="11" max="11" width="8.7265625" style="61" customWidth="1"/>
    <col min="12" max="12" width="12.81640625" style="61" customWidth="1"/>
    <col min="13" max="13" width="11.453125" style="61"/>
    <col min="14" max="14" width="5.7265625" style="61" customWidth="1"/>
    <col min="15" max="15" width="7.453125" style="61" customWidth="1"/>
    <col min="16" max="16" width="6.453125" style="61" customWidth="1"/>
    <col min="17" max="20" width="11.453125" style="61"/>
    <col min="21" max="21" width="23.7265625" style="61" customWidth="1"/>
    <col min="22" max="16384" width="11.453125" style="61"/>
  </cols>
  <sheetData>
    <row r="1" spans="1:32" s="55" customFormat="1" ht="15" customHeight="1" x14ac:dyDescent="0.35">
      <c r="A1" s="394"/>
      <c r="B1" s="394"/>
      <c r="C1" s="394"/>
      <c r="D1" s="1995" t="s">
        <v>5</v>
      </c>
      <c r="E1" s="1995"/>
      <c r="F1" s="1995"/>
      <c r="G1" s="1995"/>
      <c r="H1" s="396"/>
      <c r="I1" s="1995" t="s">
        <v>6</v>
      </c>
      <c r="J1" s="1995"/>
      <c r="K1" s="394"/>
      <c r="L1" s="1995" t="s">
        <v>9</v>
      </c>
      <c r="M1" s="1995"/>
      <c r="N1" s="953"/>
      <c r="O1" s="953"/>
      <c r="P1" s="394"/>
      <c r="Q1" s="459" t="s">
        <v>2</v>
      </c>
      <c r="R1" s="459" t="s">
        <v>3</v>
      </c>
      <c r="S1" s="450"/>
      <c r="T1" s="450"/>
      <c r="U1" s="450"/>
      <c r="V1" s="450"/>
      <c r="W1" s="450"/>
      <c r="X1" s="450"/>
    </row>
    <row r="2" spans="1:32" s="59" customFormat="1" ht="18" customHeight="1" x14ac:dyDescent="0.35">
      <c r="A2" s="398"/>
      <c r="B2" s="398"/>
      <c r="C2" s="398"/>
      <c r="D2" s="1996" t="str">
        <f>NomClient</f>
        <v>BestEditor</v>
      </c>
      <c r="E2" s="1997"/>
      <c r="F2" s="1997"/>
      <c r="G2" s="1998"/>
      <c r="H2" s="398"/>
      <c r="I2" s="2164" t="s">
        <v>283</v>
      </c>
      <c r="J2" s="2000"/>
      <c r="K2" s="398"/>
      <c r="L2" s="2001">
        <v>41862.545532407406</v>
      </c>
      <c r="M2" s="2002"/>
      <c r="N2" s="717"/>
      <c r="O2" s="717"/>
      <c r="P2" s="399"/>
      <c r="Q2" s="448">
        <f>IF(LEN(DPDV_03PO3)&gt;0,LEN(DPDV_03PO3),0-PDV_NBmini)</f>
        <v>30</v>
      </c>
      <c r="R2" s="448">
        <f>IF(LEN(DKPI_03PO3)&gt;0,LEN(DKPI_03PO3),0-KPI_NBmini)</f>
        <v>63</v>
      </c>
      <c r="S2" s="451"/>
      <c r="T2" s="451"/>
      <c r="U2" s="451"/>
      <c r="V2" s="451"/>
      <c r="W2" s="451"/>
      <c r="X2" s="451"/>
    </row>
    <row r="3" spans="1:32" ht="6.75" customHeight="1" thickBot="1" x14ac:dyDescent="0.4">
      <c r="A3" s="401"/>
      <c r="B3" s="401"/>
      <c r="C3" s="401"/>
      <c r="D3" s="401"/>
      <c r="E3" s="401"/>
      <c r="F3" s="401"/>
      <c r="G3" s="401"/>
      <c r="H3" s="401"/>
      <c r="I3" s="401"/>
      <c r="J3" s="401"/>
      <c r="K3" s="401"/>
      <c r="L3" s="401"/>
      <c r="M3" s="401"/>
      <c r="N3" s="401"/>
      <c r="O3" s="401"/>
      <c r="P3" s="401"/>
      <c r="Q3" s="401"/>
      <c r="R3" s="401"/>
      <c r="S3" s="64"/>
      <c r="T3" s="64"/>
      <c r="U3" s="64"/>
      <c r="V3" s="64"/>
      <c r="W3" s="64"/>
      <c r="X3" s="64"/>
    </row>
    <row r="4" spans="1:32" s="1" customFormat="1" ht="24.75" customHeight="1" thickBot="1" x14ac:dyDescent="0.4">
      <c r="A4" s="3005" t="s">
        <v>1001</v>
      </c>
      <c r="B4" s="3005"/>
      <c r="C4" s="3005"/>
      <c r="D4" s="3005"/>
      <c r="E4" s="3005"/>
      <c r="F4" s="3005"/>
      <c r="G4" s="3005"/>
      <c r="H4" s="3009" t="str">
        <f xml:space="preserve"> "Positionnement pour " &amp; NomProd3</f>
        <v>Positionnement pour Offre 3</v>
      </c>
      <c r="I4" s="3009"/>
      <c r="J4" s="3009"/>
      <c r="K4" s="3009"/>
      <c r="L4" s="3009"/>
      <c r="M4" s="3009"/>
      <c r="N4" s="3009"/>
      <c r="O4" s="3009"/>
      <c r="P4" s="3009"/>
      <c r="Q4" s="3009"/>
      <c r="R4" s="3010"/>
      <c r="S4" s="435"/>
      <c r="T4" s="435"/>
      <c r="U4" s="435"/>
      <c r="V4" s="435"/>
    </row>
    <row r="5" spans="1:32" s="193" customFormat="1" ht="19.5" customHeight="1" thickBot="1" x14ac:dyDescent="0.4">
      <c r="A5" s="2017" t="s">
        <v>14</v>
      </c>
      <c r="B5" s="2017"/>
      <c r="C5" s="2018" t="s">
        <v>995</v>
      </c>
      <c r="D5" s="2019"/>
      <c r="E5" s="2019"/>
      <c r="F5" s="2019"/>
      <c r="G5" s="2019"/>
      <c r="H5" s="2019"/>
      <c r="I5" s="2019"/>
      <c r="J5" s="2019"/>
      <c r="K5" s="2019"/>
      <c r="L5" s="2019"/>
      <c r="M5" s="2019"/>
      <c r="N5" s="2019"/>
      <c r="O5" s="2019"/>
      <c r="P5" s="2019"/>
      <c r="Q5" s="452"/>
      <c r="R5" s="452"/>
      <c r="S5" s="452"/>
      <c r="T5" s="452"/>
      <c r="U5" s="452"/>
      <c r="V5" s="452"/>
    </row>
    <row r="6" spans="1:32" s="193" customFormat="1" ht="19.5" customHeight="1" thickTop="1" x14ac:dyDescent="0.35">
      <c r="A6" s="3006" t="s">
        <v>994</v>
      </c>
      <c r="B6" s="3007"/>
      <c r="C6" s="3007" t="s">
        <v>993</v>
      </c>
      <c r="D6" s="3007"/>
      <c r="E6" s="3007"/>
      <c r="F6" s="3007"/>
      <c r="G6" s="3007"/>
      <c r="H6" s="3007"/>
      <c r="I6" s="3007"/>
      <c r="J6" s="3008" t="s">
        <v>992</v>
      </c>
      <c r="K6" s="3008"/>
      <c r="L6" s="3008"/>
      <c r="M6" s="3008"/>
      <c r="N6" s="3008"/>
      <c r="O6" s="3008"/>
      <c r="P6" s="3008"/>
      <c r="Q6" s="3000" t="s">
        <v>991</v>
      </c>
      <c r="R6" s="3000"/>
      <c r="S6" s="3000"/>
      <c r="T6" s="3000"/>
      <c r="U6" s="3001"/>
      <c r="V6" s="452"/>
    </row>
    <row r="7" spans="1:32" s="92" customFormat="1" ht="8.9" customHeight="1" x14ac:dyDescent="0.35">
      <c r="A7" s="3002"/>
      <c r="B7" s="3003"/>
      <c r="C7" s="3003"/>
      <c r="D7" s="3003"/>
      <c r="E7" s="3003"/>
      <c r="F7" s="3003"/>
      <c r="G7" s="3003"/>
      <c r="H7" s="3003"/>
      <c r="I7" s="3003"/>
      <c r="J7" s="3003"/>
      <c r="K7" s="3003"/>
      <c r="L7" s="3003"/>
      <c r="M7" s="3003"/>
      <c r="N7" s="3003"/>
      <c r="O7" s="3003"/>
      <c r="P7" s="3003"/>
      <c r="Q7" s="3003"/>
      <c r="R7" s="3003"/>
      <c r="S7" s="3003"/>
      <c r="T7" s="3003"/>
      <c r="U7" s="3004"/>
      <c r="V7" s="789"/>
    </row>
    <row r="8" spans="1:32" s="14" customFormat="1" ht="33.75" customHeight="1" x14ac:dyDescent="0.35">
      <c r="A8" s="2985" t="s">
        <v>990</v>
      </c>
      <c r="B8" s="2986"/>
      <c r="C8" s="2986" t="s">
        <v>989</v>
      </c>
      <c r="D8" s="2986"/>
      <c r="E8" s="2986"/>
      <c r="F8" s="2986"/>
      <c r="G8" s="2986"/>
      <c r="H8" s="2986"/>
      <c r="I8" s="2986"/>
      <c r="J8" s="2989" t="s">
        <v>988</v>
      </c>
      <c r="K8" s="2989"/>
      <c r="L8" s="2989"/>
      <c r="M8" s="2989"/>
      <c r="N8" s="2989"/>
      <c r="O8" s="2989"/>
      <c r="P8" s="2989"/>
      <c r="Q8" s="2990"/>
      <c r="R8" s="2990"/>
      <c r="S8" s="2990"/>
      <c r="T8" s="2990"/>
      <c r="U8" s="2991"/>
      <c r="V8" s="790"/>
      <c r="W8" s="15"/>
      <c r="X8" s="364"/>
      <c r="Y8" s="341"/>
      <c r="Z8" s="341"/>
      <c r="AA8" s="15"/>
      <c r="AB8" s="15"/>
      <c r="AC8" s="15"/>
      <c r="AD8" s="15"/>
      <c r="AE8" s="15"/>
      <c r="AF8" s="15"/>
    </row>
    <row r="9" spans="1:32" s="66" customFormat="1" ht="8.9" customHeight="1" x14ac:dyDescent="0.35">
      <c r="A9" s="2992"/>
      <c r="B9" s="2993"/>
      <c r="C9" s="2993"/>
      <c r="D9" s="2993"/>
      <c r="E9" s="2993"/>
      <c r="F9" s="2993"/>
      <c r="G9" s="2993"/>
      <c r="H9" s="2993"/>
      <c r="I9" s="2993"/>
      <c r="J9" s="2993"/>
      <c r="K9" s="2993"/>
      <c r="L9" s="2993"/>
      <c r="M9" s="2993"/>
      <c r="N9" s="2993"/>
      <c r="O9" s="2993"/>
      <c r="P9" s="2993"/>
      <c r="Q9" s="2993"/>
      <c r="R9" s="2993"/>
      <c r="S9" s="2993"/>
      <c r="T9" s="2993"/>
      <c r="U9" s="2994"/>
      <c r="V9" s="402"/>
      <c r="X9" s="104"/>
      <c r="Y9" s="91"/>
      <c r="Z9" s="91"/>
    </row>
    <row r="10" spans="1:32" s="14" customFormat="1" ht="59.25" customHeight="1" x14ac:dyDescent="0.35">
      <c r="A10" s="2985" t="s">
        <v>987</v>
      </c>
      <c r="B10" s="2986"/>
      <c r="C10" s="2996" t="s">
        <v>986</v>
      </c>
      <c r="D10" s="2986"/>
      <c r="E10" s="2986"/>
      <c r="F10" s="2986"/>
      <c r="G10" s="2986"/>
      <c r="H10" s="2986"/>
      <c r="I10" s="2986"/>
      <c r="J10" s="2989" t="s">
        <v>985</v>
      </c>
      <c r="K10" s="2989"/>
      <c r="L10" s="2989"/>
      <c r="M10" s="2989"/>
      <c r="N10" s="2989"/>
      <c r="O10" s="2989"/>
      <c r="P10" s="2989"/>
      <c r="Q10" s="2990"/>
      <c r="R10" s="2990"/>
      <c r="S10" s="2990"/>
      <c r="T10" s="2990"/>
      <c r="U10" s="2991"/>
      <c r="V10" s="790"/>
      <c r="W10" s="15"/>
      <c r="X10" s="364"/>
      <c r="Y10" s="341"/>
      <c r="Z10" s="341"/>
      <c r="AA10" s="15"/>
      <c r="AB10" s="15"/>
      <c r="AC10" s="15"/>
      <c r="AD10" s="15"/>
      <c r="AE10" s="15"/>
      <c r="AF10" s="15"/>
    </row>
    <row r="11" spans="1:32" s="66" customFormat="1" ht="8.9" customHeight="1" x14ac:dyDescent="0.35">
      <c r="A11" s="2992"/>
      <c r="B11" s="2993"/>
      <c r="C11" s="2993"/>
      <c r="D11" s="2993"/>
      <c r="E11" s="2993"/>
      <c r="F11" s="2993"/>
      <c r="G11" s="2993"/>
      <c r="H11" s="2993"/>
      <c r="I11" s="2993"/>
      <c r="J11" s="2993"/>
      <c r="K11" s="2993"/>
      <c r="L11" s="2993"/>
      <c r="M11" s="2993"/>
      <c r="N11" s="2993"/>
      <c r="O11" s="2993"/>
      <c r="P11" s="2993"/>
      <c r="Q11" s="2993"/>
      <c r="R11" s="2993"/>
      <c r="S11" s="2993"/>
      <c r="T11" s="2993"/>
      <c r="U11" s="2994"/>
      <c r="V11" s="402"/>
      <c r="X11" s="104"/>
      <c r="Y11" s="91"/>
      <c r="Z11" s="91"/>
    </row>
    <row r="12" spans="1:32" s="14" customFormat="1" ht="78.75" customHeight="1" x14ac:dyDescent="0.35">
      <c r="A12" s="2985" t="s">
        <v>984</v>
      </c>
      <c r="B12" s="2986"/>
      <c r="C12" s="2996" t="s">
        <v>983</v>
      </c>
      <c r="D12" s="2986"/>
      <c r="E12" s="2986"/>
      <c r="F12" s="2986"/>
      <c r="G12" s="2986"/>
      <c r="H12" s="2986"/>
      <c r="I12" s="2986"/>
      <c r="J12" s="2989" t="s">
        <v>982</v>
      </c>
      <c r="K12" s="2989"/>
      <c r="L12" s="2989"/>
      <c r="M12" s="2989"/>
      <c r="N12" s="2989"/>
      <c r="O12" s="2989"/>
      <c r="P12" s="2989"/>
      <c r="Q12" s="2990"/>
      <c r="R12" s="2990"/>
      <c r="S12" s="2990"/>
      <c r="T12" s="2990"/>
      <c r="U12" s="2991"/>
      <c r="V12" s="790"/>
      <c r="W12" s="15"/>
      <c r="X12" s="364"/>
      <c r="Y12" s="341"/>
      <c r="Z12" s="341"/>
      <c r="AA12" s="15"/>
      <c r="AB12" s="15"/>
      <c r="AC12" s="15"/>
      <c r="AD12" s="15"/>
      <c r="AE12" s="15"/>
      <c r="AF12" s="15"/>
    </row>
    <row r="13" spans="1:32" s="66" customFormat="1" ht="8.9" customHeight="1" x14ac:dyDescent="0.35">
      <c r="A13" s="2997"/>
      <c r="B13" s="2998"/>
      <c r="C13" s="2998"/>
      <c r="D13" s="2998"/>
      <c r="E13" s="2998"/>
      <c r="F13" s="2998"/>
      <c r="G13" s="2998"/>
      <c r="H13" s="2998"/>
      <c r="I13" s="2998"/>
      <c r="J13" s="2998"/>
      <c r="K13" s="2998"/>
      <c r="L13" s="2998"/>
      <c r="M13" s="2998"/>
      <c r="N13" s="2998"/>
      <c r="O13" s="2998"/>
      <c r="P13" s="2998"/>
      <c r="Q13" s="2998"/>
      <c r="R13" s="2998"/>
      <c r="S13" s="2998"/>
      <c r="T13" s="2998"/>
      <c r="U13" s="2999"/>
      <c r="V13" s="402"/>
      <c r="X13" s="104"/>
      <c r="Y13" s="91"/>
      <c r="Z13" s="91"/>
    </row>
    <row r="14" spans="1:32" s="14" customFormat="1" ht="78.75" customHeight="1" x14ac:dyDescent="0.35">
      <c r="A14" s="2985" t="s">
        <v>981</v>
      </c>
      <c r="B14" s="2986"/>
      <c r="C14" s="2996" t="s">
        <v>980</v>
      </c>
      <c r="D14" s="2986"/>
      <c r="E14" s="2986"/>
      <c r="F14" s="2986"/>
      <c r="G14" s="2986"/>
      <c r="H14" s="2986"/>
      <c r="I14" s="2986"/>
      <c r="J14" s="2989" t="s">
        <v>979</v>
      </c>
      <c r="K14" s="2989"/>
      <c r="L14" s="2989"/>
      <c r="M14" s="2989"/>
      <c r="N14" s="2989"/>
      <c r="O14" s="2989"/>
      <c r="P14" s="2989"/>
      <c r="Q14" s="2990"/>
      <c r="R14" s="2990"/>
      <c r="S14" s="2990"/>
      <c r="T14" s="2990"/>
      <c r="U14" s="2991"/>
      <c r="V14" s="790"/>
      <c r="W14" s="15"/>
      <c r="X14" s="364"/>
      <c r="Y14" s="341"/>
      <c r="Z14" s="341"/>
      <c r="AA14" s="15"/>
      <c r="AB14" s="15"/>
      <c r="AC14" s="15"/>
      <c r="AD14" s="15"/>
      <c r="AE14" s="15"/>
      <c r="AF14" s="15"/>
    </row>
    <row r="15" spans="1:32" s="66" customFormat="1" ht="8.9" customHeight="1" x14ac:dyDescent="0.35">
      <c r="A15" s="2992"/>
      <c r="B15" s="2993"/>
      <c r="C15" s="2993"/>
      <c r="D15" s="2993"/>
      <c r="E15" s="2993"/>
      <c r="F15" s="2993"/>
      <c r="G15" s="2993"/>
      <c r="H15" s="2993"/>
      <c r="I15" s="2993"/>
      <c r="J15" s="2993"/>
      <c r="K15" s="2993"/>
      <c r="L15" s="2993"/>
      <c r="M15" s="2993"/>
      <c r="N15" s="2993"/>
      <c r="O15" s="2993"/>
      <c r="P15" s="2993"/>
      <c r="Q15" s="2993"/>
      <c r="R15" s="2993"/>
      <c r="S15" s="2993"/>
      <c r="T15" s="2993"/>
      <c r="U15" s="2994"/>
      <c r="V15" s="402"/>
      <c r="X15" s="104"/>
      <c r="Y15" s="91"/>
      <c r="Z15" s="91"/>
    </row>
    <row r="16" spans="1:32" s="14" customFormat="1" ht="78.75" customHeight="1" x14ac:dyDescent="0.35">
      <c r="A16" s="2985" t="s">
        <v>978</v>
      </c>
      <c r="B16" s="2986"/>
      <c r="C16" s="2996" t="s">
        <v>977</v>
      </c>
      <c r="D16" s="2986"/>
      <c r="E16" s="2986"/>
      <c r="F16" s="2986"/>
      <c r="G16" s="2986"/>
      <c r="H16" s="2986"/>
      <c r="I16" s="2986"/>
      <c r="J16" s="2989" t="s">
        <v>976</v>
      </c>
      <c r="K16" s="2989"/>
      <c r="L16" s="2989"/>
      <c r="M16" s="2989"/>
      <c r="N16" s="2989"/>
      <c r="O16" s="2989"/>
      <c r="P16" s="2989"/>
      <c r="Q16" s="2990"/>
      <c r="R16" s="2990"/>
      <c r="S16" s="2990"/>
      <c r="T16" s="2990"/>
      <c r="U16" s="2991"/>
      <c r="V16" s="790"/>
      <c r="W16" s="15"/>
      <c r="X16" s="364"/>
      <c r="Y16" s="341"/>
      <c r="Z16" s="341"/>
      <c r="AA16" s="15"/>
      <c r="AB16" s="15"/>
      <c r="AC16" s="15"/>
      <c r="AD16" s="15"/>
      <c r="AE16" s="15"/>
      <c r="AF16" s="15"/>
    </row>
    <row r="17" spans="1:32" s="66" customFormat="1" ht="8.9" customHeight="1" x14ac:dyDescent="0.35">
      <c r="A17" s="2992"/>
      <c r="B17" s="2993"/>
      <c r="C17" s="2993"/>
      <c r="D17" s="2993"/>
      <c r="E17" s="2993"/>
      <c r="F17" s="2993"/>
      <c r="G17" s="2993"/>
      <c r="H17" s="2993"/>
      <c r="I17" s="2993"/>
      <c r="J17" s="2993"/>
      <c r="K17" s="2993"/>
      <c r="L17" s="2993"/>
      <c r="M17" s="2993"/>
      <c r="N17" s="2993"/>
      <c r="O17" s="2993"/>
      <c r="P17" s="2993"/>
      <c r="Q17" s="2993"/>
      <c r="R17" s="2993"/>
      <c r="S17" s="2993"/>
      <c r="T17" s="2993"/>
      <c r="U17" s="2994"/>
      <c r="V17" s="402"/>
      <c r="X17" s="104"/>
      <c r="Y17" s="91"/>
      <c r="Z17" s="91"/>
    </row>
    <row r="18" spans="1:32" s="14" customFormat="1" ht="78.75" customHeight="1" x14ac:dyDescent="0.35">
      <c r="A18" s="2985" t="s">
        <v>975</v>
      </c>
      <c r="B18" s="2986"/>
      <c r="C18" s="2987" t="s">
        <v>974</v>
      </c>
      <c r="D18" s="2988"/>
      <c r="E18" s="2988"/>
      <c r="F18" s="2988"/>
      <c r="G18" s="2988"/>
      <c r="H18" s="2988"/>
      <c r="I18" s="2988"/>
      <c r="J18" s="2989" t="s">
        <v>973</v>
      </c>
      <c r="K18" s="2989"/>
      <c r="L18" s="2989"/>
      <c r="M18" s="2989"/>
      <c r="N18" s="2989"/>
      <c r="O18" s="2989"/>
      <c r="P18" s="2989"/>
      <c r="Q18" s="2990"/>
      <c r="R18" s="2990"/>
      <c r="S18" s="2990"/>
      <c r="T18" s="2990"/>
      <c r="U18" s="2991"/>
      <c r="V18" s="790"/>
      <c r="W18" s="15"/>
      <c r="X18" s="364"/>
      <c r="Y18" s="341"/>
      <c r="Z18" s="341"/>
      <c r="AA18" s="15"/>
      <c r="AB18" s="15"/>
      <c r="AC18" s="15"/>
      <c r="AD18" s="15"/>
      <c r="AE18" s="15"/>
      <c r="AF18" s="15"/>
    </row>
    <row r="19" spans="1:32" s="66" customFormat="1" ht="8.9" customHeight="1" x14ac:dyDescent="0.35">
      <c r="A19" s="2992"/>
      <c r="B19" s="2993"/>
      <c r="C19" s="2993"/>
      <c r="D19" s="2993"/>
      <c r="E19" s="2993"/>
      <c r="F19" s="2993"/>
      <c r="G19" s="2993"/>
      <c r="H19" s="2993"/>
      <c r="I19" s="2993"/>
      <c r="J19" s="2993"/>
      <c r="K19" s="2993"/>
      <c r="L19" s="2993"/>
      <c r="M19" s="2993"/>
      <c r="N19" s="2993"/>
      <c r="O19" s="2993"/>
      <c r="P19" s="2993"/>
      <c r="Q19" s="2993"/>
      <c r="R19" s="2993"/>
      <c r="S19" s="2993"/>
      <c r="T19" s="2993"/>
      <c r="U19" s="2994"/>
      <c r="V19" s="402"/>
      <c r="X19" s="104"/>
      <c r="Y19" s="91"/>
      <c r="Z19" s="91"/>
    </row>
    <row r="20" spans="1:32" s="14" customFormat="1" ht="126.75" customHeight="1" x14ac:dyDescent="0.35">
      <c r="A20" s="2985" t="s">
        <v>972</v>
      </c>
      <c r="B20" s="2986"/>
      <c r="C20" s="2995" t="s">
        <v>971</v>
      </c>
      <c r="D20" s="2986"/>
      <c r="E20" s="2986"/>
      <c r="F20" s="2986"/>
      <c r="G20" s="2986"/>
      <c r="H20" s="2986"/>
      <c r="I20" s="2986"/>
      <c r="J20" s="2989" t="s">
        <v>970</v>
      </c>
      <c r="K20" s="2989"/>
      <c r="L20" s="2989"/>
      <c r="M20" s="2989"/>
      <c r="N20" s="2989"/>
      <c r="O20" s="2989"/>
      <c r="P20" s="2989"/>
      <c r="Q20" s="2990"/>
      <c r="R20" s="2990"/>
      <c r="S20" s="2990"/>
      <c r="T20" s="2990"/>
      <c r="U20" s="2991"/>
      <c r="V20" s="790"/>
      <c r="W20" s="15"/>
      <c r="X20" s="364"/>
      <c r="Y20" s="341"/>
      <c r="Z20" s="341"/>
      <c r="AA20" s="15"/>
      <c r="AB20" s="15"/>
      <c r="AC20" s="15"/>
      <c r="AD20" s="15"/>
      <c r="AE20" s="15"/>
      <c r="AF20" s="15"/>
    </row>
    <row r="21" spans="1:32" s="66" customFormat="1" ht="8.9" customHeight="1" x14ac:dyDescent="0.35">
      <c r="A21" s="2992"/>
      <c r="B21" s="2993"/>
      <c r="C21" s="2993"/>
      <c r="D21" s="2993"/>
      <c r="E21" s="2993"/>
      <c r="F21" s="2993"/>
      <c r="G21" s="2993"/>
      <c r="H21" s="2993"/>
      <c r="I21" s="2993"/>
      <c r="J21" s="2993"/>
      <c r="K21" s="2993"/>
      <c r="L21" s="2993"/>
      <c r="M21" s="2993"/>
      <c r="N21" s="2993"/>
      <c r="O21" s="2993"/>
      <c r="P21" s="2993"/>
      <c r="Q21" s="2993"/>
      <c r="R21" s="2993"/>
      <c r="S21" s="2993"/>
      <c r="T21" s="2993"/>
      <c r="U21" s="2994"/>
      <c r="V21" s="402"/>
      <c r="X21" s="104"/>
      <c r="Y21" s="91"/>
      <c r="Z21" s="91"/>
    </row>
    <row r="22" spans="1:32" s="14" customFormat="1" ht="137.25" customHeight="1" x14ac:dyDescent="0.35">
      <c r="A22" s="2985" t="s">
        <v>969</v>
      </c>
      <c r="B22" s="2986"/>
      <c r="C22" s="2996" t="s">
        <v>968</v>
      </c>
      <c r="D22" s="2986"/>
      <c r="E22" s="2986"/>
      <c r="F22" s="2986"/>
      <c r="G22" s="2986"/>
      <c r="H22" s="2986"/>
      <c r="I22" s="2986"/>
      <c r="J22" s="2989" t="s">
        <v>967</v>
      </c>
      <c r="K22" s="2989"/>
      <c r="L22" s="2989"/>
      <c r="M22" s="2989"/>
      <c r="N22" s="2989"/>
      <c r="O22" s="2989"/>
      <c r="P22" s="2989"/>
      <c r="Q22" s="2990"/>
      <c r="R22" s="2990"/>
      <c r="S22" s="2990"/>
      <c r="T22" s="2990"/>
      <c r="U22" s="2991"/>
      <c r="V22" s="790"/>
      <c r="W22" s="15"/>
      <c r="X22" s="364"/>
      <c r="Y22" s="341"/>
      <c r="Z22" s="341"/>
      <c r="AA22" s="15"/>
      <c r="AB22" s="15"/>
      <c r="AC22" s="15"/>
      <c r="AD22" s="15"/>
      <c r="AE22" s="15"/>
      <c r="AF22" s="15"/>
    </row>
    <row r="23" spans="1:32" ht="8.9" customHeight="1" thickBot="1" x14ac:dyDescent="0.4">
      <c r="A23" s="2982"/>
      <c r="B23" s="2983"/>
      <c r="C23" s="2983"/>
      <c r="D23" s="2983"/>
      <c r="E23" s="2983"/>
      <c r="F23" s="2983"/>
      <c r="G23" s="2983"/>
      <c r="H23" s="2983"/>
      <c r="I23" s="2983"/>
      <c r="J23" s="2983"/>
      <c r="K23" s="2983"/>
      <c r="L23" s="2983"/>
      <c r="M23" s="2983"/>
      <c r="N23" s="2983"/>
      <c r="O23" s="2983"/>
      <c r="P23" s="2983"/>
      <c r="Q23" s="2983"/>
      <c r="R23" s="2983"/>
      <c r="S23" s="2983"/>
      <c r="T23" s="2983"/>
      <c r="U23" s="2984"/>
      <c r="V23" s="402"/>
      <c r="W23" s="66"/>
      <c r="X23" s="104"/>
      <c r="Y23" s="91"/>
      <c r="Z23" s="91"/>
      <c r="AA23" s="66"/>
      <c r="AB23" s="66"/>
      <c r="AC23" s="66"/>
      <c r="AD23" s="66"/>
      <c r="AE23" s="66"/>
      <c r="AF23" s="66"/>
    </row>
    <row r="24" spans="1:32" ht="15.5" thickTop="1" thickBot="1" x14ac:dyDescent="0.4">
      <c r="A24" s="64"/>
      <c r="B24" s="64"/>
      <c r="C24" s="64"/>
      <c r="D24" s="64"/>
      <c r="E24" s="64"/>
      <c r="F24" s="64"/>
      <c r="G24" s="64"/>
      <c r="H24" s="64"/>
      <c r="I24" s="64"/>
      <c r="J24" s="64"/>
      <c r="K24" s="64"/>
      <c r="L24" s="64"/>
      <c r="M24" s="64"/>
      <c r="N24" s="64"/>
      <c r="O24" s="64"/>
      <c r="P24" s="64"/>
      <c r="Q24" s="64"/>
      <c r="R24" s="64"/>
      <c r="S24" s="64"/>
      <c r="T24" s="64"/>
      <c r="U24" s="64"/>
      <c r="V24" s="64"/>
    </row>
    <row r="25" spans="1:32" ht="19.5" thickTop="1" thickBot="1" x14ac:dyDescent="0.4">
      <c r="A25" s="2701" t="s">
        <v>10</v>
      </c>
      <c r="B25" s="2702"/>
      <c r="C25" s="2702"/>
      <c r="D25" s="2702"/>
      <c r="E25" s="2702"/>
      <c r="F25" s="2702"/>
      <c r="G25" s="2702"/>
      <c r="H25" s="2702"/>
      <c r="I25" s="2702"/>
      <c r="J25" s="2702"/>
      <c r="K25" s="2702"/>
      <c r="L25" s="33"/>
      <c r="M25" s="2360" t="s">
        <v>491</v>
      </c>
      <c r="N25" s="2361"/>
      <c r="O25" s="2361"/>
      <c r="P25" s="2362"/>
      <c r="Q25" s="64"/>
      <c r="R25" s="64"/>
      <c r="S25" s="64"/>
      <c r="T25" s="64"/>
      <c r="U25" s="64"/>
      <c r="V25" s="64"/>
    </row>
    <row r="26" spans="1:32" ht="19.5" customHeight="1" x14ac:dyDescent="0.35">
      <c r="A26" s="2881" t="s">
        <v>911</v>
      </c>
      <c r="B26" s="2882"/>
      <c r="C26" s="2882"/>
      <c r="D26" s="2882"/>
      <c r="E26" s="2882"/>
      <c r="F26" s="2882"/>
      <c r="G26" s="2882"/>
      <c r="H26" s="2882"/>
      <c r="I26" s="2882"/>
      <c r="J26" s="2882"/>
      <c r="K26" s="2883"/>
      <c r="L26" s="36"/>
      <c r="M26" s="2341" t="s">
        <v>502</v>
      </c>
      <c r="N26" s="2342"/>
      <c r="O26" s="2342"/>
      <c r="P26" s="2343"/>
      <c r="Q26" s="64"/>
      <c r="R26" s="64"/>
      <c r="S26" s="64"/>
      <c r="T26" s="64"/>
      <c r="U26" s="64"/>
      <c r="V26" s="64"/>
    </row>
    <row r="27" spans="1:32" ht="19.5" customHeight="1" x14ac:dyDescent="0.35">
      <c r="A27" s="2884"/>
      <c r="B27" s="2885"/>
      <c r="C27" s="2885"/>
      <c r="D27" s="2885"/>
      <c r="E27" s="2885"/>
      <c r="F27" s="2885"/>
      <c r="G27" s="2885"/>
      <c r="H27" s="2885"/>
      <c r="I27" s="2885"/>
      <c r="J27" s="2885"/>
      <c r="K27" s="2886"/>
      <c r="L27" s="36"/>
      <c r="M27" s="2341"/>
      <c r="N27" s="2342"/>
      <c r="O27" s="2342"/>
      <c r="P27" s="2343"/>
      <c r="Q27" s="64"/>
      <c r="R27" s="64"/>
      <c r="S27" s="64"/>
      <c r="T27" s="64"/>
      <c r="U27" s="64"/>
      <c r="V27" s="64"/>
    </row>
    <row r="28" spans="1:32" ht="19.5" customHeight="1" x14ac:dyDescent="0.35">
      <c r="A28" s="2884"/>
      <c r="B28" s="2885"/>
      <c r="C28" s="2885"/>
      <c r="D28" s="2885"/>
      <c r="E28" s="2885"/>
      <c r="F28" s="2885"/>
      <c r="G28" s="2885"/>
      <c r="H28" s="2885"/>
      <c r="I28" s="2885"/>
      <c r="J28" s="2885"/>
      <c r="K28" s="2886"/>
      <c r="L28" s="36"/>
      <c r="M28" s="2341"/>
      <c r="N28" s="2342"/>
      <c r="O28" s="2342"/>
      <c r="P28" s="2343"/>
      <c r="Q28" s="64"/>
      <c r="R28" s="64"/>
      <c r="S28" s="64"/>
      <c r="T28" s="64"/>
      <c r="U28" s="64"/>
      <c r="V28" s="64"/>
    </row>
    <row r="29" spans="1:32" ht="19.5" customHeight="1" x14ac:dyDescent="0.35">
      <c r="A29" s="2884"/>
      <c r="B29" s="2885"/>
      <c r="C29" s="2885"/>
      <c r="D29" s="2885"/>
      <c r="E29" s="2885"/>
      <c r="F29" s="2885"/>
      <c r="G29" s="2885"/>
      <c r="H29" s="2885"/>
      <c r="I29" s="2885"/>
      <c r="J29" s="2885"/>
      <c r="K29" s="2886"/>
      <c r="L29" s="36"/>
      <c r="M29" s="2341"/>
      <c r="N29" s="2342"/>
      <c r="O29" s="2342"/>
      <c r="P29" s="2343"/>
      <c r="Q29" s="64"/>
      <c r="R29" s="64"/>
      <c r="S29" s="64"/>
      <c r="T29" s="64"/>
      <c r="U29" s="64"/>
      <c r="V29" s="64"/>
    </row>
    <row r="30" spans="1:32" ht="15" customHeight="1" thickBot="1" x14ac:dyDescent="0.4">
      <c r="A30" s="2884"/>
      <c r="B30" s="2885"/>
      <c r="C30" s="2885"/>
      <c r="D30" s="2885"/>
      <c r="E30" s="2885"/>
      <c r="F30" s="2885"/>
      <c r="G30" s="2885"/>
      <c r="H30" s="2885"/>
      <c r="I30" s="2885"/>
      <c r="J30" s="2885"/>
      <c r="K30" s="2886"/>
      <c r="L30" s="64"/>
      <c r="M30" s="2363"/>
      <c r="N30" s="2696"/>
      <c r="O30" s="2696"/>
      <c r="P30" s="2697"/>
      <c r="Q30" s="64"/>
      <c r="R30" s="64"/>
      <c r="S30" s="64"/>
      <c r="T30" s="64"/>
      <c r="U30" s="64"/>
      <c r="V30" s="64"/>
    </row>
    <row r="31" spans="1:32" x14ac:dyDescent="0.35">
      <c r="A31" s="2884"/>
      <c r="B31" s="2885"/>
      <c r="C31" s="2885"/>
      <c r="D31" s="2885"/>
      <c r="E31" s="2885"/>
      <c r="F31" s="2885"/>
      <c r="G31" s="2885"/>
      <c r="H31" s="2885"/>
      <c r="I31" s="2885"/>
      <c r="J31" s="2885"/>
      <c r="K31" s="2886"/>
      <c r="L31" s="34"/>
      <c r="M31" s="64"/>
      <c r="N31" s="64"/>
      <c r="O31" s="64"/>
      <c r="P31" s="34"/>
      <c r="Q31" s="64"/>
      <c r="R31" s="64"/>
      <c r="S31" s="64"/>
      <c r="T31" s="64"/>
      <c r="U31" s="64"/>
      <c r="V31" s="64"/>
    </row>
    <row r="32" spans="1:32" ht="19.5" customHeight="1" x14ac:dyDescent="0.35">
      <c r="A32" s="2884"/>
      <c r="B32" s="2885"/>
      <c r="C32" s="2885"/>
      <c r="D32" s="2885"/>
      <c r="E32" s="2885"/>
      <c r="F32" s="2885"/>
      <c r="G32" s="2885"/>
      <c r="H32" s="2885"/>
      <c r="I32" s="2885"/>
      <c r="J32" s="2885"/>
      <c r="K32" s="2886"/>
      <c r="L32" s="34"/>
      <c r="M32" s="64"/>
      <c r="N32" s="64"/>
      <c r="O32" s="64"/>
      <c r="P32" s="34"/>
      <c r="Q32" s="64"/>
      <c r="R32" s="64"/>
      <c r="S32" s="64"/>
      <c r="T32" s="64"/>
      <c r="U32" s="64"/>
      <c r="V32" s="64"/>
    </row>
    <row r="33" spans="1:22" ht="19.5" customHeight="1" thickBot="1" x14ac:dyDescent="0.4">
      <c r="A33" s="2887"/>
      <c r="B33" s="2888"/>
      <c r="C33" s="2888"/>
      <c r="D33" s="2888"/>
      <c r="E33" s="2888"/>
      <c r="F33" s="2888"/>
      <c r="G33" s="2888"/>
      <c r="H33" s="2888"/>
      <c r="I33" s="2888"/>
      <c r="J33" s="2888"/>
      <c r="K33" s="2889"/>
      <c r="L33" s="34"/>
      <c r="M33" s="64"/>
      <c r="N33" s="64"/>
      <c r="O33" s="64"/>
      <c r="P33" s="34"/>
      <c r="Q33" s="64"/>
      <c r="R33" s="64"/>
      <c r="S33" s="64"/>
      <c r="T33" s="64"/>
      <c r="U33" s="64"/>
      <c r="V33" s="64"/>
    </row>
    <row r="34" spans="1:22" ht="19.5" customHeight="1" thickTop="1" thickBot="1" x14ac:dyDescent="0.4">
      <c r="A34" s="64"/>
      <c r="B34" s="64"/>
      <c r="C34" s="64"/>
      <c r="D34" s="64"/>
      <c r="E34" s="64"/>
      <c r="F34" s="64"/>
      <c r="G34" s="64"/>
      <c r="H34" s="64"/>
      <c r="I34" s="64"/>
      <c r="J34" s="64"/>
      <c r="K34" s="781"/>
      <c r="L34" s="34"/>
      <c r="M34" s="64"/>
      <c r="N34" s="64"/>
      <c r="O34" s="64"/>
      <c r="P34" s="34"/>
      <c r="Q34" s="64"/>
      <c r="R34" s="64"/>
      <c r="S34" s="64"/>
      <c r="T34" s="64"/>
      <c r="U34" s="64"/>
      <c r="V34" s="64"/>
    </row>
    <row r="35" spans="1:22" ht="19.5" customHeight="1" thickTop="1" thickBot="1" x14ac:dyDescent="0.4">
      <c r="A35" s="2701" t="s">
        <v>11</v>
      </c>
      <c r="B35" s="2890"/>
      <c r="C35" s="2890"/>
      <c r="D35" s="2890"/>
      <c r="E35" s="2890"/>
      <c r="F35" s="2890"/>
      <c r="G35" s="2890"/>
      <c r="H35" s="2890"/>
      <c r="I35" s="2890"/>
      <c r="J35" s="2890"/>
      <c r="K35" s="2891"/>
      <c r="L35" s="34"/>
      <c r="M35" s="2360" t="s">
        <v>491</v>
      </c>
      <c r="N35" s="2361"/>
      <c r="O35" s="2361"/>
      <c r="P35" s="2362"/>
      <c r="Q35" s="64"/>
      <c r="R35" s="64"/>
      <c r="S35" s="64"/>
      <c r="T35" s="64"/>
      <c r="U35" s="64"/>
      <c r="V35" s="64"/>
    </row>
    <row r="36" spans="1:22" ht="18.75" customHeight="1" x14ac:dyDescent="0.35">
      <c r="A36" s="2881" t="s">
        <v>910</v>
      </c>
      <c r="B36" s="2882"/>
      <c r="C36" s="2882"/>
      <c r="D36" s="2882"/>
      <c r="E36" s="2882"/>
      <c r="F36" s="2882"/>
      <c r="G36" s="2882"/>
      <c r="H36" s="2882"/>
      <c r="I36" s="2882"/>
      <c r="J36" s="2882"/>
      <c r="K36" s="2883"/>
      <c r="L36" s="64"/>
      <c r="M36" s="2341" t="s">
        <v>500</v>
      </c>
      <c r="N36" s="2342"/>
      <c r="O36" s="2342"/>
      <c r="P36" s="2343"/>
      <c r="Q36" s="64"/>
      <c r="R36" s="64"/>
      <c r="S36" s="64"/>
      <c r="T36" s="64"/>
      <c r="U36" s="64"/>
      <c r="V36" s="64"/>
    </row>
    <row r="37" spans="1:22" x14ac:dyDescent="0.35">
      <c r="A37" s="2884"/>
      <c r="B37" s="2885"/>
      <c r="C37" s="2885"/>
      <c r="D37" s="2885"/>
      <c r="E37" s="2885"/>
      <c r="F37" s="2885"/>
      <c r="G37" s="2885"/>
      <c r="H37" s="2885"/>
      <c r="I37" s="2885"/>
      <c r="J37" s="2885"/>
      <c r="K37" s="2886"/>
      <c r="L37" s="64"/>
      <c r="M37" s="2341"/>
      <c r="N37" s="2342"/>
      <c r="O37" s="2342"/>
      <c r="P37" s="2343"/>
      <c r="Q37" s="64"/>
      <c r="R37" s="64"/>
      <c r="S37" s="64"/>
      <c r="T37" s="64"/>
      <c r="U37" s="64"/>
      <c r="V37" s="64"/>
    </row>
    <row r="38" spans="1:22" ht="15" customHeight="1" x14ac:dyDescent="0.35">
      <c r="A38" s="2884"/>
      <c r="B38" s="2885"/>
      <c r="C38" s="2885"/>
      <c r="D38" s="2885"/>
      <c r="E38" s="2885"/>
      <c r="F38" s="2885"/>
      <c r="G38" s="2885"/>
      <c r="H38" s="2885"/>
      <c r="I38" s="2885"/>
      <c r="J38" s="2885"/>
      <c r="K38" s="2886"/>
      <c r="L38" s="64"/>
      <c r="M38" s="2341"/>
      <c r="N38" s="2342"/>
      <c r="O38" s="2342"/>
      <c r="P38" s="2343"/>
      <c r="Q38" s="64"/>
      <c r="R38" s="64"/>
      <c r="S38" s="64"/>
      <c r="T38" s="64"/>
      <c r="U38" s="64"/>
      <c r="V38" s="64"/>
    </row>
    <row r="39" spans="1:22" x14ac:dyDescent="0.35">
      <c r="A39" s="2884"/>
      <c r="B39" s="2885"/>
      <c r="C39" s="2885"/>
      <c r="D39" s="2885"/>
      <c r="E39" s="2885"/>
      <c r="F39" s="2885"/>
      <c r="G39" s="2885"/>
      <c r="H39" s="2885"/>
      <c r="I39" s="2885"/>
      <c r="J39" s="2885"/>
      <c r="K39" s="2886"/>
      <c r="L39" s="64"/>
      <c r="M39" s="2341"/>
      <c r="N39" s="2342"/>
      <c r="O39" s="2342"/>
      <c r="P39" s="2343"/>
      <c r="Q39" s="64"/>
      <c r="R39" s="64"/>
      <c r="S39" s="64"/>
      <c r="T39" s="64"/>
      <c r="U39" s="64"/>
      <c r="V39" s="64"/>
    </row>
    <row r="40" spans="1:22" ht="15" customHeight="1" x14ac:dyDescent="0.35">
      <c r="A40" s="2884"/>
      <c r="B40" s="2885"/>
      <c r="C40" s="2885"/>
      <c r="D40" s="2885"/>
      <c r="E40" s="2885"/>
      <c r="F40" s="2885"/>
      <c r="G40" s="2885"/>
      <c r="H40" s="2885"/>
      <c r="I40" s="2885"/>
      <c r="J40" s="2885"/>
      <c r="K40" s="2886"/>
      <c r="L40" s="64"/>
      <c r="M40" s="2341"/>
      <c r="N40" s="2342"/>
      <c r="O40" s="2342"/>
      <c r="P40" s="2343"/>
      <c r="Q40" s="64"/>
      <c r="R40" s="64"/>
      <c r="S40" s="64"/>
      <c r="T40" s="64"/>
      <c r="U40" s="64"/>
      <c r="V40" s="64"/>
    </row>
    <row r="41" spans="1:22" x14ac:dyDescent="0.35">
      <c r="A41" s="2884"/>
      <c r="B41" s="2885"/>
      <c r="C41" s="2885"/>
      <c r="D41" s="2885"/>
      <c r="E41" s="2885"/>
      <c r="F41" s="2885"/>
      <c r="G41" s="2885"/>
      <c r="H41" s="2885"/>
      <c r="I41" s="2885"/>
      <c r="J41" s="2885"/>
      <c r="K41" s="2886"/>
      <c r="L41" s="64"/>
      <c r="M41" s="2341"/>
      <c r="N41" s="2342"/>
      <c r="O41" s="2342"/>
      <c r="P41" s="2343"/>
      <c r="Q41" s="64"/>
      <c r="R41" s="64"/>
      <c r="S41" s="64"/>
      <c r="T41" s="64"/>
      <c r="U41" s="64"/>
      <c r="V41" s="64"/>
    </row>
    <row r="42" spans="1:22" ht="15" thickBot="1" x14ac:dyDescent="0.4">
      <c r="A42" s="2884"/>
      <c r="B42" s="2885"/>
      <c r="C42" s="2885"/>
      <c r="D42" s="2885"/>
      <c r="E42" s="2885"/>
      <c r="F42" s="2885"/>
      <c r="G42" s="2885"/>
      <c r="H42" s="2885"/>
      <c r="I42" s="2885"/>
      <c r="J42" s="2885"/>
      <c r="K42" s="2886"/>
      <c r="L42" s="64"/>
      <c r="M42" s="2363"/>
      <c r="N42" s="2696"/>
      <c r="O42" s="2696"/>
      <c r="P42" s="2697"/>
      <c r="Q42" s="64"/>
      <c r="R42" s="64"/>
      <c r="S42" s="64"/>
      <c r="T42" s="64"/>
      <c r="U42" s="64"/>
      <c r="V42" s="64"/>
    </row>
    <row r="43" spans="1:22" ht="15" thickBot="1" x14ac:dyDescent="0.4">
      <c r="A43" s="2887"/>
      <c r="B43" s="2888"/>
      <c r="C43" s="2888"/>
      <c r="D43" s="2888"/>
      <c r="E43" s="2888"/>
      <c r="F43" s="2888"/>
      <c r="G43" s="2888"/>
      <c r="H43" s="2888"/>
      <c r="I43" s="2888"/>
      <c r="J43" s="2888"/>
      <c r="K43" s="2889"/>
      <c r="L43" s="64"/>
      <c r="M43" s="64"/>
      <c r="N43" s="64"/>
      <c r="O43" s="64"/>
      <c r="P43" s="64"/>
      <c r="Q43" s="64"/>
      <c r="R43" s="64"/>
      <c r="S43" s="64"/>
      <c r="T43" s="64"/>
      <c r="U43" s="64"/>
      <c r="V43" s="64"/>
    </row>
    <row r="44" spans="1:22" ht="15" thickTop="1" x14ac:dyDescent="0.35">
      <c r="A44" s="64"/>
      <c r="B44" s="64"/>
      <c r="C44" s="64"/>
      <c r="D44" s="64"/>
      <c r="E44" s="64"/>
      <c r="F44" s="64"/>
      <c r="G44" s="64"/>
      <c r="H44" s="64"/>
      <c r="I44" s="64"/>
      <c r="J44" s="64"/>
      <c r="K44" s="64"/>
      <c r="L44" s="64"/>
      <c r="M44" s="64"/>
      <c r="N44" s="64"/>
      <c r="O44" s="64"/>
      <c r="P44" s="64"/>
      <c r="Q44" s="64"/>
      <c r="R44" s="64"/>
      <c r="S44" s="64"/>
      <c r="T44" s="64"/>
      <c r="U44" s="64"/>
      <c r="V44" s="64"/>
    </row>
  </sheetData>
  <mergeCells count="63">
    <mergeCell ref="D1:G1"/>
    <mergeCell ref="I1:J1"/>
    <mergeCell ref="L1:M1"/>
    <mergeCell ref="D2:G2"/>
    <mergeCell ref="I2:J2"/>
    <mergeCell ref="L2:M2"/>
    <mergeCell ref="A4:G4"/>
    <mergeCell ref="A5:B5"/>
    <mergeCell ref="C5:P5"/>
    <mergeCell ref="A6:B6"/>
    <mergeCell ref="C6:I6"/>
    <mergeCell ref="J6:P6"/>
    <mergeCell ref="H4:R4"/>
    <mergeCell ref="A11:U11"/>
    <mergeCell ref="Q6:U6"/>
    <mergeCell ref="A7:U7"/>
    <mergeCell ref="A8:B8"/>
    <mergeCell ref="C8:I8"/>
    <mergeCell ref="J8:P8"/>
    <mergeCell ref="Q8:U8"/>
    <mergeCell ref="A9:U9"/>
    <mergeCell ref="A10:B10"/>
    <mergeCell ref="C10:I10"/>
    <mergeCell ref="J10:P10"/>
    <mergeCell ref="Q10:U10"/>
    <mergeCell ref="A17:U17"/>
    <mergeCell ref="A12:B12"/>
    <mergeCell ref="C12:I12"/>
    <mergeCell ref="J12:P12"/>
    <mergeCell ref="Q12:U12"/>
    <mergeCell ref="A13:U13"/>
    <mergeCell ref="A14:B14"/>
    <mergeCell ref="C14:I14"/>
    <mergeCell ref="J14:P14"/>
    <mergeCell ref="Q14:U14"/>
    <mergeCell ref="A15:U15"/>
    <mergeCell ref="A16:B16"/>
    <mergeCell ref="C16:I16"/>
    <mergeCell ref="J16:P16"/>
    <mergeCell ref="Q16:U16"/>
    <mergeCell ref="A23:U23"/>
    <mergeCell ref="A18:B18"/>
    <mergeCell ref="C18:I18"/>
    <mergeCell ref="J18:P18"/>
    <mergeCell ref="Q18:U18"/>
    <mergeCell ref="A19:U19"/>
    <mergeCell ref="A20:B20"/>
    <mergeCell ref="C20:I20"/>
    <mergeCell ref="J20:P20"/>
    <mergeCell ref="Q20:U20"/>
    <mergeCell ref="A21:U21"/>
    <mergeCell ref="A22:B22"/>
    <mergeCell ref="C22:I22"/>
    <mergeCell ref="J22:P22"/>
    <mergeCell ref="Q22:U22"/>
    <mergeCell ref="A36:K43"/>
    <mergeCell ref="M36:P42"/>
    <mergeCell ref="A25:K25"/>
    <mergeCell ref="M25:P25"/>
    <mergeCell ref="A26:K33"/>
    <mergeCell ref="M26:P30"/>
    <mergeCell ref="A35:K35"/>
    <mergeCell ref="M35:P35"/>
  </mergeCells>
  <conditionalFormatting sqref="Q2">
    <cfRule type="iconSet" priority="2">
      <iconSet iconSet="3Symbols2" showValue="0">
        <cfvo type="percent" val="0"/>
        <cfvo type="num" val="0"/>
        <cfvo type="num" val="10"/>
      </iconSet>
    </cfRule>
  </conditionalFormatting>
  <conditionalFormatting sqref="R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F00-000000000000}">
      <formula1>AvancementTheme</formula1>
    </dataValidation>
  </dataValidations>
  <hyperlinks>
    <hyperlink ref="Q1" location="DPDV_03PO3" display="PdV" xr:uid="{00000000-0004-0000-1F00-000000000000}"/>
    <hyperlink ref="R1" location="DKPI_03PO3" display="KPI's" xr:uid="{00000000-0004-0000-1F00-000001000000}"/>
  </hyperlinks>
  <pageMargins left="0.70866141732283472" right="0.70866141732283472" top="0.74803149606299213" bottom="0.74803149606299213" header="0.31496062992125984" footer="0.31496062992125984"/>
  <pageSetup paperSize="9" scale="40" orientation="portrait" r:id="rId1"/>
  <headerFooter>
    <oddHeader>&amp;LPAD Methodology (c) 2013-2014&amp;RStrategic Management Workshop</oddHeader>
    <oddFooter>&amp;L&amp;F&amp;C&amp;A&amp;RSituation au : &amp;D - page : &amp;P/&amp;N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19">
    <tabColor rgb="FFFFC000"/>
    <pageSetUpPr fitToPage="1"/>
  </sheetPr>
  <dimension ref="A1:AF43"/>
  <sheetViews>
    <sheetView showGridLines="0" showRowColHeaders="0" zoomScaleNormal="100" workbookViewId="0">
      <pane ySplit="6" topLeftCell="A7" activePane="bottomLeft" state="frozen"/>
      <selection activeCell="E12" sqref="E12:H12"/>
      <selection pane="bottomLeft" activeCell="C12" sqref="C12:I12"/>
    </sheetView>
  </sheetViews>
  <sheetFormatPr baseColWidth="10" defaultColWidth="11.453125" defaultRowHeight="14.5" x14ac:dyDescent="0.35"/>
  <cols>
    <col min="1" max="11" width="11.453125" style="61"/>
    <col min="12" max="12" width="12.81640625" style="61" customWidth="1"/>
    <col min="13" max="14" width="11.453125" style="61"/>
    <col min="15" max="15" width="11.453125" style="61" customWidth="1"/>
    <col min="16" max="16384" width="11.453125" style="61"/>
  </cols>
  <sheetData>
    <row r="1" spans="1:32"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c r="R1" s="450"/>
      <c r="S1" s="450"/>
      <c r="T1" s="450"/>
      <c r="U1" s="450"/>
      <c r="V1" s="450"/>
    </row>
    <row r="2" spans="1:32" s="59" customFormat="1" ht="18" customHeight="1" x14ac:dyDescent="0.35">
      <c r="A2" s="398"/>
      <c r="B2" s="398"/>
      <c r="C2" s="398"/>
      <c r="D2" s="1996" t="str">
        <f>NomClient</f>
        <v>BestEditor</v>
      </c>
      <c r="E2" s="1997"/>
      <c r="F2" s="1997"/>
      <c r="G2" s="1998"/>
      <c r="H2" s="398"/>
      <c r="I2" s="2164" t="s">
        <v>283</v>
      </c>
      <c r="J2" s="2000"/>
      <c r="K2" s="398"/>
      <c r="L2" s="2001">
        <v>41862.525914351849</v>
      </c>
      <c r="M2" s="2002"/>
      <c r="N2" s="399"/>
      <c r="O2" s="448">
        <f>IF(LEN(DPDV_03CR3)&gt;0,LEN(DPDV_03CR3),0-PDV_NBmini)</f>
        <v>30</v>
      </c>
      <c r="P2" s="448">
        <f>IF(LEN(DKPI_03CR3)&gt;0,LEN(DKPI_03CR3),0-KPI_NBmini)</f>
        <v>63</v>
      </c>
      <c r="Q2" s="451"/>
      <c r="R2" s="451"/>
      <c r="S2" s="451"/>
      <c r="T2" s="451"/>
      <c r="U2" s="451"/>
      <c r="V2" s="451"/>
    </row>
    <row r="3" spans="1:32" ht="6.75" customHeight="1" thickBot="1" x14ac:dyDescent="0.4">
      <c r="A3" s="401"/>
      <c r="B3" s="401"/>
      <c r="C3" s="401"/>
      <c r="D3" s="401"/>
      <c r="E3" s="401"/>
      <c r="F3" s="401"/>
      <c r="G3" s="401"/>
      <c r="H3" s="401"/>
      <c r="I3" s="401"/>
      <c r="J3" s="401"/>
      <c r="K3" s="401"/>
      <c r="L3" s="401"/>
      <c r="M3" s="401"/>
      <c r="N3" s="401"/>
      <c r="O3" s="401"/>
      <c r="P3" s="401"/>
      <c r="Q3" s="64"/>
      <c r="R3" s="64"/>
      <c r="S3" s="64"/>
      <c r="T3" s="64"/>
      <c r="U3" s="64"/>
      <c r="V3" s="64"/>
    </row>
    <row r="4" spans="1:32" s="1" customFormat="1" ht="24.75" customHeight="1" thickBot="1" x14ac:dyDescent="0.4">
      <c r="A4" s="3005" t="str">
        <f>Parametre!B26  &amp; "  : "</f>
        <v xml:space="preserve">Outils pour le recrutement  : </v>
      </c>
      <c r="B4" s="3005"/>
      <c r="C4" s="3005"/>
      <c r="D4" s="3005"/>
      <c r="E4" s="3005"/>
      <c r="F4" s="3005"/>
      <c r="G4" s="3005"/>
      <c r="H4" s="2928" t="str">
        <f xml:space="preserve"> "Criticité pour " &amp; NomProd3</f>
        <v>Criticité pour Offre 3</v>
      </c>
      <c r="I4" s="2928"/>
      <c r="J4" s="2928"/>
      <c r="K4" s="2928"/>
      <c r="L4" s="2928"/>
      <c r="M4" s="2928"/>
      <c r="N4" s="2928"/>
      <c r="O4" s="2928"/>
      <c r="P4" s="2929"/>
      <c r="Q4" s="435"/>
      <c r="R4" s="435"/>
      <c r="S4" s="435"/>
      <c r="T4" s="435"/>
      <c r="U4" s="435"/>
      <c r="V4" s="435"/>
    </row>
    <row r="5" spans="1:32" s="193" customFormat="1" ht="59.25" customHeight="1" thickBot="1" x14ac:dyDescent="0.4">
      <c r="A5" s="2017" t="s">
        <v>14</v>
      </c>
      <c r="B5" s="2017"/>
      <c r="C5" s="2018" t="s">
        <v>699</v>
      </c>
      <c r="D5" s="2019"/>
      <c r="E5" s="2019"/>
      <c r="F5" s="2019"/>
      <c r="G5" s="2019"/>
      <c r="H5" s="2019"/>
      <c r="I5" s="2019"/>
      <c r="J5" s="2019"/>
      <c r="K5" s="2019"/>
      <c r="L5" s="2019"/>
      <c r="M5" s="2019"/>
      <c r="N5" s="2019"/>
      <c r="O5" s="2019"/>
      <c r="P5" s="2019"/>
      <c r="Q5" s="452"/>
      <c r="R5" s="452"/>
      <c r="S5" s="452"/>
      <c r="T5" s="452"/>
      <c r="U5" s="452"/>
      <c r="V5" s="452"/>
    </row>
    <row r="6" spans="1:32" s="65" customFormat="1" ht="33.75" customHeight="1" thickTop="1" x14ac:dyDescent="0.35">
      <c r="A6" s="3044" t="s">
        <v>144</v>
      </c>
      <c r="B6" s="3045"/>
      <c r="C6" s="3046" t="s">
        <v>423</v>
      </c>
      <c r="D6" s="3045"/>
      <c r="E6" s="3045"/>
      <c r="F6" s="3045"/>
      <c r="G6" s="3045"/>
      <c r="H6" s="3045"/>
      <c r="I6" s="3047"/>
      <c r="J6" s="3048" t="s">
        <v>613</v>
      </c>
      <c r="K6" s="3041"/>
      <c r="L6" s="3041"/>
      <c r="M6" s="3041"/>
      <c r="N6" s="3041"/>
      <c r="O6" s="3041"/>
      <c r="P6" s="3049"/>
      <c r="Q6" s="3040" t="s">
        <v>424</v>
      </c>
      <c r="R6" s="3041"/>
      <c r="S6" s="3041"/>
      <c r="T6" s="3041"/>
      <c r="U6" s="3042"/>
      <c r="V6" s="409"/>
      <c r="W6" s="78"/>
      <c r="X6" s="105"/>
      <c r="Y6" s="106"/>
      <c r="Z6" s="106"/>
      <c r="AA6" s="78"/>
      <c r="AB6" s="78"/>
      <c r="AC6" s="78"/>
      <c r="AD6" s="78"/>
      <c r="AE6" s="78"/>
      <c r="AF6" s="78"/>
    </row>
    <row r="7" spans="1:32" ht="6.75" customHeight="1" x14ac:dyDescent="0.35">
      <c r="A7" s="2992"/>
      <c r="B7" s="2993"/>
      <c r="C7" s="2993"/>
      <c r="D7" s="2993"/>
      <c r="E7" s="2993"/>
      <c r="F7" s="2993"/>
      <c r="G7" s="2993"/>
      <c r="H7" s="2993"/>
      <c r="I7" s="2993"/>
      <c r="J7" s="2993"/>
      <c r="K7" s="2993"/>
      <c r="L7" s="2993"/>
      <c r="M7" s="2993"/>
      <c r="N7" s="2993"/>
      <c r="O7" s="2993"/>
      <c r="P7" s="2993"/>
      <c r="Q7" s="2993"/>
      <c r="R7" s="2993"/>
      <c r="S7" s="2993"/>
      <c r="T7" s="2993"/>
      <c r="U7" s="2994"/>
      <c r="V7" s="402"/>
      <c r="W7" s="66"/>
      <c r="X7" s="104"/>
      <c r="Y7" s="91"/>
      <c r="Z7" s="91"/>
      <c r="AA7" s="66"/>
      <c r="AB7" s="66"/>
      <c r="AC7" s="66"/>
      <c r="AD7" s="66"/>
      <c r="AE7" s="66"/>
      <c r="AF7" s="66"/>
    </row>
    <row r="8" spans="1:32" ht="123.75" customHeight="1" x14ac:dyDescent="0.35">
      <c r="A8" s="3021" t="s">
        <v>312</v>
      </c>
      <c r="B8" s="3022"/>
      <c r="C8" s="3023" t="s">
        <v>859</v>
      </c>
      <c r="D8" s="3024"/>
      <c r="E8" s="3024"/>
      <c r="F8" s="3024"/>
      <c r="G8" s="3024"/>
      <c r="H8" s="3024"/>
      <c r="I8" s="3025"/>
      <c r="J8" s="3026" t="s">
        <v>860</v>
      </c>
      <c r="K8" s="3027"/>
      <c r="L8" s="3027"/>
      <c r="M8" s="3027"/>
      <c r="N8" s="3027"/>
      <c r="O8" s="3027"/>
      <c r="P8" s="3028"/>
      <c r="Q8" s="3043" t="s">
        <v>861</v>
      </c>
      <c r="R8" s="3030"/>
      <c r="S8" s="3030"/>
      <c r="T8" s="3031"/>
      <c r="U8" s="3032"/>
      <c r="V8" s="402"/>
      <c r="W8" s="66"/>
      <c r="X8" s="104"/>
      <c r="Y8" s="91"/>
      <c r="Z8" s="91"/>
      <c r="AA8" s="66"/>
      <c r="AB8" s="66"/>
      <c r="AC8" s="66"/>
      <c r="AD8" s="66"/>
      <c r="AE8" s="66"/>
      <c r="AF8" s="66"/>
    </row>
    <row r="9" spans="1:32" ht="103.5" customHeight="1" x14ac:dyDescent="0.35">
      <c r="A9" s="3021" t="s">
        <v>146</v>
      </c>
      <c r="B9" s="3022"/>
      <c r="C9" s="3023"/>
      <c r="D9" s="3024" t="s">
        <v>863</v>
      </c>
      <c r="E9" s="3024"/>
      <c r="F9" s="3024"/>
      <c r="G9" s="3024"/>
      <c r="H9" s="3024"/>
      <c r="I9" s="3025"/>
      <c r="J9" s="3026" t="s">
        <v>862</v>
      </c>
      <c r="K9" s="3027"/>
      <c r="L9" s="3027"/>
      <c r="M9" s="3027"/>
      <c r="N9" s="3027"/>
      <c r="O9" s="3027"/>
      <c r="P9" s="3028"/>
      <c r="Q9" s="3037" t="s">
        <v>864</v>
      </c>
      <c r="R9" s="3038"/>
      <c r="S9" s="3038"/>
      <c r="T9" s="3038"/>
      <c r="U9" s="3039"/>
      <c r="V9" s="402"/>
      <c r="W9" s="66"/>
      <c r="X9" s="104"/>
      <c r="Y9" s="91"/>
      <c r="Z9" s="91"/>
      <c r="AA9" s="66"/>
      <c r="AB9" s="66"/>
      <c r="AC9" s="66"/>
      <c r="AD9" s="66"/>
      <c r="AE9" s="66"/>
      <c r="AF9" s="66"/>
    </row>
    <row r="10" spans="1:32" ht="116.25" customHeight="1" x14ac:dyDescent="0.35">
      <c r="A10" s="3021" t="s">
        <v>814</v>
      </c>
      <c r="B10" s="3022"/>
      <c r="C10" s="3023"/>
      <c r="D10" s="3024"/>
      <c r="E10" s="3024"/>
      <c r="F10" s="3024"/>
      <c r="G10" s="3024"/>
      <c r="H10" s="3024"/>
      <c r="I10" s="3025"/>
      <c r="J10" s="3026"/>
      <c r="K10" s="3027"/>
      <c r="L10" s="3027"/>
      <c r="M10" s="3027"/>
      <c r="N10" s="3027"/>
      <c r="O10" s="3027"/>
      <c r="P10" s="3028"/>
      <c r="Q10" s="3029"/>
      <c r="R10" s="3030"/>
      <c r="S10" s="3030"/>
      <c r="T10" s="3031"/>
      <c r="U10" s="3032"/>
      <c r="V10" s="402"/>
      <c r="W10" s="66"/>
      <c r="X10" s="104"/>
      <c r="Y10" s="91"/>
      <c r="Z10" s="91"/>
      <c r="AA10" s="66"/>
      <c r="AB10" s="66"/>
      <c r="AC10" s="66"/>
      <c r="AD10" s="66"/>
      <c r="AE10" s="66"/>
      <c r="AF10" s="66"/>
    </row>
    <row r="11" spans="1:32" s="65" customFormat="1" ht="33" customHeight="1" x14ac:dyDescent="0.35">
      <c r="A11" s="3021" t="s">
        <v>728</v>
      </c>
      <c r="B11" s="3022"/>
      <c r="C11" s="3023"/>
      <c r="D11" s="3024"/>
      <c r="E11" s="3024"/>
      <c r="F11" s="3024"/>
      <c r="G11" s="3024"/>
      <c r="H11" s="3024"/>
      <c r="I11" s="3025"/>
      <c r="J11" s="3026"/>
      <c r="K11" s="3027"/>
      <c r="L11" s="3027"/>
      <c r="M11" s="3027"/>
      <c r="N11" s="3027"/>
      <c r="O11" s="3027"/>
      <c r="P11" s="3028"/>
      <c r="Q11" s="3033"/>
      <c r="R11" s="3034"/>
      <c r="S11" s="3034"/>
      <c r="T11" s="3035"/>
      <c r="U11" s="3036"/>
      <c r="V11" s="409"/>
      <c r="W11" s="78"/>
      <c r="X11" s="105"/>
      <c r="Y11" s="106"/>
      <c r="Z11" s="106"/>
      <c r="AA11" s="78"/>
      <c r="AB11" s="78"/>
      <c r="AC11" s="78"/>
      <c r="AD11" s="78"/>
      <c r="AE11" s="78"/>
      <c r="AF11" s="78"/>
    </row>
    <row r="12" spans="1:32" ht="15.5" x14ac:dyDescent="0.35">
      <c r="A12" s="3021"/>
      <c r="B12" s="3022"/>
      <c r="C12" s="3023"/>
      <c r="D12" s="3024"/>
      <c r="E12" s="3024"/>
      <c r="F12" s="3024"/>
      <c r="G12" s="3024"/>
      <c r="H12" s="3024"/>
      <c r="I12" s="3025"/>
      <c r="J12" s="3026"/>
      <c r="K12" s="3027"/>
      <c r="L12" s="3027"/>
      <c r="M12" s="3027"/>
      <c r="N12" s="3027"/>
      <c r="O12" s="3027"/>
      <c r="P12" s="3028"/>
      <c r="Q12" s="3029"/>
      <c r="R12" s="3030"/>
      <c r="S12" s="3030"/>
      <c r="T12" s="3031"/>
      <c r="U12" s="3032"/>
      <c r="V12" s="402"/>
      <c r="W12" s="66"/>
      <c r="X12" s="104"/>
      <c r="Y12" s="91"/>
      <c r="Z12" s="91"/>
      <c r="AA12" s="66"/>
      <c r="AB12" s="66"/>
      <c r="AC12" s="66"/>
      <c r="AD12" s="66"/>
      <c r="AE12" s="66"/>
      <c r="AF12" s="66"/>
    </row>
    <row r="13" spans="1:32" ht="22.5" customHeight="1" x14ac:dyDescent="0.35">
      <c r="A13" s="3021" t="s">
        <v>811</v>
      </c>
      <c r="B13" s="3022"/>
      <c r="C13" s="3023"/>
      <c r="D13" s="3024"/>
      <c r="E13" s="3024"/>
      <c r="F13" s="3024"/>
      <c r="G13" s="3024"/>
      <c r="H13" s="3024"/>
      <c r="I13" s="3025"/>
      <c r="J13" s="3026"/>
      <c r="K13" s="3027"/>
      <c r="L13" s="3027"/>
      <c r="M13" s="3027"/>
      <c r="N13" s="3027"/>
      <c r="O13" s="3027"/>
      <c r="P13" s="3028"/>
      <c r="Q13" s="3029"/>
      <c r="R13" s="3030"/>
      <c r="S13" s="3030"/>
      <c r="T13" s="3031"/>
      <c r="U13" s="3032"/>
      <c r="V13" s="402"/>
      <c r="W13" s="66"/>
      <c r="X13" s="104"/>
      <c r="Y13" s="91"/>
      <c r="Z13" s="91"/>
      <c r="AA13" s="66"/>
      <c r="AB13" s="66"/>
      <c r="AC13" s="66"/>
      <c r="AD13" s="66"/>
      <c r="AE13" s="66"/>
      <c r="AF13" s="66"/>
    </row>
    <row r="14" spans="1:32" ht="25.5" customHeight="1" x14ac:dyDescent="0.35">
      <c r="A14" s="3021" t="s">
        <v>812</v>
      </c>
      <c r="B14" s="3022"/>
      <c r="C14" s="3023"/>
      <c r="D14" s="3024"/>
      <c r="E14" s="3024"/>
      <c r="F14" s="3024"/>
      <c r="G14" s="3024"/>
      <c r="H14" s="3024"/>
      <c r="I14" s="3025"/>
      <c r="J14" s="3026"/>
      <c r="K14" s="3027"/>
      <c r="L14" s="3027"/>
      <c r="M14" s="3027"/>
      <c r="N14" s="3027"/>
      <c r="O14" s="3027"/>
      <c r="P14" s="3028"/>
      <c r="Q14" s="3029"/>
      <c r="R14" s="3030"/>
      <c r="S14" s="3030"/>
      <c r="T14" s="3031"/>
      <c r="U14" s="3032"/>
      <c r="V14" s="402"/>
      <c r="W14" s="66"/>
      <c r="X14" s="104"/>
      <c r="Y14" s="91"/>
      <c r="Z14" s="91"/>
      <c r="AA14" s="66"/>
      <c r="AB14" s="66"/>
      <c r="AC14" s="66"/>
      <c r="AD14" s="66"/>
      <c r="AE14" s="66"/>
      <c r="AF14" s="66"/>
    </row>
    <row r="15" spans="1:32" ht="24" customHeight="1" x14ac:dyDescent="0.35">
      <c r="A15" s="3021" t="s">
        <v>813</v>
      </c>
      <c r="B15" s="3022"/>
      <c r="C15" s="3023"/>
      <c r="D15" s="3024"/>
      <c r="E15" s="3024"/>
      <c r="F15" s="3024"/>
      <c r="G15" s="3024"/>
      <c r="H15" s="3024"/>
      <c r="I15" s="3025"/>
      <c r="J15" s="3026"/>
      <c r="K15" s="3027"/>
      <c r="L15" s="3027"/>
      <c r="M15" s="3027"/>
      <c r="N15" s="3027"/>
      <c r="O15" s="3027"/>
      <c r="P15" s="3028"/>
      <c r="Q15" s="3029"/>
      <c r="R15" s="3030"/>
      <c r="S15" s="3030"/>
      <c r="T15" s="3031"/>
      <c r="U15" s="3032"/>
      <c r="V15" s="402"/>
      <c r="W15" s="66"/>
      <c r="X15" s="104"/>
      <c r="Y15" s="91"/>
      <c r="Z15" s="91"/>
      <c r="AA15" s="66"/>
      <c r="AB15" s="66"/>
      <c r="AC15" s="66"/>
      <c r="AD15" s="66"/>
      <c r="AE15" s="66"/>
      <c r="AF15" s="66"/>
    </row>
    <row r="16" spans="1:32" s="378" customFormat="1" ht="33.75" customHeight="1" x14ac:dyDescent="0.35">
      <c r="A16" s="3021"/>
      <c r="B16" s="3022"/>
      <c r="C16" s="3023"/>
      <c r="D16" s="3024"/>
      <c r="E16" s="3024"/>
      <c r="F16" s="3024"/>
      <c r="G16" s="3024"/>
      <c r="H16" s="3024"/>
      <c r="I16" s="3025"/>
      <c r="J16" s="3026"/>
      <c r="K16" s="3027"/>
      <c r="L16" s="3027"/>
      <c r="M16" s="3027"/>
      <c r="N16" s="3027"/>
      <c r="O16" s="3027"/>
      <c r="P16" s="3028"/>
      <c r="Q16" s="3033"/>
      <c r="R16" s="3034"/>
      <c r="S16" s="3034"/>
      <c r="T16" s="3035"/>
      <c r="U16" s="3036"/>
      <c r="V16" s="413"/>
      <c r="W16" s="318"/>
      <c r="X16" s="319"/>
      <c r="Y16" s="319"/>
      <c r="Z16" s="319"/>
      <c r="AA16" s="318"/>
      <c r="AB16" s="318"/>
      <c r="AC16" s="318"/>
      <c r="AD16" s="318"/>
      <c r="AE16" s="318"/>
      <c r="AF16" s="318"/>
    </row>
    <row r="17" spans="1:32" ht="33.75" customHeight="1" x14ac:dyDescent="0.35">
      <c r="A17" s="3021"/>
      <c r="B17" s="3022"/>
      <c r="C17" s="3023"/>
      <c r="D17" s="3024"/>
      <c r="E17" s="3024"/>
      <c r="F17" s="3024"/>
      <c r="G17" s="3024"/>
      <c r="H17" s="3024"/>
      <c r="I17" s="3025"/>
      <c r="J17" s="3026"/>
      <c r="K17" s="3027"/>
      <c r="L17" s="3027"/>
      <c r="M17" s="3027"/>
      <c r="N17" s="3027"/>
      <c r="O17" s="3027"/>
      <c r="P17" s="3028"/>
      <c r="Q17" s="3029"/>
      <c r="R17" s="3030"/>
      <c r="S17" s="3030"/>
      <c r="T17" s="3031"/>
      <c r="U17" s="3032"/>
      <c r="V17" s="402"/>
      <c r="W17" s="66"/>
      <c r="X17" s="104"/>
      <c r="Y17" s="91"/>
      <c r="Z17" s="91"/>
      <c r="AA17" s="66"/>
      <c r="AB17" s="66"/>
      <c r="AC17" s="66"/>
      <c r="AD17" s="66"/>
      <c r="AE17" s="66"/>
      <c r="AF17" s="66"/>
    </row>
    <row r="18" spans="1:32" ht="31.5" customHeight="1" x14ac:dyDescent="0.35">
      <c r="A18" s="3021"/>
      <c r="B18" s="3022"/>
      <c r="C18" s="3023"/>
      <c r="D18" s="3024"/>
      <c r="E18" s="3024"/>
      <c r="F18" s="3024"/>
      <c r="G18" s="3024"/>
      <c r="H18" s="3024"/>
      <c r="I18" s="3025"/>
      <c r="J18" s="3026"/>
      <c r="K18" s="3027"/>
      <c r="L18" s="3027"/>
      <c r="M18" s="3027"/>
      <c r="N18" s="3027"/>
      <c r="O18" s="3027"/>
      <c r="P18" s="3028"/>
      <c r="Q18" s="3029"/>
      <c r="R18" s="3030"/>
      <c r="S18" s="3030"/>
      <c r="T18" s="3031"/>
      <c r="U18" s="3032"/>
      <c r="V18" s="402"/>
      <c r="W18" s="66"/>
      <c r="X18" s="104"/>
      <c r="Y18" s="91"/>
      <c r="Z18" s="91"/>
      <c r="AA18" s="66"/>
      <c r="AB18" s="66"/>
      <c r="AC18" s="66"/>
      <c r="AD18" s="66"/>
      <c r="AE18" s="66"/>
      <c r="AF18" s="66"/>
    </row>
    <row r="19" spans="1:32" ht="15.5" x14ac:dyDescent="0.35">
      <c r="A19" s="3021"/>
      <c r="B19" s="3022"/>
      <c r="C19" s="3023"/>
      <c r="D19" s="3024"/>
      <c r="E19" s="3024"/>
      <c r="F19" s="3024"/>
      <c r="G19" s="3024"/>
      <c r="H19" s="3024"/>
      <c r="I19" s="3025"/>
      <c r="J19" s="3026"/>
      <c r="K19" s="3027"/>
      <c r="L19" s="3027"/>
      <c r="M19" s="3027"/>
      <c r="N19" s="3027"/>
      <c r="O19" s="3027"/>
      <c r="P19" s="3028"/>
      <c r="Q19" s="3029"/>
      <c r="R19" s="3030"/>
      <c r="S19" s="3030"/>
      <c r="T19" s="3031"/>
      <c r="U19" s="3032"/>
      <c r="V19" s="402"/>
      <c r="W19" s="66"/>
      <c r="X19" s="104"/>
      <c r="Y19" s="91"/>
      <c r="Z19" s="91"/>
      <c r="AA19" s="66"/>
      <c r="AB19" s="66"/>
      <c r="AC19" s="66"/>
      <c r="AD19" s="66"/>
      <c r="AE19" s="66"/>
      <c r="AF19" s="66"/>
    </row>
    <row r="20" spans="1:32" ht="15.5" x14ac:dyDescent="0.35">
      <c r="A20" s="3021"/>
      <c r="B20" s="3022"/>
      <c r="C20" s="3023"/>
      <c r="D20" s="3024"/>
      <c r="E20" s="3024"/>
      <c r="F20" s="3024"/>
      <c r="G20" s="3024"/>
      <c r="H20" s="3024"/>
      <c r="I20" s="3025"/>
      <c r="J20" s="3026"/>
      <c r="K20" s="3027"/>
      <c r="L20" s="3027"/>
      <c r="M20" s="3027"/>
      <c r="N20" s="3027"/>
      <c r="O20" s="3027"/>
      <c r="P20" s="3028"/>
      <c r="Q20" s="3029"/>
      <c r="R20" s="3030"/>
      <c r="S20" s="3030"/>
      <c r="T20" s="3031"/>
      <c r="U20" s="3032"/>
      <c r="V20" s="402"/>
      <c r="W20" s="66"/>
      <c r="X20" s="104"/>
      <c r="Y20" s="91"/>
      <c r="Z20" s="91"/>
      <c r="AA20" s="66"/>
      <c r="AB20" s="66"/>
      <c r="AC20" s="66"/>
      <c r="AD20" s="66"/>
      <c r="AE20" s="66"/>
      <c r="AF20" s="66"/>
    </row>
    <row r="21" spans="1:32" ht="16" thickBot="1" x14ac:dyDescent="0.4">
      <c r="A21" s="3011"/>
      <c r="B21" s="3012"/>
      <c r="C21" s="3013"/>
      <c r="D21" s="3014"/>
      <c r="E21" s="3014"/>
      <c r="F21" s="3014"/>
      <c r="G21" s="3014"/>
      <c r="H21" s="3014"/>
      <c r="I21" s="3012"/>
      <c r="J21" s="3015"/>
      <c r="K21" s="3015"/>
      <c r="L21" s="3015"/>
      <c r="M21" s="3015"/>
      <c r="N21" s="3015"/>
      <c r="O21" s="3015"/>
      <c r="P21" s="3016"/>
      <c r="Q21" s="3017"/>
      <c r="R21" s="3018"/>
      <c r="S21" s="3018"/>
      <c r="T21" s="3019"/>
      <c r="U21" s="3020"/>
      <c r="V21" s="402"/>
      <c r="W21" s="66"/>
      <c r="X21" s="104"/>
      <c r="Y21" s="91"/>
      <c r="Z21" s="91"/>
      <c r="AA21" s="66"/>
      <c r="AB21" s="66"/>
      <c r="AC21" s="66"/>
      <c r="AD21" s="66"/>
      <c r="AE21" s="66"/>
      <c r="AF21" s="66"/>
    </row>
    <row r="22" spans="1:32" ht="15" thickTop="1" x14ac:dyDescent="0.35">
      <c r="A22" s="456"/>
      <c r="B22" s="456"/>
      <c r="C22" s="456"/>
      <c r="D22" s="456"/>
      <c r="E22" s="456"/>
      <c r="F22" s="456"/>
      <c r="G22" s="456"/>
      <c r="H22" s="456"/>
      <c r="I22" s="456"/>
      <c r="J22" s="456"/>
      <c r="K22" s="456"/>
      <c r="L22" s="456"/>
      <c r="M22" s="456"/>
      <c r="N22" s="456"/>
      <c r="O22" s="456"/>
      <c r="P22" s="456"/>
      <c r="Q22" s="454"/>
      <c r="R22" s="454"/>
      <c r="S22" s="64"/>
      <c r="T22" s="64"/>
      <c r="U22" s="64"/>
      <c r="V22" s="402"/>
      <c r="W22" s="66"/>
      <c r="X22" s="104"/>
      <c r="Y22" s="91"/>
      <c r="Z22" s="91"/>
      <c r="AA22" s="66"/>
      <c r="AB22" s="66"/>
      <c r="AC22" s="66"/>
      <c r="AD22" s="66"/>
      <c r="AE22" s="66"/>
      <c r="AF22" s="66"/>
    </row>
    <row r="23" spans="1:32" ht="15" thickBot="1" x14ac:dyDescent="0.4">
      <c r="A23" s="64"/>
      <c r="B23" s="64"/>
      <c r="C23" s="64"/>
      <c r="D23" s="64"/>
      <c r="E23" s="64"/>
      <c r="F23" s="64"/>
      <c r="G23" s="64"/>
      <c r="H23" s="64"/>
      <c r="I23" s="64"/>
      <c r="J23" s="64"/>
      <c r="K23" s="64"/>
      <c r="L23" s="64"/>
      <c r="M23" s="64"/>
      <c r="N23" s="64"/>
      <c r="O23" s="64"/>
      <c r="P23" s="64"/>
      <c r="Q23" s="64"/>
      <c r="R23" s="64"/>
      <c r="S23" s="64"/>
      <c r="T23" s="64"/>
      <c r="U23" s="64"/>
      <c r="V23" s="64"/>
    </row>
    <row r="24" spans="1:32" ht="19.5" thickTop="1" thickBot="1" x14ac:dyDescent="0.4">
      <c r="A24" s="2701" t="s">
        <v>10</v>
      </c>
      <c r="B24" s="2702"/>
      <c r="C24" s="2702"/>
      <c r="D24" s="2702"/>
      <c r="E24" s="2702"/>
      <c r="F24" s="2702"/>
      <c r="G24" s="2702"/>
      <c r="H24" s="2702"/>
      <c r="I24" s="2702"/>
      <c r="J24" s="2702"/>
      <c r="K24" s="2702"/>
      <c r="L24" s="33"/>
      <c r="M24" s="2360" t="s">
        <v>491</v>
      </c>
      <c r="N24" s="2361"/>
      <c r="O24" s="2362"/>
      <c r="P24" s="34"/>
      <c r="Q24" s="64"/>
      <c r="R24" s="64"/>
      <c r="S24" s="64"/>
      <c r="T24" s="64"/>
      <c r="U24" s="64"/>
      <c r="V24" s="64"/>
    </row>
    <row r="25" spans="1:32" ht="19.5" customHeight="1" x14ac:dyDescent="0.35">
      <c r="A25" s="2881" t="s">
        <v>911</v>
      </c>
      <c r="B25" s="2882"/>
      <c r="C25" s="2882"/>
      <c r="D25" s="2882"/>
      <c r="E25" s="2882"/>
      <c r="F25" s="2882"/>
      <c r="G25" s="2882"/>
      <c r="H25" s="2882"/>
      <c r="I25" s="2882"/>
      <c r="J25" s="2882"/>
      <c r="K25" s="2883"/>
      <c r="L25" s="36"/>
      <c r="M25" s="2401" t="s">
        <v>502</v>
      </c>
      <c r="N25" s="2402"/>
      <c r="O25" s="2403"/>
      <c r="P25" s="36"/>
      <c r="Q25" s="64"/>
      <c r="R25" s="64"/>
      <c r="S25" s="64"/>
      <c r="T25" s="64"/>
      <c r="U25" s="64"/>
      <c r="V25" s="64"/>
    </row>
    <row r="26" spans="1:32" ht="19.5" customHeight="1" x14ac:dyDescent="0.35">
      <c r="A26" s="2884"/>
      <c r="B26" s="2885"/>
      <c r="C26" s="2885"/>
      <c r="D26" s="2885"/>
      <c r="E26" s="2885"/>
      <c r="F26" s="2885"/>
      <c r="G26" s="2885"/>
      <c r="H26" s="2885"/>
      <c r="I26" s="2885"/>
      <c r="J26" s="2885"/>
      <c r="K26" s="2886"/>
      <c r="L26" s="36"/>
      <c r="M26" s="2341"/>
      <c r="N26" s="2342"/>
      <c r="O26" s="2343"/>
      <c r="P26" s="36"/>
      <c r="Q26" s="64"/>
      <c r="R26" s="64"/>
      <c r="S26" s="64"/>
      <c r="T26" s="64"/>
      <c r="U26" s="64"/>
      <c r="V26" s="64"/>
    </row>
    <row r="27" spans="1:32" ht="19.5" customHeight="1" x14ac:dyDescent="0.35">
      <c r="A27" s="2884"/>
      <c r="B27" s="2885"/>
      <c r="C27" s="2885"/>
      <c r="D27" s="2885"/>
      <c r="E27" s="2885"/>
      <c r="F27" s="2885"/>
      <c r="G27" s="2885"/>
      <c r="H27" s="2885"/>
      <c r="I27" s="2885"/>
      <c r="J27" s="2885"/>
      <c r="K27" s="2886"/>
      <c r="L27" s="36"/>
      <c r="M27" s="2341"/>
      <c r="N27" s="2342"/>
      <c r="O27" s="2343"/>
      <c r="P27" s="36"/>
      <c r="Q27" s="64"/>
      <c r="R27" s="64"/>
      <c r="S27" s="64"/>
      <c r="T27" s="64"/>
      <c r="U27" s="64"/>
      <c r="V27" s="64"/>
    </row>
    <row r="28" spans="1:32" ht="19.5" customHeight="1" x14ac:dyDescent="0.35">
      <c r="A28" s="2884"/>
      <c r="B28" s="2885"/>
      <c r="C28" s="2885"/>
      <c r="D28" s="2885"/>
      <c r="E28" s="2885"/>
      <c r="F28" s="2885"/>
      <c r="G28" s="2885"/>
      <c r="H28" s="2885"/>
      <c r="I28" s="2885"/>
      <c r="J28" s="2885"/>
      <c r="K28" s="2886"/>
      <c r="L28" s="36"/>
      <c r="M28" s="2341"/>
      <c r="N28" s="2342"/>
      <c r="O28" s="2343"/>
      <c r="P28" s="36"/>
      <c r="Q28" s="64"/>
      <c r="R28" s="64"/>
      <c r="S28" s="64"/>
      <c r="T28" s="64"/>
      <c r="U28" s="64"/>
      <c r="V28" s="64"/>
    </row>
    <row r="29" spans="1:32" ht="15" customHeight="1" thickBot="1" x14ac:dyDescent="0.4">
      <c r="A29" s="2884"/>
      <c r="B29" s="2885"/>
      <c r="C29" s="2885"/>
      <c r="D29" s="2885"/>
      <c r="E29" s="2885"/>
      <c r="F29" s="2885"/>
      <c r="G29" s="2885"/>
      <c r="H29" s="2885"/>
      <c r="I29" s="2885"/>
      <c r="J29" s="2885"/>
      <c r="K29" s="2886"/>
      <c r="L29" s="64"/>
      <c r="M29" s="2363"/>
      <c r="N29" s="2696"/>
      <c r="O29" s="2697"/>
      <c r="P29" s="64"/>
      <c r="Q29" s="64"/>
      <c r="R29" s="64"/>
      <c r="S29" s="64"/>
      <c r="T29" s="64"/>
      <c r="U29" s="64"/>
      <c r="V29" s="64"/>
    </row>
    <row r="30" spans="1:32" x14ac:dyDescent="0.35">
      <c r="A30" s="2884"/>
      <c r="B30" s="2885"/>
      <c r="C30" s="2885"/>
      <c r="D30" s="2885"/>
      <c r="E30" s="2885"/>
      <c r="F30" s="2885"/>
      <c r="G30" s="2885"/>
      <c r="H30" s="2885"/>
      <c r="I30" s="2885"/>
      <c r="J30" s="2885"/>
      <c r="K30" s="2886"/>
      <c r="L30" s="34"/>
      <c r="M30" s="64"/>
      <c r="N30" s="64"/>
      <c r="O30" s="64"/>
      <c r="P30" s="34"/>
      <c r="Q30" s="64"/>
      <c r="R30" s="64"/>
      <c r="S30" s="64"/>
      <c r="T30" s="64"/>
      <c r="U30" s="64"/>
      <c r="V30" s="64"/>
    </row>
    <row r="31" spans="1:32" ht="19.5" customHeight="1" x14ac:dyDescent="0.35">
      <c r="A31" s="2884"/>
      <c r="B31" s="2885"/>
      <c r="C31" s="2885"/>
      <c r="D31" s="2885"/>
      <c r="E31" s="2885"/>
      <c r="F31" s="2885"/>
      <c r="G31" s="2885"/>
      <c r="H31" s="2885"/>
      <c r="I31" s="2885"/>
      <c r="J31" s="2885"/>
      <c r="K31" s="2886"/>
      <c r="L31" s="34"/>
      <c r="M31" s="64"/>
      <c r="N31" s="64"/>
      <c r="O31" s="64"/>
      <c r="P31" s="34"/>
      <c r="Q31" s="64"/>
      <c r="R31" s="64"/>
      <c r="S31" s="64"/>
      <c r="T31" s="64"/>
      <c r="U31" s="64"/>
      <c r="V31" s="64"/>
    </row>
    <row r="32" spans="1:32" ht="19.5" customHeight="1" thickBot="1" x14ac:dyDescent="0.4">
      <c r="A32" s="2887"/>
      <c r="B32" s="2888"/>
      <c r="C32" s="2888"/>
      <c r="D32" s="2888"/>
      <c r="E32" s="2888"/>
      <c r="F32" s="2888"/>
      <c r="G32" s="2888"/>
      <c r="H32" s="2888"/>
      <c r="I32" s="2888"/>
      <c r="J32" s="2888"/>
      <c r="K32" s="2889"/>
      <c r="L32" s="34"/>
      <c r="M32" s="64"/>
      <c r="N32" s="64"/>
      <c r="O32" s="64"/>
      <c r="P32" s="34"/>
      <c r="Q32" s="64"/>
      <c r="R32" s="64"/>
      <c r="S32" s="64"/>
      <c r="T32" s="64"/>
      <c r="U32" s="64"/>
      <c r="V32" s="64"/>
    </row>
    <row r="33" spans="1:22" ht="19.5" customHeight="1" thickTop="1" thickBot="1" x14ac:dyDescent="0.4">
      <c r="A33" s="64"/>
      <c r="B33" s="64"/>
      <c r="C33" s="64"/>
      <c r="D33" s="64"/>
      <c r="E33" s="64"/>
      <c r="F33" s="64"/>
      <c r="G33" s="64"/>
      <c r="H33" s="64"/>
      <c r="I33" s="64"/>
      <c r="J33" s="64"/>
      <c r="K33" s="781"/>
      <c r="L33" s="34"/>
      <c r="M33" s="64"/>
      <c r="N33" s="64"/>
      <c r="O33" s="64"/>
      <c r="P33" s="34"/>
      <c r="Q33" s="64"/>
      <c r="R33" s="64"/>
      <c r="S33" s="64"/>
      <c r="T33" s="64"/>
      <c r="U33" s="64"/>
      <c r="V33" s="64"/>
    </row>
    <row r="34" spans="1:22" ht="19.5" customHeight="1" thickTop="1" thickBot="1" x14ac:dyDescent="0.4">
      <c r="A34" s="2701" t="s">
        <v>11</v>
      </c>
      <c r="B34" s="2890"/>
      <c r="C34" s="2890"/>
      <c r="D34" s="2890"/>
      <c r="E34" s="2890"/>
      <c r="F34" s="2890"/>
      <c r="G34" s="2890"/>
      <c r="H34" s="2890"/>
      <c r="I34" s="2890"/>
      <c r="J34" s="2890"/>
      <c r="K34" s="2891"/>
      <c r="L34" s="34"/>
      <c r="M34" s="2360" t="s">
        <v>491</v>
      </c>
      <c r="N34" s="2361"/>
      <c r="O34" s="2362"/>
      <c r="P34" s="34"/>
      <c r="Q34" s="64"/>
      <c r="R34" s="64"/>
      <c r="S34" s="64"/>
      <c r="T34" s="64"/>
      <c r="U34" s="64"/>
      <c r="V34" s="64"/>
    </row>
    <row r="35" spans="1:22" ht="18.75" customHeight="1" x14ac:dyDescent="0.35">
      <c r="A35" s="2881" t="s">
        <v>910</v>
      </c>
      <c r="B35" s="2882"/>
      <c r="C35" s="2882"/>
      <c r="D35" s="2882"/>
      <c r="E35" s="2882"/>
      <c r="F35" s="2882"/>
      <c r="G35" s="2882"/>
      <c r="H35" s="2882"/>
      <c r="I35" s="2882"/>
      <c r="J35" s="2882"/>
      <c r="K35" s="2883"/>
      <c r="L35" s="64"/>
      <c r="M35" s="2401" t="s">
        <v>500</v>
      </c>
      <c r="N35" s="2402"/>
      <c r="O35" s="2403"/>
      <c r="P35" s="64"/>
      <c r="Q35" s="64"/>
      <c r="R35" s="64"/>
      <c r="S35" s="64"/>
      <c r="T35" s="64"/>
      <c r="U35" s="64"/>
      <c r="V35" s="64"/>
    </row>
    <row r="36" spans="1:22" x14ac:dyDescent="0.35">
      <c r="A36" s="2884"/>
      <c r="B36" s="2885"/>
      <c r="C36" s="2885"/>
      <c r="D36" s="2885"/>
      <c r="E36" s="2885"/>
      <c r="F36" s="2885"/>
      <c r="G36" s="2885"/>
      <c r="H36" s="2885"/>
      <c r="I36" s="2885"/>
      <c r="J36" s="2885"/>
      <c r="K36" s="2886"/>
      <c r="L36" s="64"/>
      <c r="M36" s="2341"/>
      <c r="N36" s="2342"/>
      <c r="O36" s="2343"/>
      <c r="P36" s="64"/>
      <c r="Q36" s="64"/>
      <c r="R36" s="64"/>
      <c r="S36" s="64"/>
      <c r="T36" s="64"/>
      <c r="U36" s="64"/>
      <c r="V36" s="64"/>
    </row>
    <row r="37" spans="1:22" ht="15" customHeight="1" x14ac:dyDescent="0.35">
      <c r="A37" s="2884"/>
      <c r="B37" s="2885"/>
      <c r="C37" s="2885"/>
      <c r="D37" s="2885"/>
      <c r="E37" s="2885"/>
      <c r="F37" s="2885"/>
      <c r="G37" s="2885"/>
      <c r="H37" s="2885"/>
      <c r="I37" s="2885"/>
      <c r="J37" s="2885"/>
      <c r="K37" s="2886"/>
      <c r="L37" s="64"/>
      <c r="M37" s="2341"/>
      <c r="N37" s="2342"/>
      <c r="O37" s="2343"/>
      <c r="P37" s="64"/>
      <c r="Q37" s="64"/>
      <c r="R37" s="64"/>
      <c r="S37" s="64"/>
      <c r="T37" s="64"/>
      <c r="U37" s="64"/>
      <c r="V37" s="64"/>
    </row>
    <row r="38" spans="1:22" x14ac:dyDescent="0.35">
      <c r="A38" s="2884"/>
      <c r="B38" s="2885"/>
      <c r="C38" s="2885"/>
      <c r="D38" s="2885"/>
      <c r="E38" s="2885"/>
      <c r="F38" s="2885"/>
      <c r="G38" s="2885"/>
      <c r="H38" s="2885"/>
      <c r="I38" s="2885"/>
      <c r="J38" s="2885"/>
      <c r="K38" s="2886"/>
      <c r="L38" s="64"/>
      <c r="M38" s="2341"/>
      <c r="N38" s="2342"/>
      <c r="O38" s="2343"/>
      <c r="P38" s="64"/>
      <c r="Q38" s="64"/>
      <c r="R38" s="64"/>
      <c r="S38" s="64"/>
      <c r="T38" s="64"/>
      <c r="U38" s="64"/>
      <c r="V38" s="64"/>
    </row>
    <row r="39" spans="1:22" ht="15" customHeight="1" x14ac:dyDescent="0.35">
      <c r="A39" s="2884"/>
      <c r="B39" s="2885"/>
      <c r="C39" s="2885"/>
      <c r="D39" s="2885"/>
      <c r="E39" s="2885"/>
      <c r="F39" s="2885"/>
      <c r="G39" s="2885"/>
      <c r="H39" s="2885"/>
      <c r="I39" s="2885"/>
      <c r="J39" s="2885"/>
      <c r="K39" s="2886"/>
      <c r="L39" s="64"/>
      <c r="M39" s="2341"/>
      <c r="N39" s="2342"/>
      <c r="O39" s="2343"/>
      <c r="P39" s="64"/>
      <c r="Q39" s="64"/>
      <c r="R39" s="64"/>
      <c r="S39" s="64"/>
      <c r="T39" s="64"/>
      <c r="U39" s="64"/>
      <c r="V39" s="64"/>
    </row>
    <row r="40" spans="1:22" x14ac:dyDescent="0.35">
      <c r="A40" s="2884"/>
      <c r="B40" s="2885"/>
      <c r="C40" s="2885"/>
      <c r="D40" s="2885"/>
      <c r="E40" s="2885"/>
      <c r="F40" s="2885"/>
      <c r="G40" s="2885"/>
      <c r="H40" s="2885"/>
      <c r="I40" s="2885"/>
      <c r="J40" s="2885"/>
      <c r="K40" s="2886"/>
      <c r="L40" s="64"/>
      <c r="M40" s="2341"/>
      <c r="N40" s="2342"/>
      <c r="O40" s="2343"/>
      <c r="P40" s="64"/>
      <c r="Q40" s="64"/>
      <c r="R40" s="64"/>
      <c r="S40" s="64"/>
      <c r="T40" s="64"/>
      <c r="U40" s="64"/>
      <c r="V40" s="64"/>
    </row>
    <row r="41" spans="1:22" ht="15" thickBot="1" x14ac:dyDescent="0.4">
      <c r="A41" s="2884"/>
      <c r="B41" s="2885"/>
      <c r="C41" s="2885"/>
      <c r="D41" s="2885"/>
      <c r="E41" s="2885"/>
      <c r="F41" s="2885"/>
      <c r="G41" s="2885"/>
      <c r="H41" s="2885"/>
      <c r="I41" s="2885"/>
      <c r="J41" s="2885"/>
      <c r="K41" s="2886"/>
      <c r="L41" s="64"/>
      <c r="M41" s="2363"/>
      <c r="N41" s="2696"/>
      <c r="O41" s="2697"/>
      <c r="P41" s="64"/>
      <c r="Q41" s="64"/>
      <c r="R41" s="64"/>
      <c r="S41" s="64"/>
      <c r="T41" s="64"/>
      <c r="U41" s="64"/>
      <c r="V41" s="64"/>
    </row>
    <row r="42" spans="1:22" ht="15" thickBot="1" x14ac:dyDescent="0.4">
      <c r="A42" s="2887"/>
      <c r="B42" s="2888"/>
      <c r="C42" s="2888"/>
      <c r="D42" s="2888"/>
      <c r="E42" s="2888"/>
      <c r="F42" s="2888"/>
      <c r="G42" s="2888"/>
      <c r="H42" s="2888"/>
      <c r="I42" s="2888"/>
      <c r="J42" s="2888"/>
      <c r="K42" s="2889"/>
      <c r="L42" s="64"/>
      <c r="M42" s="64"/>
      <c r="N42" s="64"/>
      <c r="O42" s="64"/>
      <c r="P42" s="64"/>
      <c r="Q42" s="64"/>
      <c r="R42" s="64"/>
      <c r="S42" s="64"/>
      <c r="T42" s="64"/>
      <c r="U42" s="64"/>
      <c r="V42" s="64"/>
    </row>
    <row r="43" spans="1:22" ht="15" thickTop="1" x14ac:dyDescent="0.35">
      <c r="A43" s="64"/>
      <c r="B43" s="64"/>
      <c r="C43" s="64"/>
      <c r="D43" s="64"/>
      <c r="E43" s="64"/>
      <c r="F43" s="64"/>
      <c r="G43" s="64"/>
      <c r="H43" s="64"/>
      <c r="I43" s="64"/>
      <c r="J43" s="64"/>
      <c r="K43" s="64"/>
      <c r="L43" s="64"/>
      <c r="M43" s="64"/>
      <c r="N43" s="64"/>
      <c r="O43" s="64"/>
      <c r="P43" s="64"/>
      <c r="Q43" s="64"/>
      <c r="R43" s="64"/>
      <c r="S43" s="64"/>
      <c r="T43" s="64"/>
      <c r="U43" s="64"/>
      <c r="V43" s="64"/>
    </row>
  </sheetData>
  <mergeCells count="79">
    <mergeCell ref="D1:G1"/>
    <mergeCell ref="I1:J1"/>
    <mergeCell ref="L1:M1"/>
    <mergeCell ref="D2:G2"/>
    <mergeCell ref="I2:J2"/>
    <mergeCell ref="L2:M2"/>
    <mergeCell ref="A4:G4"/>
    <mergeCell ref="H4:P4"/>
    <mergeCell ref="A5:B5"/>
    <mergeCell ref="C5:P5"/>
    <mergeCell ref="A6:B6"/>
    <mergeCell ref="C6:I6"/>
    <mergeCell ref="J6:P6"/>
    <mergeCell ref="Q6:U6"/>
    <mergeCell ref="A7:U7"/>
    <mergeCell ref="A8:B8"/>
    <mergeCell ref="C8:I8"/>
    <mergeCell ref="J8:P8"/>
    <mergeCell ref="Q8:U8"/>
    <mergeCell ref="A9:B9"/>
    <mergeCell ref="C9:I9"/>
    <mergeCell ref="J9:P9"/>
    <mergeCell ref="Q9:U9"/>
    <mergeCell ref="A10:B10"/>
    <mergeCell ref="C10:I10"/>
    <mergeCell ref="J10:P10"/>
    <mergeCell ref="Q10:U10"/>
    <mergeCell ref="A11:B11"/>
    <mergeCell ref="C11:I11"/>
    <mergeCell ref="J11:P11"/>
    <mergeCell ref="Q11:U11"/>
    <mergeCell ref="A12:B12"/>
    <mergeCell ref="C12:I12"/>
    <mergeCell ref="J12:P12"/>
    <mergeCell ref="Q12:U12"/>
    <mergeCell ref="A13:B13"/>
    <mergeCell ref="C13:I13"/>
    <mergeCell ref="J13:P13"/>
    <mergeCell ref="Q13:U13"/>
    <mergeCell ref="A14:B14"/>
    <mergeCell ref="C14:I14"/>
    <mergeCell ref="J14:P14"/>
    <mergeCell ref="Q14:U14"/>
    <mergeCell ref="A15:B15"/>
    <mergeCell ref="C15:I15"/>
    <mergeCell ref="J15:P15"/>
    <mergeCell ref="Q15:U15"/>
    <mergeCell ref="A16:B16"/>
    <mergeCell ref="C16:I16"/>
    <mergeCell ref="J16:P16"/>
    <mergeCell ref="Q16:U16"/>
    <mergeCell ref="A17:B17"/>
    <mergeCell ref="C17:I17"/>
    <mergeCell ref="J17:P17"/>
    <mergeCell ref="Q17:U17"/>
    <mergeCell ref="A18:B18"/>
    <mergeCell ref="C18:I18"/>
    <mergeCell ref="J18:P18"/>
    <mergeCell ref="Q18:U18"/>
    <mergeCell ref="A19:B19"/>
    <mergeCell ref="C19:I19"/>
    <mergeCell ref="J19:P19"/>
    <mergeCell ref="Q19:U19"/>
    <mergeCell ref="A20:B20"/>
    <mergeCell ref="C20:I20"/>
    <mergeCell ref="J20:P20"/>
    <mergeCell ref="Q20:U20"/>
    <mergeCell ref="A21:B21"/>
    <mergeCell ref="C21:I21"/>
    <mergeCell ref="J21:P21"/>
    <mergeCell ref="Q21:U21"/>
    <mergeCell ref="A24:K24"/>
    <mergeCell ref="M24:O24"/>
    <mergeCell ref="A25:K32"/>
    <mergeCell ref="M25:O29"/>
    <mergeCell ref="A34:K34"/>
    <mergeCell ref="M34:O34"/>
    <mergeCell ref="A35:K42"/>
    <mergeCell ref="M35:O41"/>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000-000000000000}">
      <formula1>AvancementTheme</formula1>
    </dataValidation>
  </dataValidations>
  <hyperlinks>
    <hyperlink ref="O1" location="DPDV_03CR3" display="PdV" xr:uid="{00000000-0004-0000-2000-000000000000}"/>
    <hyperlink ref="P1" location="DKPI_03CR3" display="KPI's" xr:uid="{00000000-0004-0000-2000-000001000000}"/>
  </hyperlinks>
  <pageMargins left="0.70866141732283472" right="0.70866141732283472" top="0.74803149606299213" bottom="0.74803149606299213" header="0.31496062992125984" footer="0.31496062992125984"/>
  <pageSetup paperSize="9" scale="36" orientation="portrait" r:id="rId1"/>
  <headerFooter>
    <oddHeader>&amp;LPAD Methodology (c) 2013-2014&amp;RStrategic Management Workshop</oddHeader>
    <oddFooter>&amp;L&amp;F&amp;C&amp;A&amp;RSituation au : &amp;D - page : &amp;P/&amp;N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65">
    <tabColor rgb="FFFFC000"/>
    <pageSetUpPr fitToPage="1"/>
  </sheetPr>
  <dimension ref="A1:Z70"/>
  <sheetViews>
    <sheetView showGridLines="0" showRowColHeaders="0" zoomScale="110" zoomScaleNormal="110" workbookViewId="0">
      <selection activeCell="A12" sqref="A12:P12"/>
    </sheetView>
  </sheetViews>
  <sheetFormatPr baseColWidth="10" defaultColWidth="11.453125" defaultRowHeight="14.5" x14ac:dyDescent="0.35"/>
  <cols>
    <col min="1" max="3" width="11.453125" style="61"/>
    <col min="4" max="4" width="11.453125" style="61" customWidth="1"/>
    <col min="5" max="11" width="11.453125" style="61"/>
    <col min="12" max="12" width="12.81640625" style="61" customWidth="1"/>
    <col min="13" max="13" width="11.453125" style="61" customWidth="1"/>
    <col min="14" max="14" width="11.453125" style="61"/>
    <col min="15" max="15" width="11.453125" style="61" customWidth="1"/>
    <col min="16" max="16384" width="11.453125" style="61"/>
  </cols>
  <sheetData>
    <row r="1" spans="1:25"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row>
    <row r="2" spans="1:25" s="59" customFormat="1" ht="18" customHeight="1" x14ac:dyDescent="0.35">
      <c r="A2" s="398"/>
      <c r="B2" s="398"/>
      <c r="C2" s="398"/>
      <c r="D2" s="1996" t="str">
        <f>NomClient</f>
        <v>BestEditor</v>
      </c>
      <c r="E2" s="1997"/>
      <c r="F2" s="1997"/>
      <c r="G2" s="1998"/>
      <c r="H2" s="398"/>
      <c r="I2" s="2164" t="s">
        <v>283</v>
      </c>
      <c r="J2" s="2000"/>
      <c r="K2" s="398"/>
      <c r="L2" s="2001">
        <v>41862.548368055555</v>
      </c>
      <c r="M2" s="2002"/>
      <c r="N2" s="399"/>
      <c r="O2" s="448">
        <f>IF(LEN(DPDV_03CP3)&gt;0,LEN(DPDV_03CP3),0-PDV_NBmini)</f>
        <v>98</v>
      </c>
      <c r="P2" s="448">
        <f>IF(LEN(DKPI_03CP3)&gt;0,LEN(DKPI_03CP3),0-KPI_NBmini)</f>
        <v>105</v>
      </c>
      <c r="Q2" s="451"/>
    </row>
    <row r="3" spans="1:25" ht="6.75" customHeight="1" thickBot="1" x14ac:dyDescent="0.4">
      <c r="A3" s="401"/>
      <c r="B3" s="401"/>
      <c r="C3" s="401"/>
      <c r="D3" s="401"/>
      <c r="E3" s="401"/>
      <c r="F3" s="401"/>
      <c r="G3" s="401"/>
      <c r="H3" s="401"/>
      <c r="I3" s="401"/>
      <c r="J3" s="401"/>
      <c r="K3" s="401"/>
      <c r="L3" s="401"/>
      <c r="M3" s="401"/>
      <c r="N3" s="401"/>
      <c r="O3" s="401"/>
      <c r="P3" s="401"/>
      <c r="Q3" s="64"/>
    </row>
    <row r="4" spans="1:25" s="1" customFormat="1" ht="24.75" customHeight="1" thickBot="1" x14ac:dyDescent="0.4">
      <c r="A4" s="3005" t="str">
        <f>Parametre!B26 &amp; "  : "</f>
        <v xml:space="preserve">Outils pour le recrutement  : </v>
      </c>
      <c r="B4" s="3005"/>
      <c r="C4" s="3005"/>
      <c r="D4" s="3005"/>
      <c r="E4" s="3005"/>
      <c r="F4" s="3005"/>
      <c r="G4" s="3005"/>
      <c r="H4" s="3009" t="str">
        <f xml:space="preserve"> "Concurence pour " &amp; NomProd3</f>
        <v>Concurence pour Offre 3</v>
      </c>
      <c r="I4" s="3009"/>
      <c r="J4" s="3009"/>
      <c r="K4" s="3009"/>
      <c r="L4" s="3009"/>
      <c r="M4" s="3009"/>
      <c r="N4" s="3009"/>
      <c r="O4" s="3009"/>
      <c r="P4" s="3010"/>
      <c r="Q4" s="435"/>
    </row>
    <row r="5" spans="1:25" s="193" customFormat="1" ht="24" customHeight="1" x14ac:dyDescent="0.35">
      <c r="A5" s="2017" t="s">
        <v>14</v>
      </c>
      <c r="B5" s="2017"/>
      <c r="C5" s="2019" t="s">
        <v>425</v>
      </c>
      <c r="D5" s="2019"/>
      <c r="E5" s="2019"/>
      <c r="F5" s="2019"/>
      <c r="G5" s="2019"/>
      <c r="H5" s="2019"/>
      <c r="I5" s="2019"/>
      <c r="J5" s="2019"/>
      <c r="K5" s="2019"/>
      <c r="L5" s="2019"/>
      <c r="M5" s="2019"/>
      <c r="N5" s="2019"/>
      <c r="O5" s="2019"/>
      <c r="P5" s="2019"/>
      <c r="Q5" s="452"/>
    </row>
    <row r="6" spans="1:25" ht="1.5" customHeight="1" thickBot="1" x14ac:dyDescent="0.4">
      <c r="A6" s="2364" t="s">
        <v>19</v>
      </c>
      <c r="B6" s="2364"/>
      <c r="C6" s="2018"/>
      <c r="D6" s="2018"/>
      <c r="E6" s="2018"/>
      <c r="F6" s="2018"/>
      <c r="G6" s="2018"/>
      <c r="H6" s="2018"/>
      <c r="I6" s="2018"/>
      <c r="J6" s="2018"/>
      <c r="K6" s="2018"/>
      <c r="L6" s="2018"/>
      <c r="M6" s="2018"/>
      <c r="N6" s="2018"/>
      <c r="O6" s="2018"/>
      <c r="P6" s="2018"/>
      <c r="Q6" s="64"/>
    </row>
    <row r="7" spans="1:25" s="107" customFormat="1" ht="39.75" customHeight="1" thickTop="1" x14ac:dyDescent="0.35">
      <c r="A7" s="3115" t="str">
        <f xml:space="preserve"> "Compétiteurs " &amp; AnReference</f>
        <v>Compétiteurs 2014</v>
      </c>
      <c r="B7" s="3116"/>
      <c r="C7" s="3116"/>
      <c r="D7" s="3116"/>
      <c r="E7" s="3117" t="s">
        <v>199</v>
      </c>
      <c r="F7" s="3117"/>
      <c r="G7" s="3117"/>
      <c r="H7" s="3117"/>
      <c r="I7" s="3117" t="s">
        <v>200</v>
      </c>
      <c r="J7" s="3117"/>
      <c r="K7" s="3117"/>
      <c r="L7" s="3117"/>
      <c r="M7" s="3117" t="str">
        <f xml:space="preserve"> "Points Forts &amp; Singularités 
Offre " &amp; NomProd1</f>
        <v>Points Forts &amp; Singularités 
Offre Offre 1</v>
      </c>
      <c r="N7" s="3117"/>
      <c r="O7" s="3117"/>
      <c r="P7" s="3118"/>
      <c r="Q7" s="782"/>
      <c r="W7" s="108"/>
      <c r="X7" s="108"/>
      <c r="Y7" s="108"/>
    </row>
    <row r="8" spans="1:25" s="66" customFormat="1" ht="8.25" customHeight="1" x14ac:dyDescent="0.35">
      <c r="A8" s="3105"/>
      <c r="B8" s="3106"/>
      <c r="C8" s="3106"/>
      <c r="D8" s="3106"/>
      <c r="E8" s="3106"/>
      <c r="F8" s="3106"/>
      <c r="G8" s="3106"/>
      <c r="H8" s="3106"/>
      <c r="I8" s="3106"/>
      <c r="J8" s="3106"/>
      <c r="K8" s="3106"/>
      <c r="L8" s="3106"/>
      <c r="M8" s="3106"/>
      <c r="N8" s="3106"/>
      <c r="O8" s="3106"/>
      <c r="P8" s="3107"/>
      <c r="Q8" s="402"/>
      <c r="W8" s="104"/>
      <c r="X8" s="104"/>
      <c r="Y8" s="104"/>
    </row>
    <row r="9" spans="1:25" ht="74.25" customHeight="1" x14ac:dyDescent="0.35">
      <c r="A9" s="3108" t="s">
        <v>879</v>
      </c>
      <c r="B9" s="3109"/>
      <c r="C9" s="3109"/>
      <c r="D9" s="3109"/>
      <c r="E9" s="3119" t="s">
        <v>873</v>
      </c>
      <c r="F9" s="3119"/>
      <c r="G9" s="3119"/>
      <c r="H9" s="3119"/>
      <c r="I9" s="3110" t="s">
        <v>872</v>
      </c>
      <c r="J9" s="3110"/>
      <c r="K9" s="3110"/>
      <c r="L9" s="3110"/>
      <c r="M9" s="3110" t="s">
        <v>874</v>
      </c>
      <c r="N9" s="3110"/>
      <c r="O9" s="3110"/>
      <c r="P9" s="3111"/>
      <c r="Q9" s="64"/>
      <c r="W9" s="98"/>
      <c r="X9" s="98"/>
      <c r="Y9" s="98"/>
    </row>
    <row r="10" spans="1:25" ht="8.25" customHeight="1" x14ac:dyDescent="0.35">
      <c r="A10" s="3105"/>
      <c r="B10" s="3106"/>
      <c r="C10" s="3106"/>
      <c r="D10" s="3106"/>
      <c r="E10" s="3106"/>
      <c r="F10" s="3106"/>
      <c r="G10" s="3106"/>
      <c r="H10" s="3106"/>
      <c r="I10" s="3106"/>
      <c r="J10" s="3106"/>
      <c r="K10" s="3106"/>
      <c r="L10" s="3106"/>
      <c r="M10" s="3106"/>
      <c r="N10" s="3106"/>
      <c r="O10" s="3106"/>
      <c r="P10" s="3107"/>
      <c r="Q10" s="64"/>
      <c r="W10" s="98"/>
      <c r="X10" s="98"/>
      <c r="Y10" s="98"/>
    </row>
    <row r="11" spans="1:25" ht="108" customHeight="1" x14ac:dyDescent="0.35">
      <c r="A11" s="3108" t="s">
        <v>878</v>
      </c>
      <c r="B11" s="3109"/>
      <c r="C11" s="3109"/>
      <c r="D11" s="3109"/>
      <c r="E11" s="3110" t="s">
        <v>877</v>
      </c>
      <c r="F11" s="3110"/>
      <c r="G11" s="3110"/>
      <c r="H11" s="3110"/>
      <c r="I11" s="3110" t="s">
        <v>875</v>
      </c>
      <c r="J11" s="3110"/>
      <c r="K11" s="3110"/>
      <c r="L11" s="3110"/>
      <c r="M11" s="3110" t="s">
        <v>876</v>
      </c>
      <c r="N11" s="3110"/>
      <c r="O11" s="3110"/>
      <c r="P11" s="3111"/>
      <c r="Q11" s="64"/>
      <c r="W11" s="98"/>
      <c r="X11" s="98"/>
      <c r="Y11" s="98"/>
    </row>
    <row r="12" spans="1:25" s="66" customFormat="1" ht="8.25" customHeight="1" x14ac:dyDescent="0.35">
      <c r="A12" s="3105"/>
      <c r="B12" s="3106"/>
      <c r="C12" s="3106"/>
      <c r="D12" s="3106"/>
      <c r="E12" s="3106"/>
      <c r="F12" s="3106"/>
      <c r="G12" s="3106"/>
      <c r="H12" s="3106"/>
      <c r="I12" s="3106"/>
      <c r="J12" s="3106"/>
      <c r="K12" s="3106"/>
      <c r="L12" s="3106"/>
      <c r="M12" s="3106"/>
      <c r="N12" s="3106"/>
      <c r="O12" s="3106"/>
      <c r="P12" s="3107"/>
      <c r="Q12" s="402"/>
      <c r="W12" s="104"/>
      <c r="X12" s="104"/>
      <c r="Y12" s="104"/>
    </row>
    <row r="13" spans="1:25" ht="52.5" customHeight="1" x14ac:dyDescent="0.35">
      <c r="A13" s="3108" t="s">
        <v>865</v>
      </c>
      <c r="B13" s="3109"/>
      <c r="C13" s="3109"/>
      <c r="D13" s="3109"/>
      <c r="E13" s="3110" t="s">
        <v>884</v>
      </c>
      <c r="F13" s="3110"/>
      <c r="G13" s="3110"/>
      <c r="H13" s="3110"/>
      <c r="I13" s="3110" t="s">
        <v>885</v>
      </c>
      <c r="J13" s="3110"/>
      <c r="K13" s="3110"/>
      <c r="L13" s="3110"/>
      <c r="M13" s="3110" t="s">
        <v>882</v>
      </c>
      <c r="N13" s="3110"/>
      <c r="O13" s="3110"/>
      <c r="P13" s="3111"/>
      <c r="Q13" s="64"/>
      <c r="W13" s="98"/>
      <c r="X13" s="98"/>
      <c r="Y13" s="98"/>
    </row>
    <row r="14" spans="1:25" ht="8.25" customHeight="1" x14ac:dyDescent="0.35">
      <c r="A14" s="3105"/>
      <c r="B14" s="3106"/>
      <c r="C14" s="3106"/>
      <c r="D14" s="3106"/>
      <c r="E14" s="3106"/>
      <c r="F14" s="3106"/>
      <c r="G14" s="3106"/>
      <c r="H14" s="3106"/>
      <c r="I14" s="3106"/>
      <c r="J14" s="3106"/>
      <c r="K14" s="3106"/>
      <c r="L14" s="3106"/>
      <c r="M14" s="3106"/>
      <c r="N14" s="3106"/>
      <c r="O14" s="3106"/>
      <c r="P14" s="3107"/>
      <c r="Q14" s="64"/>
      <c r="W14" s="98"/>
      <c r="X14" s="98"/>
      <c r="Y14" s="98"/>
    </row>
    <row r="15" spans="1:25" ht="37.5" customHeight="1" x14ac:dyDescent="0.35">
      <c r="A15" s="3108" t="s">
        <v>881</v>
      </c>
      <c r="B15" s="3109"/>
      <c r="C15" s="3109"/>
      <c r="D15" s="3109"/>
      <c r="E15" s="3110" t="s">
        <v>880</v>
      </c>
      <c r="F15" s="3110"/>
      <c r="G15" s="3110"/>
      <c r="H15" s="3110"/>
      <c r="I15" s="3110" t="s">
        <v>883</v>
      </c>
      <c r="J15" s="3110"/>
      <c r="K15" s="3110"/>
      <c r="L15" s="3110"/>
      <c r="M15" s="3110" t="s">
        <v>882</v>
      </c>
      <c r="N15" s="3110"/>
      <c r="O15" s="3110"/>
      <c r="P15" s="3111"/>
      <c r="Q15" s="64"/>
      <c r="W15" s="98"/>
      <c r="X15" s="98"/>
      <c r="Y15" s="98"/>
    </row>
    <row r="16" spans="1:25" ht="8.25" customHeight="1" x14ac:dyDescent="0.35">
      <c r="A16" s="3105"/>
      <c r="B16" s="3106"/>
      <c r="C16" s="3106"/>
      <c r="D16" s="3106"/>
      <c r="E16" s="3106"/>
      <c r="F16" s="3106"/>
      <c r="G16" s="3106"/>
      <c r="H16" s="3106"/>
      <c r="I16" s="3106"/>
      <c r="J16" s="3106"/>
      <c r="K16" s="3106"/>
      <c r="L16" s="3106"/>
      <c r="M16" s="3106"/>
      <c r="N16" s="3106"/>
      <c r="O16" s="3106"/>
      <c r="P16" s="3107"/>
      <c r="Q16" s="64"/>
      <c r="W16" s="98"/>
      <c r="X16" s="98"/>
      <c r="Y16" s="98"/>
    </row>
    <row r="17" spans="1:25" ht="57" customHeight="1" x14ac:dyDescent="0.35">
      <c r="A17" s="3108" t="s">
        <v>866</v>
      </c>
      <c r="B17" s="3109"/>
      <c r="C17" s="3109"/>
      <c r="D17" s="3109"/>
      <c r="E17" s="3110" t="s">
        <v>889</v>
      </c>
      <c r="F17" s="3110"/>
      <c r="G17" s="3110"/>
      <c r="H17" s="3110"/>
      <c r="I17" s="3110" t="s">
        <v>815</v>
      </c>
      <c r="J17" s="3110"/>
      <c r="K17" s="3110"/>
      <c r="L17" s="3110"/>
      <c r="M17" s="3110" t="s">
        <v>890</v>
      </c>
      <c r="N17" s="3110"/>
      <c r="O17" s="3110"/>
      <c r="P17" s="3111"/>
      <c r="Q17" s="64"/>
      <c r="W17" s="98"/>
      <c r="X17" s="98"/>
      <c r="Y17" s="98"/>
    </row>
    <row r="18" spans="1:25" ht="8.25" customHeight="1" x14ac:dyDescent="0.35">
      <c r="A18" s="3105"/>
      <c r="B18" s="3106"/>
      <c r="C18" s="3106"/>
      <c r="D18" s="3106"/>
      <c r="E18" s="3106"/>
      <c r="F18" s="3106"/>
      <c r="G18" s="3106"/>
      <c r="H18" s="3106"/>
      <c r="I18" s="3106"/>
      <c r="J18" s="3106"/>
      <c r="K18" s="3106"/>
      <c r="L18" s="3106"/>
      <c r="M18" s="3106"/>
      <c r="N18" s="3106"/>
      <c r="O18" s="3106"/>
      <c r="P18" s="3107"/>
      <c r="Q18" s="64"/>
      <c r="W18" s="98"/>
      <c r="X18" s="98"/>
      <c r="Y18" s="98"/>
    </row>
    <row r="19" spans="1:25" ht="45" customHeight="1" x14ac:dyDescent="0.35">
      <c r="A19" s="3108" t="s">
        <v>886</v>
      </c>
      <c r="B19" s="3109"/>
      <c r="C19" s="3109"/>
      <c r="D19" s="3109"/>
      <c r="E19" s="3110" t="s">
        <v>887</v>
      </c>
      <c r="F19" s="3110"/>
      <c r="G19" s="3110"/>
      <c r="H19" s="3110"/>
      <c r="I19" s="3110" t="s">
        <v>888</v>
      </c>
      <c r="J19" s="3110"/>
      <c r="K19" s="3110"/>
      <c r="L19" s="3110"/>
      <c r="M19" s="3110" t="s">
        <v>891</v>
      </c>
      <c r="N19" s="3110"/>
      <c r="O19" s="3110"/>
      <c r="P19" s="3111"/>
      <c r="Q19" s="64"/>
      <c r="W19" s="98"/>
      <c r="X19" s="98"/>
      <c r="Y19" s="98"/>
    </row>
    <row r="20" spans="1:25" ht="8.25" customHeight="1" x14ac:dyDescent="0.35">
      <c r="A20" s="3105"/>
      <c r="B20" s="3106"/>
      <c r="C20" s="3106"/>
      <c r="D20" s="3106"/>
      <c r="E20" s="3106"/>
      <c r="F20" s="3106"/>
      <c r="G20" s="3106"/>
      <c r="H20" s="3106"/>
      <c r="I20" s="3106"/>
      <c r="J20" s="3106"/>
      <c r="K20" s="3106"/>
      <c r="L20" s="3106"/>
      <c r="M20" s="3106"/>
      <c r="N20" s="3106"/>
      <c r="O20" s="3106"/>
      <c r="P20" s="3107"/>
      <c r="Q20" s="64"/>
      <c r="W20" s="98"/>
      <c r="X20" s="98"/>
      <c r="Y20" s="98"/>
    </row>
    <row r="21" spans="1:25" ht="56.25" customHeight="1" x14ac:dyDescent="0.35">
      <c r="A21" s="3108" t="s">
        <v>867</v>
      </c>
      <c r="B21" s="3109"/>
      <c r="C21" s="3109"/>
      <c r="D21" s="3109"/>
      <c r="E21" s="3110" t="s">
        <v>892</v>
      </c>
      <c r="F21" s="3110"/>
      <c r="G21" s="3110"/>
      <c r="H21" s="3110"/>
      <c r="I21" s="3110" t="s">
        <v>893</v>
      </c>
      <c r="J21" s="3110"/>
      <c r="K21" s="3110"/>
      <c r="L21" s="3110"/>
      <c r="M21" s="3110" t="s">
        <v>894</v>
      </c>
      <c r="N21" s="3110"/>
      <c r="O21" s="3110"/>
      <c r="P21" s="3111"/>
      <c r="Q21" s="64"/>
      <c r="W21" s="98"/>
      <c r="X21" s="98"/>
      <c r="Y21" s="98"/>
    </row>
    <row r="22" spans="1:25" ht="8.25" customHeight="1" x14ac:dyDescent="0.35">
      <c r="A22" s="3105"/>
      <c r="B22" s="3106"/>
      <c r="C22" s="3106"/>
      <c r="D22" s="3106"/>
      <c r="E22" s="3106"/>
      <c r="F22" s="3106"/>
      <c r="G22" s="3106"/>
      <c r="H22" s="3106"/>
      <c r="I22" s="3106"/>
      <c r="J22" s="3106"/>
      <c r="K22" s="3106"/>
      <c r="L22" s="3106"/>
      <c r="M22" s="3106"/>
      <c r="N22" s="3106"/>
      <c r="O22" s="3106"/>
      <c r="P22" s="3107"/>
      <c r="Q22" s="64"/>
      <c r="W22" s="98"/>
      <c r="X22" s="98"/>
      <c r="Y22" s="98"/>
    </row>
    <row r="23" spans="1:25" ht="53.25" customHeight="1" x14ac:dyDescent="0.35">
      <c r="A23" s="3108" t="s">
        <v>868</v>
      </c>
      <c r="B23" s="3109"/>
      <c r="C23" s="3109"/>
      <c r="D23" s="3109"/>
      <c r="E23" s="3110" t="s">
        <v>895</v>
      </c>
      <c r="F23" s="3110"/>
      <c r="G23" s="3110"/>
      <c r="H23" s="3110"/>
      <c r="I23" s="3110" t="s">
        <v>896</v>
      </c>
      <c r="J23" s="3110"/>
      <c r="K23" s="3110"/>
      <c r="L23" s="3110"/>
      <c r="M23" s="3110" t="s">
        <v>897</v>
      </c>
      <c r="N23" s="3110"/>
      <c r="O23" s="3110"/>
      <c r="P23" s="3111"/>
      <c r="Q23" s="64"/>
      <c r="W23" s="98"/>
      <c r="X23" s="98"/>
      <c r="Y23" s="98"/>
    </row>
    <row r="24" spans="1:25" ht="8.25" customHeight="1" x14ac:dyDescent="0.35">
      <c r="A24" s="3105"/>
      <c r="B24" s="3106"/>
      <c r="C24" s="3106"/>
      <c r="D24" s="3106"/>
      <c r="E24" s="3106"/>
      <c r="F24" s="3106"/>
      <c r="G24" s="3106"/>
      <c r="H24" s="3106"/>
      <c r="I24" s="3106"/>
      <c r="J24" s="3106"/>
      <c r="K24" s="3106"/>
      <c r="L24" s="3106"/>
      <c r="M24" s="3106"/>
      <c r="N24" s="3106"/>
      <c r="O24" s="3106"/>
      <c r="P24" s="3107"/>
      <c r="Q24" s="64"/>
      <c r="W24" s="98"/>
      <c r="X24" s="98"/>
      <c r="Y24" s="98"/>
    </row>
    <row r="25" spans="1:25" ht="15" customHeight="1" x14ac:dyDescent="0.35">
      <c r="A25" s="3108" t="s">
        <v>869</v>
      </c>
      <c r="B25" s="3109"/>
      <c r="C25" s="3109"/>
      <c r="D25" s="3109"/>
      <c r="E25" s="3110" t="s">
        <v>898</v>
      </c>
      <c r="F25" s="3110"/>
      <c r="G25" s="3110"/>
      <c r="H25" s="3110"/>
      <c r="I25" s="3109" t="s">
        <v>838</v>
      </c>
      <c r="J25" s="3109"/>
      <c r="K25" s="3109"/>
      <c r="L25" s="3109"/>
      <c r="M25" s="3110" t="s">
        <v>838</v>
      </c>
      <c r="N25" s="3110"/>
      <c r="O25" s="3110"/>
      <c r="P25" s="3111"/>
      <c r="Q25" s="64"/>
      <c r="W25" s="98"/>
      <c r="X25" s="98"/>
      <c r="Y25" s="98"/>
    </row>
    <row r="26" spans="1:25" ht="8.25" customHeight="1" x14ac:dyDescent="0.35">
      <c r="A26" s="3105"/>
      <c r="B26" s="3106"/>
      <c r="C26" s="3106"/>
      <c r="D26" s="3106"/>
      <c r="E26" s="3106"/>
      <c r="F26" s="3106"/>
      <c r="G26" s="3106"/>
      <c r="H26" s="3106"/>
      <c r="I26" s="3106"/>
      <c r="J26" s="3106"/>
      <c r="K26" s="3106"/>
      <c r="L26" s="3106"/>
      <c r="M26" s="3106"/>
      <c r="N26" s="3106"/>
      <c r="O26" s="3106"/>
      <c r="P26" s="3107"/>
      <c r="Q26" s="64"/>
      <c r="W26" s="98"/>
      <c r="X26" s="98"/>
      <c r="Y26" s="98"/>
    </row>
    <row r="27" spans="1:25" ht="56.25" customHeight="1" x14ac:dyDescent="0.35">
      <c r="A27" s="3108" t="s">
        <v>870</v>
      </c>
      <c r="B27" s="3109"/>
      <c r="C27" s="3109"/>
      <c r="D27" s="3109"/>
      <c r="E27" s="3110" t="s">
        <v>901</v>
      </c>
      <c r="F27" s="3110"/>
      <c r="G27" s="3110"/>
      <c r="H27" s="3110"/>
      <c r="I27" s="3110" t="s">
        <v>900</v>
      </c>
      <c r="J27" s="3110"/>
      <c r="K27" s="3110"/>
      <c r="L27" s="3110"/>
      <c r="M27" s="3110" t="s">
        <v>902</v>
      </c>
      <c r="N27" s="3110"/>
      <c r="O27" s="3110"/>
      <c r="P27" s="3111"/>
      <c r="Q27" s="64"/>
      <c r="W27" s="98"/>
      <c r="X27" s="98"/>
      <c r="Y27" s="98"/>
    </row>
    <row r="28" spans="1:25" ht="8.25" customHeight="1" x14ac:dyDescent="0.35">
      <c r="A28" s="3105"/>
      <c r="B28" s="3106"/>
      <c r="C28" s="3106"/>
      <c r="D28" s="3106"/>
      <c r="E28" s="3106"/>
      <c r="F28" s="3106"/>
      <c r="G28" s="3106"/>
      <c r="H28" s="3106"/>
      <c r="I28" s="3106"/>
      <c r="J28" s="3106"/>
      <c r="K28" s="3106"/>
      <c r="L28" s="3106"/>
      <c r="M28" s="3106"/>
      <c r="N28" s="3106"/>
      <c r="O28" s="3106"/>
      <c r="P28" s="3107"/>
      <c r="Q28" s="64"/>
      <c r="W28" s="98"/>
      <c r="X28" s="98"/>
      <c r="Y28" s="98"/>
    </row>
    <row r="29" spans="1:25" ht="15" customHeight="1" x14ac:dyDescent="0.35">
      <c r="A29" s="3108" t="s">
        <v>871</v>
      </c>
      <c r="B29" s="3109"/>
      <c r="C29" s="3109"/>
      <c r="D29" s="3109"/>
      <c r="E29" s="3110" t="s">
        <v>838</v>
      </c>
      <c r="F29" s="3110"/>
      <c r="G29" s="3110"/>
      <c r="H29" s="3110"/>
      <c r="I29" s="3110" t="s">
        <v>838</v>
      </c>
      <c r="J29" s="3110"/>
      <c r="K29" s="3110"/>
      <c r="L29" s="3110"/>
      <c r="M29" s="3110" t="s">
        <v>899</v>
      </c>
      <c r="N29" s="3110"/>
      <c r="O29" s="3110"/>
      <c r="P29" s="3111"/>
      <c r="Q29" s="64"/>
      <c r="W29" s="98"/>
      <c r="X29" s="98"/>
      <c r="Y29" s="98"/>
    </row>
    <row r="30" spans="1:25" s="70" customFormat="1" ht="8.25" customHeight="1" thickBot="1" x14ac:dyDescent="0.4">
      <c r="A30" s="3112"/>
      <c r="B30" s="3113"/>
      <c r="C30" s="3113"/>
      <c r="D30" s="3113"/>
      <c r="E30" s="3113"/>
      <c r="F30" s="3113"/>
      <c r="G30" s="3113"/>
      <c r="H30" s="3113"/>
      <c r="I30" s="3113"/>
      <c r="J30" s="3113"/>
      <c r="K30" s="3113"/>
      <c r="L30" s="3113"/>
      <c r="M30" s="3113"/>
      <c r="N30" s="3113"/>
      <c r="O30" s="3113"/>
      <c r="P30" s="3114"/>
      <c r="Q30" s="783"/>
    </row>
    <row r="31" spans="1:25" s="70" customFormat="1" ht="15" customHeight="1" thickTop="1" x14ac:dyDescent="0.35">
      <c r="A31" s="784"/>
      <c r="B31" s="784"/>
      <c r="C31" s="784"/>
      <c r="D31" s="784"/>
      <c r="E31" s="453"/>
      <c r="F31" s="453"/>
      <c r="G31" s="453"/>
      <c r="H31" s="453"/>
      <c r="I31" s="453"/>
      <c r="J31" s="453"/>
      <c r="K31" s="453"/>
      <c r="L31" s="453"/>
      <c r="M31" s="453"/>
      <c r="N31" s="453"/>
      <c r="O31" s="453"/>
      <c r="P31" s="453"/>
      <c r="Q31" s="783"/>
    </row>
    <row r="32" spans="1:25" s="70" customFormat="1" ht="15" customHeight="1" thickBot="1" x14ac:dyDescent="0.4">
      <c r="A32" s="784"/>
      <c r="B32" s="784"/>
      <c r="C32" s="784"/>
      <c r="D32" s="784"/>
      <c r="E32" s="453"/>
      <c r="F32" s="453"/>
      <c r="G32" s="453"/>
      <c r="H32" s="453"/>
      <c r="I32" s="453"/>
      <c r="J32" s="453"/>
      <c r="K32" s="453"/>
      <c r="L32" s="453"/>
      <c r="M32" s="453"/>
      <c r="N32" s="453"/>
      <c r="O32" s="453"/>
      <c r="P32" s="453"/>
      <c r="Q32" s="783"/>
    </row>
    <row r="33" spans="1:26" s="107" customFormat="1" ht="22.5" customHeight="1" thickTop="1" thickBot="1" x14ac:dyDescent="0.4">
      <c r="A33" s="3094"/>
      <c r="B33" s="3094"/>
      <c r="C33" s="3094"/>
      <c r="D33" s="3094"/>
      <c r="E33" s="3095" t="str">
        <f>"Situation " &amp; AnReference</f>
        <v>Situation 2014</v>
      </c>
      <c r="F33" s="3096"/>
      <c r="G33" s="3096"/>
      <c r="H33" s="3096"/>
      <c r="I33" s="3096"/>
      <c r="J33" s="3096"/>
      <c r="K33" s="3096" t="str">
        <f>"Projection en " &amp; AnReference + NbAnVision</f>
        <v>Projection en 2017</v>
      </c>
      <c r="L33" s="3096"/>
      <c r="M33" s="3096"/>
      <c r="N33" s="3096"/>
      <c r="O33" s="3096"/>
      <c r="P33" s="3097"/>
      <c r="Q33" s="785"/>
      <c r="X33" s="108"/>
      <c r="Y33" s="108"/>
      <c r="Z33" s="108"/>
    </row>
    <row r="34" spans="1:26" s="109" customFormat="1" ht="36" customHeight="1" thickTop="1" thickBot="1" x14ac:dyDescent="0.4">
      <c r="A34" s="3098" t="str">
        <f>"Compétiteur "</f>
        <v xml:space="preserve">Compétiteur </v>
      </c>
      <c r="B34" s="3099"/>
      <c r="C34" s="3099"/>
      <c r="D34" s="3100"/>
      <c r="E34" s="3101" t="s">
        <v>196</v>
      </c>
      <c r="F34" s="3102"/>
      <c r="G34" s="3102" t="s">
        <v>198</v>
      </c>
      <c r="H34" s="3102"/>
      <c r="I34" s="3102" t="s">
        <v>197</v>
      </c>
      <c r="J34" s="3103"/>
      <c r="K34" s="3101" t="s">
        <v>196</v>
      </c>
      <c r="L34" s="3102"/>
      <c r="M34" s="3102" t="s">
        <v>198</v>
      </c>
      <c r="N34" s="3102"/>
      <c r="O34" s="3102" t="s">
        <v>197</v>
      </c>
      <c r="P34" s="3104"/>
      <c r="Q34" s="786"/>
      <c r="U34" s="110"/>
      <c r="V34" s="110"/>
      <c r="W34" s="110"/>
    </row>
    <row r="35" spans="1:26" ht="14.25" customHeight="1" x14ac:dyDescent="0.35">
      <c r="A35" s="3088"/>
      <c r="B35" s="3089"/>
      <c r="C35" s="3089"/>
      <c r="D35" s="3090"/>
      <c r="E35" s="3091"/>
      <c r="F35" s="3086"/>
      <c r="G35" s="3092"/>
      <c r="H35" s="3092"/>
      <c r="I35" s="3086"/>
      <c r="J35" s="3093"/>
      <c r="K35" s="3091"/>
      <c r="L35" s="3086"/>
      <c r="M35" s="3092"/>
      <c r="N35" s="3092"/>
      <c r="O35" s="3086"/>
      <c r="P35" s="3087"/>
      <c r="Q35" s="787"/>
      <c r="R35" s="3054"/>
      <c r="S35" s="3054"/>
      <c r="X35" s="98"/>
      <c r="Y35" s="98"/>
      <c r="Z35" s="98"/>
    </row>
    <row r="36" spans="1:26" ht="14.25" customHeight="1" x14ac:dyDescent="0.35">
      <c r="A36" s="3080"/>
      <c r="B36" s="3081"/>
      <c r="C36" s="3081"/>
      <c r="D36" s="3082"/>
      <c r="E36" s="3083"/>
      <c r="F36" s="3078"/>
      <c r="G36" s="3084"/>
      <c r="H36" s="3084"/>
      <c r="I36" s="3078"/>
      <c r="J36" s="3085"/>
      <c r="K36" s="3083"/>
      <c r="L36" s="3078"/>
      <c r="M36" s="3084"/>
      <c r="N36" s="3084"/>
      <c r="O36" s="3078"/>
      <c r="P36" s="3079"/>
      <c r="Q36" s="787"/>
      <c r="R36" s="3054"/>
      <c r="S36" s="3054"/>
      <c r="X36" s="98"/>
      <c r="Y36" s="98"/>
      <c r="Z36" s="98"/>
    </row>
    <row r="37" spans="1:26" ht="14.25" customHeight="1" x14ac:dyDescent="0.35">
      <c r="A37" s="3080"/>
      <c r="B37" s="3081"/>
      <c r="C37" s="3081"/>
      <c r="D37" s="3082"/>
      <c r="E37" s="3083"/>
      <c r="F37" s="3078"/>
      <c r="G37" s="3084"/>
      <c r="H37" s="3084"/>
      <c r="I37" s="3078"/>
      <c r="J37" s="3085"/>
      <c r="K37" s="3083"/>
      <c r="L37" s="3078"/>
      <c r="M37" s="3084"/>
      <c r="N37" s="3084"/>
      <c r="O37" s="3078"/>
      <c r="P37" s="3079"/>
      <c r="Q37" s="787"/>
      <c r="R37" s="3054"/>
      <c r="S37" s="3054"/>
      <c r="X37" s="98"/>
      <c r="Y37" s="98"/>
      <c r="Z37" s="98"/>
    </row>
    <row r="38" spans="1:26" ht="14.25" customHeight="1" x14ac:dyDescent="0.35">
      <c r="A38" s="3080"/>
      <c r="B38" s="3081"/>
      <c r="C38" s="3081"/>
      <c r="D38" s="3082"/>
      <c r="E38" s="3083"/>
      <c r="F38" s="3078"/>
      <c r="G38" s="3084"/>
      <c r="H38" s="3084"/>
      <c r="I38" s="3078"/>
      <c r="J38" s="3085"/>
      <c r="K38" s="3083"/>
      <c r="L38" s="3078"/>
      <c r="M38" s="3084"/>
      <c r="N38" s="3084"/>
      <c r="O38" s="3078"/>
      <c r="P38" s="3079"/>
      <c r="Q38" s="787"/>
      <c r="R38" s="3054"/>
      <c r="S38" s="3054"/>
      <c r="X38" s="98"/>
      <c r="Y38" s="98"/>
      <c r="Z38" s="98"/>
    </row>
    <row r="39" spans="1:26" ht="14.25" customHeight="1" x14ac:dyDescent="0.35">
      <c r="A39" s="3080"/>
      <c r="B39" s="3081"/>
      <c r="C39" s="3081"/>
      <c r="D39" s="3082"/>
      <c r="E39" s="3083"/>
      <c r="F39" s="3078"/>
      <c r="G39" s="3084"/>
      <c r="H39" s="3084"/>
      <c r="I39" s="3078"/>
      <c r="J39" s="3085"/>
      <c r="K39" s="3083"/>
      <c r="L39" s="3078"/>
      <c r="M39" s="3084"/>
      <c r="N39" s="3084"/>
      <c r="O39" s="3078"/>
      <c r="P39" s="3079"/>
      <c r="Q39" s="787"/>
      <c r="R39" s="3054"/>
      <c r="S39" s="3054"/>
      <c r="X39" s="98"/>
      <c r="Y39" s="98"/>
      <c r="Z39" s="98"/>
    </row>
    <row r="40" spans="1:26" ht="14.25" customHeight="1" x14ac:dyDescent="0.35">
      <c r="A40" s="3080"/>
      <c r="B40" s="3081"/>
      <c r="C40" s="3081"/>
      <c r="D40" s="3082"/>
      <c r="E40" s="3083"/>
      <c r="F40" s="3078"/>
      <c r="G40" s="3084"/>
      <c r="H40" s="3084"/>
      <c r="I40" s="3078"/>
      <c r="J40" s="3085"/>
      <c r="K40" s="3083"/>
      <c r="L40" s="3078"/>
      <c r="M40" s="3084"/>
      <c r="N40" s="3084"/>
      <c r="O40" s="3078"/>
      <c r="P40" s="3079"/>
      <c r="Q40" s="787"/>
      <c r="R40" s="3054"/>
      <c r="S40" s="3054"/>
      <c r="X40" s="98"/>
      <c r="Y40" s="98"/>
      <c r="Z40" s="98"/>
    </row>
    <row r="41" spans="1:26" ht="14.25" customHeight="1" x14ac:dyDescent="0.35">
      <c r="A41" s="3080"/>
      <c r="B41" s="3081"/>
      <c r="C41" s="3081"/>
      <c r="D41" s="3082"/>
      <c r="E41" s="3083"/>
      <c r="F41" s="3078"/>
      <c r="G41" s="3084"/>
      <c r="H41" s="3084"/>
      <c r="I41" s="3078"/>
      <c r="J41" s="3085"/>
      <c r="K41" s="3083"/>
      <c r="L41" s="3078"/>
      <c r="M41" s="3084"/>
      <c r="N41" s="3084"/>
      <c r="O41" s="3078"/>
      <c r="P41" s="3079"/>
      <c r="Q41" s="787"/>
      <c r="R41" s="3054"/>
      <c r="S41" s="3054"/>
      <c r="X41" s="98"/>
      <c r="Y41" s="98"/>
      <c r="Z41" s="98"/>
    </row>
    <row r="42" spans="1:26" ht="14.25" customHeight="1" x14ac:dyDescent="0.35">
      <c r="A42" s="3080"/>
      <c r="B42" s="3081"/>
      <c r="C42" s="3081"/>
      <c r="D42" s="3082"/>
      <c r="E42" s="3083"/>
      <c r="F42" s="3078"/>
      <c r="G42" s="3084"/>
      <c r="H42" s="3084"/>
      <c r="I42" s="3078"/>
      <c r="J42" s="3085"/>
      <c r="K42" s="3083"/>
      <c r="L42" s="3078"/>
      <c r="M42" s="3084"/>
      <c r="N42" s="3084"/>
      <c r="O42" s="3078"/>
      <c r="P42" s="3079"/>
      <c r="Q42" s="787"/>
      <c r="R42" s="3054"/>
      <c r="S42" s="3054"/>
      <c r="X42" s="98"/>
      <c r="Y42" s="98"/>
      <c r="Z42" s="98"/>
    </row>
    <row r="43" spans="1:26" ht="14.25" customHeight="1" x14ac:dyDescent="0.35">
      <c r="A43" s="3080"/>
      <c r="B43" s="3081"/>
      <c r="C43" s="3081"/>
      <c r="D43" s="3082"/>
      <c r="E43" s="3083"/>
      <c r="F43" s="3078"/>
      <c r="G43" s="3084"/>
      <c r="H43" s="3084"/>
      <c r="I43" s="3078"/>
      <c r="J43" s="3085"/>
      <c r="K43" s="3083"/>
      <c r="L43" s="3078"/>
      <c r="M43" s="3084"/>
      <c r="N43" s="3084"/>
      <c r="O43" s="3078"/>
      <c r="P43" s="3079"/>
      <c r="Q43" s="787"/>
      <c r="R43" s="3054"/>
      <c r="S43" s="3054"/>
      <c r="X43" s="98"/>
      <c r="Y43" s="98"/>
      <c r="Z43" s="98"/>
    </row>
    <row r="44" spans="1:26" ht="14.25" customHeight="1" x14ac:dyDescent="0.35">
      <c r="A44" s="3080"/>
      <c r="B44" s="3081"/>
      <c r="C44" s="3081"/>
      <c r="D44" s="3082"/>
      <c r="E44" s="3083"/>
      <c r="F44" s="3078"/>
      <c r="G44" s="3084"/>
      <c r="H44" s="3084"/>
      <c r="I44" s="3078"/>
      <c r="J44" s="3085"/>
      <c r="K44" s="3083"/>
      <c r="L44" s="3078"/>
      <c r="M44" s="3084"/>
      <c r="N44" s="3084"/>
      <c r="O44" s="3078"/>
      <c r="P44" s="3079"/>
      <c r="Q44" s="787"/>
      <c r="R44" s="3054"/>
      <c r="S44" s="3054"/>
      <c r="X44" s="98"/>
      <c r="Y44" s="98"/>
      <c r="Z44" s="98"/>
    </row>
    <row r="45" spans="1:26" ht="14.25" customHeight="1" x14ac:dyDescent="0.35">
      <c r="A45" s="3080"/>
      <c r="B45" s="3081"/>
      <c r="C45" s="3081"/>
      <c r="D45" s="3082"/>
      <c r="E45" s="3083"/>
      <c r="F45" s="3078"/>
      <c r="G45" s="3084"/>
      <c r="H45" s="3084"/>
      <c r="I45" s="3078"/>
      <c r="J45" s="3085"/>
      <c r="K45" s="3083"/>
      <c r="L45" s="3078"/>
      <c r="M45" s="3084"/>
      <c r="N45" s="3084"/>
      <c r="O45" s="3078"/>
      <c r="P45" s="3079"/>
      <c r="Q45" s="787"/>
      <c r="R45" s="3054"/>
      <c r="S45" s="3054"/>
      <c r="X45" s="98"/>
      <c r="Y45" s="98"/>
      <c r="Z45" s="98"/>
    </row>
    <row r="46" spans="1:26" ht="14.25" customHeight="1" x14ac:dyDescent="0.35">
      <c r="A46" s="3080"/>
      <c r="B46" s="3081"/>
      <c r="C46" s="3081"/>
      <c r="D46" s="3082"/>
      <c r="E46" s="3083"/>
      <c r="F46" s="3078"/>
      <c r="G46" s="3084"/>
      <c r="H46" s="3084"/>
      <c r="I46" s="3078"/>
      <c r="J46" s="3085"/>
      <c r="K46" s="3083"/>
      <c r="L46" s="3078"/>
      <c r="M46" s="3084"/>
      <c r="N46" s="3084"/>
      <c r="O46" s="3078"/>
      <c r="P46" s="3079"/>
      <c r="Q46" s="787"/>
      <c r="R46" s="3054"/>
      <c r="S46" s="3054"/>
      <c r="X46" s="98"/>
      <c r="Y46" s="98"/>
      <c r="Z46" s="98"/>
    </row>
    <row r="47" spans="1:26" ht="14.25" customHeight="1" x14ac:dyDescent="0.35">
      <c r="A47" s="3080"/>
      <c r="B47" s="3081"/>
      <c r="C47" s="3081"/>
      <c r="D47" s="3082"/>
      <c r="E47" s="3083"/>
      <c r="F47" s="3078"/>
      <c r="G47" s="3084"/>
      <c r="H47" s="3084"/>
      <c r="I47" s="3078"/>
      <c r="J47" s="3085"/>
      <c r="K47" s="3083"/>
      <c r="L47" s="3078"/>
      <c r="M47" s="3084"/>
      <c r="N47" s="3084"/>
      <c r="O47" s="3078"/>
      <c r="P47" s="3079"/>
      <c r="Q47" s="787"/>
      <c r="R47" s="3054"/>
      <c r="S47" s="3054"/>
      <c r="X47" s="98"/>
      <c r="Y47" s="98"/>
      <c r="Z47" s="98"/>
    </row>
    <row r="48" spans="1:26" ht="14.25" customHeight="1" x14ac:dyDescent="0.35">
      <c r="A48" s="3080"/>
      <c r="B48" s="3081"/>
      <c r="C48" s="3081"/>
      <c r="D48" s="3082"/>
      <c r="E48" s="3083"/>
      <c r="F48" s="3078"/>
      <c r="G48" s="3084"/>
      <c r="H48" s="3084"/>
      <c r="I48" s="3078"/>
      <c r="J48" s="3085"/>
      <c r="K48" s="3083"/>
      <c r="L48" s="3078"/>
      <c r="M48" s="3084"/>
      <c r="N48" s="3084"/>
      <c r="O48" s="3078"/>
      <c r="P48" s="3079"/>
      <c r="Q48" s="787"/>
      <c r="R48" s="3054"/>
      <c r="S48" s="3054"/>
      <c r="X48" s="98"/>
      <c r="Y48" s="98"/>
      <c r="Z48" s="98"/>
    </row>
    <row r="49" spans="1:26" ht="14.25" customHeight="1" thickBot="1" x14ac:dyDescent="0.4">
      <c r="A49" s="3071"/>
      <c r="B49" s="3072"/>
      <c r="C49" s="3073"/>
      <c r="D49" s="3074"/>
      <c r="E49" s="3075"/>
      <c r="F49" s="3052"/>
      <c r="G49" s="3076"/>
      <c r="H49" s="3076"/>
      <c r="I49" s="3052"/>
      <c r="J49" s="3077"/>
      <c r="K49" s="3075"/>
      <c r="L49" s="3052"/>
      <c r="M49" s="3076"/>
      <c r="N49" s="3076"/>
      <c r="O49" s="3052"/>
      <c r="P49" s="3053"/>
      <c r="Q49" s="787"/>
      <c r="R49" s="3054"/>
      <c r="S49" s="3054"/>
      <c r="X49" s="98"/>
      <c r="Y49" s="98"/>
      <c r="Z49" s="98"/>
    </row>
    <row r="50" spans="1:26" ht="9.75" customHeight="1" thickTop="1" x14ac:dyDescent="0.35">
      <c r="A50" s="788"/>
      <c r="B50" s="788"/>
      <c r="C50" s="3055" t="s">
        <v>151</v>
      </c>
      <c r="D50" s="3056"/>
      <c r="E50" s="3059">
        <f>SUM(E35:F49)</f>
        <v>0</v>
      </c>
      <c r="F50" s="3060"/>
      <c r="G50" s="3062">
        <f>SUM(G35:H49)</f>
        <v>0</v>
      </c>
      <c r="H50" s="3063"/>
      <c r="I50" s="3059">
        <f>SUM(I35:J49)</f>
        <v>0</v>
      </c>
      <c r="J50" s="3065"/>
      <c r="K50" s="3067">
        <f>SUM(K35:L49)</f>
        <v>0</v>
      </c>
      <c r="L50" s="3060"/>
      <c r="M50" s="3062">
        <f>SUM(M35:N49)</f>
        <v>0</v>
      </c>
      <c r="N50" s="3063"/>
      <c r="O50" s="3059">
        <f>SUM(O35:P49)</f>
        <v>0</v>
      </c>
      <c r="P50" s="3069"/>
      <c r="Q50" s="64"/>
      <c r="W50" s="98"/>
      <c r="X50" s="98"/>
      <c r="Y50" s="98"/>
    </row>
    <row r="51" spans="1:26" ht="9.75" customHeight="1" thickBot="1" x14ac:dyDescent="0.4">
      <c r="A51" s="788"/>
      <c r="B51" s="788"/>
      <c r="C51" s="3057"/>
      <c r="D51" s="3058"/>
      <c r="E51" s="3061"/>
      <c r="F51" s="3061"/>
      <c r="G51" s="3064"/>
      <c r="H51" s="3064"/>
      <c r="I51" s="3061"/>
      <c r="J51" s="3066"/>
      <c r="K51" s="3068"/>
      <c r="L51" s="3061"/>
      <c r="M51" s="3064"/>
      <c r="N51" s="3064"/>
      <c r="O51" s="3061"/>
      <c r="P51" s="3070"/>
      <c r="Q51" s="64"/>
      <c r="W51" s="98"/>
      <c r="X51" s="98"/>
      <c r="Y51" s="98"/>
    </row>
    <row r="52" spans="1:26" ht="15" customHeight="1" thickTop="1" x14ac:dyDescent="0.35">
      <c r="A52" s="788"/>
      <c r="B52" s="788"/>
      <c r="C52" s="788"/>
      <c r="D52" s="788"/>
      <c r="E52" s="788"/>
      <c r="F52" s="788"/>
      <c r="G52" s="788"/>
      <c r="H52" s="788"/>
      <c r="I52" s="788"/>
      <c r="J52" s="788"/>
      <c r="K52" s="788"/>
      <c r="L52" s="788"/>
      <c r="M52" s="788"/>
      <c r="N52" s="788"/>
      <c r="O52" s="788"/>
      <c r="P52" s="788"/>
      <c r="Q52" s="64"/>
      <c r="W52" s="98"/>
      <c r="X52" s="98"/>
      <c r="Y52" s="98"/>
    </row>
    <row r="53" spans="1:26" ht="15" customHeight="1" x14ac:dyDescent="0.35">
      <c r="A53" s="788"/>
      <c r="B53" s="788"/>
      <c r="C53" s="788"/>
      <c r="D53" s="788"/>
      <c r="E53" s="788"/>
      <c r="F53" s="788"/>
      <c r="G53" s="788"/>
      <c r="H53" s="788"/>
      <c r="I53" s="788"/>
      <c r="J53" s="788"/>
      <c r="K53" s="788"/>
      <c r="L53" s="788"/>
      <c r="M53" s="788"/>
      <c r="N53" s="788"/>
      <c r="O53" s="788"/>
      <c r="P53" s="788"/>
      <c r="Q53" s="64"/>
      <c r="W53" s="98"/>
      <c r="X53" s="98"/>
      <c r="Y53" s="98"/>
    </row>
    <row r="54" spans="1:26" ht="15" thickBot="1" x14ac:dyDescent="0.4">
      <c r="A54" s="64"/>
      <c r="B54" s="64"/>
      <c r="C54" s="64"/>
      <c r="D54" s="64"/>
      <c r="E54" s="64"/>
      <c r="F54" s="64"/>
      <c r="G54" s="64"/>
      <c r="H54" s="64"/>
      <c r="I54" s="64"/>
      <c r="J54" s="64"/>
      <c r="K54" s="64"/>
      <c r="L54" s="64"/>
      <c r="M54" s="64"/>
      <c r="N54" s="64"/>
      <c r="O54" s="64"/>
      <c r="P54" s="64"/>
      <c r="Q54" s="64"/>
      <c r="R54" s="64"/>
      <c r="S54" s="64"/>
      <c r="T54" s="64"/>
      <c r="U54" s="64"/>
      <c r="V54" s="64"/>
      <c r="W54" s="64"/>
    </row>
    <row r="55" spans="1:26" ht="19.5" thickTop="1" thickBot="1" x14ac:dyDescent="0.4">
      <c r="A55" s="3050" t="s">
        <v>10</v>
      </c>
      <c r="B55" s="3051"/>
      <c r="C55" s="3051"/>
      <c r="D55" s="3051"/>
      <c r="E55" s="3051"/>
      <c r="F55" s="3051"/>
      <c r="G55" s="3051"/>
      <c r="H55" s="3051"/>
      <c r="I55" s="3051"/>
      <c r="J55" s="3051"/>
      <c r="K55" s="3051"/>
      <c r="L55" s="33"/>
      <c r="M55" s="2360" t="s">
        <v>491</v>
      </c>
      <c r="N55" s="2361"/>
      <c r="O55" s="2362"/>
      <c r="P55" s="34"/>
      <c r="Q55" s="64"/>
      <c r="R55" s="64"/>
      <c r="S55" s="64"/>
      <c r="T55" s="64"/>
      <c r="U55" s="64"/>
      <c r="V55" s="64"/>
      <c r="W55" s="64"/>
    </row>
    <row r="56" spans="1:26" ht="19.5" customHeight="1" x14ac:dyDescent="0.35">
      <c r="A56" s="2881" t="s">
        <v>912</v>
      </c>
      <c r="B56" s="2882"/>
      <c r="C56" s="2882"/>
      <c r="D56" s="2882"/>
      <c r="E56" s="2882"/>
      <c r="F56" s="2882"/>
      <c r="G56" s="2882"/>
      <c r="H56" s="2882"/>
      <c r="I56" s="2882"/>
      <c r="J56" s="2882"/>
      <c r="K56" s="2882"/>
      <c r="L56" s="35"/>
      <c r="M56" s="2401" t="s">
        <v>541</v>
      </c>
      <c r="N56" s="2402"/>
      <c r="O56" s="2403"/>
      <c r="P56" s="36"/>
      <c r="Q56" s="64"/>
      <c r="R56" s="64"/>
      <c r="S56" s="64"/>
      <c r="T56" s="64"/>
      <c r="U56" s="64"/>
      <c r="V56" s="64"/>
      <c r="W56" s="64"/>
    </row>
    <row r="57" spans="1:26" ht="19.5" customHeight="1" x14ac:dyDescent="0.35">
      <c r="A57" s="2884"/>
      <c r="B57" s="2885"/>
      <c r="C57" s="2885"/>
      <c r="D57" s="2885"/>
      <c r="E57" s="2885"/>
      <c r="F57" s="2885"/>
      <c r="G57" s="2885"/>
      <c r="H57" s="2885"/>
      <c r="I57" s="2885"/>
      <c r="J57" s="2885"/>
      <c r="K57" s="2885"/>
      <c r="L57" s="35"/>
      <c r="M57" s="2341"/>
      <c r="N57" s="2342"/>
      <c r="O57" s="2343"/>
      <c r="P57" s="36"/>
      <c r="Q57" s="64"/>
      <c r="R57" s="64"/>
      <c r="S57" s="64"/>
      <c r="T57" s="64"/>
      <c r="U57" s="64"/>
      <c r="V57" s="64"/>
      <c r="W57" s="64"/>
    </row>
    <row r="58" spans="1:26" ht="19.5" customHeight="1" x14ac:dyDescent="0.35">
      <c r="A58" s="2884"/>
      <c r="B58" s="2885"/>
      <c r="C58" s="2885"/>
      <c r="D58" s="2885"/>
      <c r="E58" s="2885"/>
      <c r="F58" s="2885"/>
      <c r="G58" s="2885"/>
      <c r="H58" s="2885"/>
      <c r="I58" s="2885"/>
      <c r="J58" s="2885"/>
      <c r="K58" s="2885"/>
      <c r="L58" s="35"/>
      <c r="M58" s="2341"/>
      <c r="N58" s="2342"/>
      <c r="O58" s="2343"/>
      <c r="P58" s="36"/>
      <c r="Q58" s="64"/>
      <c r="R58" s="64"/>
      <c r="S58" s="64"/>
      <c r="T58" s="64"/>
      <c r="U58" s="64"/>
      <c r="V58" s="64"/>
      <c r="W58" s="64"/>
    </row>
    <row r="59" spans="1:26" ht="19.5" customHeight="1" x14ac:dyDescent="0.35">
      <c r="A59" s="2884"/>
      <c r="B59" s="2885"/>
      <c r="C59" s="2885"/>
      <c r="D59" s="2885"/>
      <c r="E59" s="2885"/>
      <c r="F59" s="2885"/>
      <c r="G59" s="2885"/>
      <c r="H59" s="2885"/>
      <c r="I59" s="2885"/>
      <c r="J59" s="2885"/>
      <c r="K59" s="2885"/>
      <c r="L59" s="35"/>
      <c r="M59" s="2341"/>
      <c r="N59" s="2342"/>
      <c r="O59" s="2343"/>
      <c r="P59" s="36"/>
      <c r="Q59" s="64"/>
      <c r="R59" s="64"/>
      <c r="S59" s="64"/>
      <c r="T59" s="64"/>
      <c r="U59" s="64"/>
      <c r="V59" s="64"/>
      <c r="W59" s="64"/>
    </row>
    <row r="60" spans="1:26" ht="19.5" customHeight="1" thickBot="1" x14ac:dyDescent="0.4">
      <c r="A60" s="2887"/>
      <c r="B60" s="2888"/>
      <c r="C60" s="2888"/>
      <c r="D60" s="2888"/>
      <c r="E60" s="2888"/>
      <c r="F60" s="2888"/>
      <c r="G60" s="2888"/>
      <c r="H60" s="2888"/>
      <c r="I60" s="2888"/>
      <c r="J60" s="2888"/>
      <c r="K60" s="2888"/>
      <c r="L60" s="35"/>
      <c r="M60" s="2344"/>
      <c r="N60" s="2345"/>
      <c r="O60" s="2346"/>
      <c r="P60" s="36"/>
      <c r="Q60" s="64"/>
      <c r="R60" s="64"/>
      <c r="S60" s="64"/>
      <c r="T60" s="64"/>
      <c r="U60" s="64"/>
      <c r="V60" s="64"/>
      <c r="W60" s="64"/>
    </row>
    <row r="61" spans="1:26" ht="15.5" thickTop="1" thickBot="1" x14ac:dyDescent="0.4">
      <c r="A61" s="64"/>
      <c r="B61" s="64"/>
      <c r="C61" s="64"/>
      <c r="D61" s="64"/>
      <c r="E61" s="64"/>
      <c r="F61" s="64"/>
      <c r="G61" s="64"/>
      <c r="H61" s="64"/>
      <c r="I61" s="64"/>
      <c r="J61" s="64"/>
      <c r="K61" s="64"/>
      <c r="L61" s="64"/>
      <c r="M61" s="34"/>
      <c r="N61" s="34"/>
      <c r="O61" s="34"/>
      <c r="P61" s="64"/>
      <c r="Q61" s="64"/>
      <c r="R61" s="64"/>
      <c r="S61" s="64"/>
      <c r="T61" s="64"/>
      <c r="U61" s="64"/>
      <c r="V61" s="64"/>
      <c r="W61" s="64"/>
    </row>
    <row r="62" spans="1:26" ht="19.5" thickTop="1" thickBot="1" x14ac:dyDescent="0.4">
      <c r="A62" s="2701" t="s">
        <v>11</v>
      </c>
      <c r="B62" s="2702"/>
      <c r="C62" s="2702"/>
      <c r="D62" s="2702"/>
      <c r="E62" s="2702"/>
      <c r="F62" s="2702"/>
      <c r="G62" s="2702"/>
      <c r="H62" s="2702"/>
      <c r="I62" s="2702"/>
      <c r="J62" s="2702"/>
      <c r="K62" s="2702"/>
      <c r="L62" s="33"/>
      <c r="M62" s="2360" t="s">
        <v>491</v>
      </c>
      <c r="N62" s="2361"/>
      <c r="O62" s="2362"/>
      <c r="P62" s="34"/>
      <c r="Q62" s="64"/>
      <c r="R62" s="64"/>
      <c r="S62" s="64"/>
      <c r="T62" s="64"/>
      <c r="U62" s="64"/>
      <c r="V62" s="64"/>
      <c r="W62" s="64"/>
    </row>
    <row r="63" spans="1:26" ht="19.5" customHeight="1" x14ac:dyDescent="0.35">
      <c r="A63" s="2881" t="s">
        <v>542</v>
      </c>
      <c r="B63" s="2882"/>
      <c r="C63" s="2882"/>
      <c r="D63" s="2882"/>
      <c r="E63" s="2882"/>
      <c r="F63" s="2882"/>
      <c r="G63" s="2882"/>
      <c r="H63" s="2882"/>
      <c r="I63" s="2882"/>
      <c r="J63" s="2882"/>
      <c r="K63" s="2882"/>
      <c r="L63" s="33"/>
      <c r="M63" s="2401" t="s">
        <v>540</v>
      </c>
      <c r="N63" s="2402"/>
      <c r="O63" s="2403"/>
      <c r="P63" s="34"/>
      <c r="Q63" s="64"/>
      <c r="R63" s="64"/>
      <c r="S63" s="64"/>
      <c r="T63" s="64"/>
      <c r="U63" s="64"/>
      <c r="V63" s="64"/>
      <c r="W63" s="64"/>
    </row>
    <row r="64" spans="1:26" ht="19.5" customHeight="1" x14ac:dyDescent="0.35">
      <c r="A64" s="2884"/>
      <c r="B64" s="2406"/>
      <c r="C64" s="2406"/>
      <c r="D64" s="2406"/>
      <c r="E64" s="2406"/>
      <c r="F64" s="2406"/>
      <c r="G64" s="2406"/>
      <c r="H64" s="2406"/>
      <c r="I64" s="2406"/>
      <c r="J64" s="2406"/>
      <c r="K64" s="2406"/>
      <c r="L64" s="33"/>
      <c r="M64" s="2341"/>
      <c r="N64" s="2342"/>
      <c r="O64" s="2343"/>
      <c r="P64" s="34"/>
      <c r="Q64" s="64"/>
      <c r="R64" s="64"/>
      <c r="S64" s="64"/>
      <c r="T64" s="64"/>
      <c r="U64" s="64"/>
      <c r="V64" s="64"/>
      <c r="W64" s="64"/>
    </row>
    <row r="65" spans="1:23" ht="19.5" customHeight="1" x14ac:dyDescent="0.35">
      <c r="A65" s="2884"/>
      <c r="B65" s="2406"/>
      <c r="C65" s="2406"/>
      <c r="D65" s="2406"/>
      <c r="E65" s="2406"/>
      <c r="F65" s="2406"/>
      <c r="G65" s="2406"/>
      <c r="H65" s="2406"/>
      <c r="I65" s="2406"/>
      <c r="J65" s="2406"/>
      <c r="K65" s="2406"/>
      <c r="L65" s="33"/>
      <c r="M65" s="2341"/>
      <c r="N65" s="2342"/>
      <c r="O65" s="2343"/>
      <c r="P65" s="34"/>
      <c r="Q65" s="64"/>
      <c r="R65" s="64"/>
      <c r="S65" s="64"/>
      <c r="T65" s="64"/>
      <c r="U65" s="64"/>
      <c r="V65" s="64"/>
      <c r="W65" s="64"/>
    </row>
    <row r="66" spans="1:23" ht="19.5" customHeight="1" thickBot="1" x14ac:dyDescent="0.4">
      <c r="A66" s="2887"/>
      <c r="B66" s="2888"/>
      <c r="C66" s="2888"/>
      <c r="D66" s="2888"/>
      <c r="E66" s="2888"/>
      <c r="F66" s="2888"/>
      <c r="G66" s="2888"/>
      <c r="H66" s="2888"/>
      <c r="I66" s="2888"/>
      <c r="J66" s="2888"/>
      <c r="K66" s="2888"/>
      <c r="L66" s="33"/>
      <c r="M66" s="2344"/>
      <c r="N66" s="2345"/>
      <c r="O66" s="2346"/>
      <c r="P66" s="34"/>
      <c r="Q66" s="64"/>
      <c r="R66" s="64"/>
      <c r="S66" s="64"/>
      <c r="T66" s="64"/>
      <c r="U66" s="64"/>
      <c r="V66" s="64"/>
      <c r="W66" s="64"/>
    </row>
    <row r="67" spans="1:23" ht="15" thickTop="1" x14ac:dyDescent="0.35">
      <c r="A67" s="64"/>
      <c r="B67" s="64"/>
      <c r="C67" s="64"/>
      <c r="D67" s="64"/>
      <c r="E67" s="64"/>
      <c r="F67" s="64"/>
      <c r="G67" s="64"/>
      <c r="H67" s="64"/>
      <c r="I67" s="64"/>
      <c r="J67" s="64"/>
      <c r="K67" s="64"/>
      <c r="L67" s="64"/>
      <c r="M67" s="64"/>
      <c r="N67" s="64"/>
      <c r="O67" s="64"/>
      <c r="P67" s="64"/>
      <c r="Q67" s="64"/>
      <c r="R67" s="64"/>
      <c r="S67" s="64"/>
      <c r="T67" s="64"/>
      <c r="U67" s="64"/>
      <c r="V67" s="64"/>
      <c r="W67" s="64"/>
    </row>
    <row r="68" spans="1:23" x14ac:dyDescent="0.35">
      <c r="A68" s="64"/>
      <c r="B68" s="64"/>
      <c r="C68" s="64"/>
      <c r="D68" s="64"/>
      <c r="E68" s="64"/>
      <c r="F68" s="64"/>
      <c r="G68" s="64"/>
      <c r="H68" s="64"/>
      <c r="I68" s="64"/>
      <c r="J68" s="64"/>
      <c r="K68" s="64"/>
      <c r="L68" s="64"/>
      <c r="M68" s="64"/>
      <c r="N68" s="64"/>
      <c r="O68" s="64"/>
      <c r="P68" s="64"/>
      <c r="Q68" s="64"/>
    </row>
    <row r="69" spans="1:23" x14ac:dyDescent="0.35">
      <c r="A69" s="64"/>
      <c r="B69" s="64"/>
      <c r="C69" s="64"/>
      <c r="D69" s="64"/>
      <c r="E69" s="64"/>
      <c r="F69" s="64"/>
      <c r="G69" s="64"/>
      <c r="H69" s="64"/>
      <c r="I69" s="64"/>
      <c r="J69" s="64"/>
      <c r="K69" s="64"/>
      <c r="L69" s="64"/>
      <c r="M69" s="64"/>
      <c r="N69" s="64"/>
      <c r="O69" s="64"/>
      <c r="P69" s="64"/>
      <c r="Q69" s="64"/>
    </row>
    <row r="70" spans="1:23" x14ac:dyDescent="0.35">
      <c r="A70" s="64"/>
      <c r="B70" s="64"/>
      <c r="C70" s="64"/>
      <c r="D70" s="64"/>
      <c r="E70" s="64"/>
      <c r="F70" s="64"/>
      <c r="G70" s="64"/>
      <c r="H70" s="64"/>
      <c r="I70" s="64"/>
      <c r="J70" s="64"/>
      <c r="K70" s="64"/>
      <c r="L70" s="64"/>
      <c r="M70" s="64"/>
      <c r="N70" s="64"/>
      <c r="O70" s="64"/>
      <c r="P70" s="64"/>
      <c r="Q70" s="64"/>
    </row>
  </sheetData>
  <mergeCells count="217">
    <mergeCell ref="A4:G4"/>
    <mergeCell ref="H4:P4"/>
    <mergeCell ref="A5:B5"/>
    <mergeCell ref="C5:P5"/>
    <mergeCell ref="A6:B6"/>
    <mergeCell ref="C6:P6"/>
    <mergeCell ref="D1:G1"/>
    <mergeCell ref="I1:J1"/>
    <mergeCell ref="L1:M1"/>
    <mergeCell ref="D2:G2"/>
    <mergeCell ref="I2:J2"/>
    <mergeCell ref="L2:M2"/>
    <mergeCell ref="A10:P10"/>
    <mergeCell ref="A11:D11"/>
    <mergeCell ref="E11:H11"/>
    <mergeCell ref="I11:L11"/>
    <mergeCell ref="M11:P11"/>
    <mergeCell ref="A12:P12"/>
    <mergeCell ref="A7:D7"/>
    <mergeCell ref="E7:H7"/>
    <mergeCell ref="I7:L7"/>
    <mergeCell ref="M7:P7"/>
    <mergeCell ref="A8:P8"/>
    <mergeCell ref="A9:D9"/>
    <mergeCell ref="E9:H9"/>
    <mergeCell ref="I9:L9"/>
    <mergeCell ref="M9:P9"/>
    <mergeCell ref="A16:P16"/>
    <mergeCell ref="A17:D17"/>
    <mergeCell ref="E17:H17"/>
    <mergeCell ref="I17:L17"/>
    <mergeCell ref="M17:P17"/>
    <mergeCell ref="A18:P18"/>
    <mergeCell ref="A13:D13"/>
    <mergeCell ref="E13:H13"/>
    <mergeCell ref="I13:L13"/>
    <mergeCell ref="M13:P13"/>
    <mergeCell ref="A14:P14"/>
    <mergeCell ref="A15:D15"/>
    <mergeCell ref="E15:H15"/>
    <mergeCell ref="I15:L15"/>
    <mergeCell ref="M15:P15"/>
    <mergeCell ref="A22:P22"/>
    <mergeCell ref="A23:D23"/>
    <mergeCell ref="E23:H23"/>
    <mergeCell ref="I23:L23"/>
    <mergeCell ref="M23:P23"/>
    <mergeCell ref="A24:P24"/>
    <mergeCell ref="A19:D19"/>
    <mergeCell ref="E19:H19"/>
    <mergeCell ref="I19:L19"/>
    <mergeCell ref="M19:P19"/>
    <mergeCell ref="A20:P20"/>
    <mergeCell ref="A21:D21"/>
    <mergeCell ref="E21:H21"/>
    <mergeCell ref="I21:L21"/>
    <mergeCell ref="M21:P21"/>
    <mergeCell ref="A28:P28"/>
    <mergeCell ref="A29:D29"/>
    <mergeCell ref="E29:H29"/>
    <mergeCell ref="I29:L29"/>
    <mergeCell ref="M29:P29"/>
    <mergeCell ref="A30:P30"/>
    <mergeCell ref="A25:D25"/>
    <mergeCell ref="E25:H25"/>
    <mergeCell ref="I25:L25"/>
    <mergeCell ref="M25:P25"/>
    <mergeCell ref="A26:P26"/>
    <mergeCell ref="A27:D27"/>
    <mergeCell ref="E27:H27"/>
    <mergeCell ref="I27:L27"/>
    <mergeCell ref="M27:P27"/>
    <mergeCell ref="A33:D33"/>
    <mergeCell ref="E33:J33"/>
    <mergeCell ref="K33:P33"/>
    <mergeCell ref="A34:D34"/>
    <mergeCell ref="E34:F34"/>
    <mergeCell ref="G34:H34"/>
    <mergeCell ref="I34:J34"/>
    <mergeCell ref="K34:L34"/>
    <mergeCell ref="M34:N34"/>
    <mergeCell ref="O34:P34"/>
    <mergeCell ref="O35:P35"/>
    <mergeCell ref="R35:S35"/>
    <mergeCell ref="A36:D36"/>
    <mergeCell ref="E36:F36"/>
    <mergeCell ref="G36:H36"/>
    <mergeCell ref="I36:J36"/>
    <mergeCell ref="K36:L36"/>
    <mergeCell ref="M36:N36"/>
    <mergeCell ref="O36:P36"/>
    <mergeCell ref="R36:S36"/>
    <mergeCell ref="A35:D35"/>
    <mergeCell ref="E35:F35"/>
    <mergeCell ref="G35:H35"/>
    <mergeCell ref="I35:J35"/>
    <mergeCell ref="K35:L35"/>
    <mergeCell ref="M35:N35"/>
    <mergeCell ref="O37:P37"/>
    <mergeCell ref="R37:S37"/>
    <mergeCell ref="A38:D38"/>
    <mergeCell ref="E38:F38"/>
    <mergeCell ref="G38:H38"/>
    <mergeCell ref="I38:J38"/>
    <mergeCell ref="K38:L38"/>
    <mergeCell ref="M38:N38"/>
    <mergeCell ref="O38:P38"/>
    <mergeCell ref="R38:S38"/>
    <mergeCell ref="A37:D37"/>
    <mergeCell ref="E37:F37"/>
    <mergeCell ref="G37:H37"/>
    <mergeCell ref="I37:J37"/>
    <mergeCell ref="K37:L37"/>
    <mergeCell ref="M37:N37"/>
    <mergeCell ref="O39:P39"/>
    <mergeCell ref="R39:S39"/>
    <mergeCell ref="A40:D40"/>
    <mergeCell ref="E40:F40"/>
    <mergeCell ref="G40:H40"/>
    <mergeCell ref="I40:J40"/>
    <mergeCell ref="K40:L40"/>
    <mergeCell ref="M40:N40"/>
    <mergeCell ref="O40:P40"/>
    <mergeCell ref="R40:S40"/>
    <mergeCell ref="A39:D39"/>
    <mergeCell ref="E39:F39"/>
    <mergeCell ref="G39:H39"/>
    <mergeCell ref="I39:J39"/>
    <mergeCell ref="K39:L39"/>
    <mergeCell ref="M39:N39"/>
    <mergeCell ref="O41:P41"/>
    <mergeCell ref="R41:S41"/>
    <mergeCell ref="A42:D42"/>
    <mergeCell ref="E42:F42"/>
    <mergeCell ref="G42:H42"/>
    <mergeCell ref="I42:J42"/>
    <mergeCell ref="K42:L42"/>
    <mergeCell ref="M42:N42"/>
    <mergeCell ref="O42:P42"/>
    <mergeCell ref="R42:S42"/>
    <mergeCell ref="A41:D41"/>
    <mergeCell ref="E41:F41"/>
    <mergeCell ref="G41:H41"/>
    <mergeCell ref="I41:J41"/>
    <mergeCell ref="K41:L41"/>
    <mergeCell ref="M41:N41"/>
    <mergeCell ref="O43:P43"/>
    <mergeCell ref="R43:S43"/>
    <mergeCell ref="A44:D44"/>
    <mergeCell ref="E44:F44"/>
    <mergeCell ref="G44:H44"/>
    <mergeCell ref="I44:J44"/>
    <mergeCell ref="K44:L44"/>
    <mergeCell ref="M44:N44"/>
    <mergeCell ref="O44:P44"/>
    <mergeCell ref="R44:S44"/>
    <mergeCell ref="A43:D43"/>
    <mergeCell ref="E43:F43"/>
    <mergeCell ref="G43:H43"/>
    <mergeCell ref="I43:J43"/>
    <mergeCell ref="K43:L43"/>
    <mergeCell ref="M43:N43"/>
    <mergeCell ref="O45:P45"/>
    <mergeCell ref="R45:S45"/>
    <mergeCell ref="A46:D46"/>
    <mergeCell ref="E46:F46"/>
    <mergeCell ref="G46:H46"/>
    <mergeCell ref="I46:J46"/>
    <mergeCell ref="K46:L46"/>
    <mergeCell ref="M46:N46"/>
    <mergeCell ref="O46:P46"/>
    <mergeCell ref="R46:S46"/>
    <mergeCell ref="A45:D45"/>
    <mergeCell ref="E45:F45"/>
    <mergeCell ref="G45:H45"/>
    <mergeCell ref="I45:J45"/>
    <mergeCell ref="K45:L45"/>
    <mergeCell ref="M45:N45"/>
    <mergeCell ref="O47:P47"/>
    <mergeCell ref="R47:S47"/>
    <mergeCell ref="A48:D48"/>
    <mergeCell ref="E48:F48"/>
    <mergeCell ref="G48:H48"/>
    <mergeCell ref="I48:J48"/>
    <mergeCell ref="K48:L48"/>
    <mergeCell ref="M48:N48"/>
    <mergeCell ref="O48:P48"/>
    <mergeCell ref="R48:S48"/>
    <mergeCell ref="A47:D47"/>
    <mergeCell ref="E47:F47"/>
    <mergeCell ref="G47:H47"/>
    <mergeCell ref="I47:J47"/>
    <mergeCell ref="K47:L47"/>
    <mergeCell ref="M47:N47"/>
    <mergeCell ref="R49:S49"/>
    <mergeCell ref="C50:D51"/>
    <mergeCell ref="E50:F51"/>
    <mergeCell ref="G50:H51"/>
    <mergeCell ref="I50:J51"/>
    <mergeCell ref="K50:L51"/>
    <mergeCell ref="M50:N51"/>
    <mergeCell ref="O50:P51"/>
    <mergeCell ref="A49:D49"/>
    <mergeCell ref="E49:F49"/>
    <mergeCell ref="G49:H49"/>
    <mergeCell ref="I49:J49"/>
    <mergeCell ref="K49:L49"/>
    <mergeCell ref="M49:N49"/>
    <mergeCell ref="A63:K66"/>
    <mergeCell ref="M63:O66"/>
    <mergeCell ref="A55:K55"/>
    <mergeCell ref="M55:O55"/>
    <mergeCell ref="A56:K60"/>
    <mergeCell ref="M56:O60"/>
    <mergeCell ref="A62:K62"/>
    <mergeCell ref="M62:O62"/>
    <mergeCell ref="O49:P49"/>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100-000000000000}">
      <formula1>AvancementTheme</formula1>
    </dataValidation>
  </dataValidations>
  <hyperlinks>
    <hyperlink ref="O1" location="DPDV_03CP3" display="PdV" xr:uid="{00000000-0004-0000-2100-000000000000}"/>
    <hyperlink ref="P1" location="DKPI_03CP3" display="KPI's" xr:uid="{00000000-0004-0000-21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28">
    <tabColor rgb="FFFFC000"/>
    <pageSetUpPr fitToPage="1"/>
  </sheetPr>
  <dimension ref="A1:AE103"/>
  <sheetViews>
    <sheetView showGridLines="0" showRowColHeaders="0" zoomScaleNormal="100" workbookViewId="0">
      <pane ySplit="7" topLeftCell="A62" activePane="bottomLeft" state="frozen"/>
      <selection activeCell="E12" sqref="E12:H12"/>
      <selection pane="bottomLeft" activeCell="B17" sqref="B17:E17"/>
    </sheetView>
  </sheetViews>
  <sheetFormatPr baseColWidth="10" defaultColWidth="11.453125" defaultRowHeight="14.5" x14ac:dyDescent="0.35"/>
  <cols>
    <col min="1" max="1" width="9" style="61" customWidth="1"/>
    <col min="2" max="5" width="11.453125" style="61"/>
    <col min="6" max="6" width="0.54296875" style="61" customWidth="1"/>
    <col min="7" max="7" width="13.54296875" style="61" customWidth="1"/>
    <col min="8" max="9" width="11.453125" style="61"/>
    <col min="10" max="10" width="0.7265625" style="61" customWidth="1"/>
    <col min="11" max="11" width="11" style="61" customWidth="1"/>
    <col min="12" max="12" width="12.81640625" style="61" customWidth="1"/>
    <col min="13" max="14" width="11.453125" style="61"/>
    <col min="15" max="15" width="11.453125" style="61" customWidth="1"/>
    <col min="16" max="16384" width="11.453125" style="61"/>
  </cols>
  <sheetData>
    <row r="1" spans="1:31"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c r="R1" s="450"/>
      <c r="S1" s="450"/>
    </row>
    <row r="2" spans="1:31" s="59" customFormat="1" ht="18" customHeight="1" x14ac:dyDescent="0.35">
      <c r="A2" s="398"/>
      <c r="B2" s="398"/>
      <c r="C2" s="398"/>
      <c r="D2" s="1996" t="str">
        <f>NomClient</f>
        <v>BestEditor</v>
      </c>
      <c r="E2" s="1997"/>
      <c r="F2" s="1997"/>
      <c r="G2" s="1998"/>
      <c r="H2" s="398"/>
      <c r="I2" s="2164" t="s">
        <v>283</v>
      </c>
      <c r="J2" s="2000"/>
      <c r="K2" s="398"/>
      <c r="L2" s="2001">
        <v>41862.55363425926</v>
      </c>
      <c r="M2" s="2002"/>
      <c r="N2" s="399"/>
      <c r="O2" s="448">
        <f>IF(LEN(DPDV_03CK3)&gt;0,LEN(DPDV_03CK3),0-PDV_NBmini)</f>
        <v>134</v>
      </c>
      <c r="P2" s="448">
        <f>IF(LEN(DKPI_03CK3)&gt;0,LEN(DKPI_03CK3),0-KPI_NBmini)</f>
        <v>31</v>
      </c>
      <c r="Q2" s="451"/>
      <c r="R2" s="451"/>
      <c r="S2" s="451"/>
    </row>
    <row r="3" spans="1:31" ht="6.75" customHeight="1" thickBot="1" x14ac:dyDescent="0.4">
      <c r="A3" s="401"/>
      <c r="B3" s="401"/>
      <c r="C3" s="401"/>
      <c r="D3" s="401"/>
      <c r="E3" s="401"/>
      <c r="F3" s="401"/>
      <c r="G3" s="401"/>
      <c r="H3" s="401"/>
      <c r="I3" s="401"/>
      <c r="J3" s="401"/>
      <c r="K3" s="401"/>
      <c r="L3" s="401"/>
      <c r="M3" s="401"/>
      <c r="N3" s="401"/>
      <c r="O3" s="401"/>
      <c r="P3" s="401"/>
      <c r="Q3" s="64"/>
      <c r="R3" s="64"/>
      <c r="S3" s="64"/>
    </row>
    <row r="4" spans="1:31" s="1" customFormat="1" ht="24.75" customHeight="1" thickBot="1" x14ac:dyDescent="0.4">
      <c r="A4" s="3005" t="str">
        <f>Parametre!B26  &amp; "  : "</f>
        <v xml:space="preserve">Outils pour le recrutement  : </v>
      </c>
      <c r="B4" s="3005"/>
      <c r="C4" s="3005"/>
      <c r="D4" s="3005"/>
      <c r="E4" s="3005"/>
      <c r="F4" s="3005"/>
      <c r="G4" s="3005"/>
      <c r="H4" s="3009" t="str">
        <f xml:space="preserve"> "Channel ready pour " &amp; NomProd3</f>
        <v>Channel ready pour Offre 3</v>
      </c>
      <c r="I4" s="3009"/>
      <c r="J4" s="3009"/>
      <c r="K4" s="3009"/>
      <c r="L4" s="3009"/>
      <c r="M4" s="3009"/>
      <c r="N4" s="3009"/>
      <c r="O4" s="3009"/>
      <c r="P4" s="3010"/>
      <c r="Q4" s="435"/>
      <c r="R4" s="435"/>
      <c r="S4" s="435"/>
    </row>
    <row r="5" spans="1:31" s="193" customFormat="1" ht="29.25" customHeight="1" thickBot="1" x14ac:dyDescent="0.4">
      <c r="A5" s="2017" t="s">
        <v>14</v>
      </c>
      <c r="B5" s="2017"/>
      <c r="C5" s="2018" t="s">
        <v>498</v>
      </c>
      <c r="D5" s="2018"/>
      <c r="E5" s="2018"/>
      <c r="F5" s="2018"/>
      <c r="G5" s="2018"/>
      <c r="H5" s="2018"/>
      <c r="I5" s="2018"/>
      <c r="J5" s="2018"/>
      <c r="K5" s="2018"/>
      <c r="L5" s="2018"/>
      <c r="M5" s="2018"/>
      <c r="N5" s="2018"/>
      <c r="O5" s="2018"/>
      <c r="P5" s="2018"/>
      <c r="Q5" s="452"/>
      <c r="R5" s="452"/>
      <c r="S5" s="452"/>
    </row>
    <row r="6" spans="1:31" ht="16" thickTop="1" x14ac:dyDescent="0.35">
      <c r="A6" s="2730"/>
      <c r="B6" s="3163" t="s">
        <v>166</v>
      </c>
      <c r="C6" s="3164"/>
      <c r="D6" s="3164"/>
      <c r="E6" s="3164"/>
      <c r="F6" s="2938" t="s">
        <v>819</v>
      </c>
      <c r="G6" s="2938"/>
      <c r="H6" s="2938" t="s">
        <v>824</v>
      </c>
      <c r="I6" s="2938"/>
      <c r="J6" s="3167" t="s">
        <v>152</v>
      </c>
      <c r="K6" s="3167"/>
      <c r="L6" s="3167" t="s">
        <v>153</v>
      </c>
      <c r="M6" s="2938" t="s">
        <v>17</v>
      </c>
      <c r="N6" s="2938"/>
      <c r="O6" s="2938"/>
      <c r="P6" s="3169"/>
      <c r="Q6" s="454"/>
      <c r="R6" s="454"/>
      <c r="S6" s="64"/>
      <c r="U6" s="66"/>
      <c r="V6" s="66"/>
      <c r="W6" s="71"/>
      <c r="X6" s="72"/>
      <c r="Y6" s="72"/>
      <c r="Z6" s="66"/>
      <c r="AA6" s="66"/>
      <c r="AB6" s="66"/>
      <c r="AC6" s="66"/>
      <c r="AD6" s="66"/>
      <c r="AE6" s="66"/>
    </row>
    <row r="7" spans="1:31" s="193" customFormat="1" ht="16" thickBot="1" x14ac:dyDescent="0.4">
      <c r="A7" s="2730"/>
      <c r="B7" s="3165"/>
      <c r="C7" s="3166"/>
      <c r="D7" s="3166"/>
      <c r="E7" s="3166"/>
      <c r="F7" s="3171" t="s">
        <v>16</v>
      </c>
      <c r="G7" s="3171"/>
      <c r="H7" s="2948" t="s">
        <v>16</v>
      </c>
      <c r="I7" s="2948"/>
      <c r="J7" s="3168"/>
      <c r="K7" s="3168"/>
      <c r="L7" s="3168"/>
      <c r="M7" s="2948"/>
      <c r="N7" s="2948"/>
      <c r="O7" s="2948"/>
      <c r="P7" s="3170"/>
      <c r="Q7" s="452"/>
      <c r="R7" s="452"/>
      <c r="S7" s="452"/>
      <c r="T7" s="92"/>
      <c r="U7" s="92"/>
      <c r="V7" s="93"/>
      <c r="W7" s="94"/>
      <c r="X7" s="94"/>
      <c r="Y7" s="92"/>
      <c r="Z7" s="92"/>
      <c r="AA7" s="92"/>
      <c r="AB7" s="92"/>
      <c r="AC7" s="92"/>
      <c r="AD7" s="92"/>
    </row>
    <row r="8" spans="1:31" ht="9" customHeight="1" thickTop="1" x14ac:dyDescent="0.35">
      <c r="A8" s="3161" t="s">
        <v>165</v>
      </c>
      <c r="B8" s="3153"/>
      <c r="C8" s="3154"/>
      <c r="D8" s="3154"/>
      <c r="E8" s="3154"/>
      <c r="F8" s="3154"/>
      <c r="G8" s="3154"/>
      <c r="H8" s="3154"/>
      <c r="I8" s="3154"/>
      <c r="J8" s="3154"/>
      <c r="K8" s="3154"/>
      <c r="L8" s="3154"/>
      <c r="M8" s="3154"/>
      <c r="N8" s="3154"/>
      <c r="O8" s="3154"/>
      <c r="P8" s="3155"/>
      <c r="Q8" s="454"/>
      <c r="R8" s="454"/>
      <c r="S8" s="64"/>
      <c r="U8" s="66"/>
      <c r="V8" s="66"/>
      <c r="W8" s="71"/>
      <c r="X8" s="72"/>
      <c r="Y8" s="72"/>
      <c r="Z8" s="66"/>
      <c r="AA8" s="66"/>
      <c r="AB8" s="66"/>
      <c r="AC8" s="66"/>
      <c r="AD8" s="66"/>
      <c r="AE8" s="66"/>
    </row>
    <row r="9" spans="1:31" ht="42.75" customHeight="1" x14ac:dyDescent="0.35">
      <c r="A9" s="3162"/>
      <c r="B9" s="2918" t="s">
        <v>400</v>
      </c>
      <c r="C9" s="2919"/>
      <c r="D9" s="2919"/>
      <c r="E9" s="2919"/>
      <c r="F9" s="3138">
        <v>10</v>
      </c>
      <c r="G9" s="3138"/>
      <c r="H9" s="3138">
        <v>10</v>
      </c>
      <c r="I9" s="3138"/>
      <c r="J9" s="3139">
        <f>ABS(F9-H9)</f>
        <v>0</v>
      </c>
      <c r="K9" s="3139"/>
      <c r="L9" s="759">
        <v>10</v>
      </c>
      <c r="M9" s="3140"/>
      <c r="N9" s="3140"/>
      <c r="O9" s="3140"/>
      <c r="P9" s="3141"/>
      <c r="Q9" s="454"/>
      <c r="R9" s="454"/>
      <c r="S9" s="64"/>
      <c r="U9" s="66"/>
      <c r="V9" s="66"/>
      <c r="W9" s="71"/>
      <c r="X9" s="72"/>
      <c r="Y9" s="72"/>
      <c r="Z9" s="66"/>
      <c r="AA9" s="66"/>
      <c r="AB9" s="66"/>
      <c r="AC9" s="66"/>
      <c r="AD9" s="66"/>
      <c r="AE9" s="66"/>
    </row>
    <row r="10" spans="1:31" ht="39" customHeight="1" x14ac:dyDescent="0.35">
      <c r="A10" s="3162"/>
      <c r="B10" s="2918" t="s">
        <v>401</v>
      </c>
      <c r="C10" s="2919"/>
      <c r="D10" s="2919"/>
      <c r="E10" s="2919"/>
      <c r="F10" s="3138">
        <v>4</v>
      </c>
      <c r="G10" s="3138"/>
      <c r="H10" s="3138">
        <v>8</v>
      </c>
      <c r="I10" s="3138"/>
      <c r="J10" s="3139">
        <f t="shared" ref="J10:J19" si="0">ABS(F10-H10)</f>
        <v>4</v>
      </c>
      <c r="K10" s="3139"/>
      <c r="L10" s="759">
        <v>10</v>
      </c>
      <c r="M10" s="3140" t="s">
        <v>849</v>
      </c>
      <c r="N10" s="3140"/>
      <c r="O10" s="3140"/>
      <c r="P10" s="3141"/>
      <c r="Q10" s="454"/>
      <c r="R10" s="454"/>
      <c r="S10" s="64"/>
      <c r="U10" s="66"/>
      <c r="V10" s="66"/>
      <c r="W10" s="71"/>
      <c r="X10" s="72"/>
      <c r="Y10" s="72"/>
      <c r="Z10" s="66"/>
      <c r="AA10" s="66"/>
      <c r="AB10" s="66"/>
      <c r="AC10" s="66"/>
      <c r="AD10" s="66"/>
      <c r="AE10" s="66"/>
    </row>
    <row r="11" spans="1:31" ht="30" customHeight="1" x14ac:dyDescent="0.35">
      <c r="A11" s="3162"/>
      <c r="B11" s="2918" t="s">
        <v>154</v>
      </c>
      <c r="C11" s="2919"/>
      <c r="D11" s="2919"/>
      <c r="E11" s="2919"/>
      <c r="F11" s="3138">
        <v>10</v>
      </c>
      <c r="G11" s="3138"/>
      <c r="H11" s="3138">
        <v>10</v>
      </c>
      <c r="I11" s="3138"/>
      <c r="J11" s="3139">
        <f t="shared" si="0"/>
        <v>0</v>
      </c>
      <c r="K11" s="3139"/>
      <c r="L11" s="759">
        <v>10</v>
      </c>
      <c r="M11" s="3140"/>
      <c r="N11" s="3140"/>
      <c r="O11" s="3140"/>
      <c r="P11" s="3141"/>
      <c r="Q11" s="454"/>
      <c r="R11" s="454"/>
      <c r="S11" s="64"/>
      <c r="U11" s="66"/>
      <c r="V11" s="66"/>
      <c r="W11" s="71"/>
      <c r="X11" s="72"/>
      <c r="Y11" s="72"/>
      <c r="Z11" s="66"/>
      <c r="AA11" s="66"/>
      <c r="AB11" s="66"/>
      <c r="AC11" s="66"/>
      <c r="AD11" s="66"/>
      <c r="AE11" s="66"/>
    </row>
    <row r="12" spans="1:31" ht="30" customHeight="1" x14ac:dyDescent="0.35">
      <c r="A12" s="3162"/>
      <c r="B12" s="2918" t="s">
        <v>402</v>
      </c>
      <c r="C12" s="2919"/>
      <c r="D12" s="2919"/>
      <c r="E12" s="2919"/>
      <c r="F12" s="3138">
        <v>10</v>
      </c>
      <c r="G12" s="3138"/>
      <c r="H12" s="3138">
        <v>1</v>
      </c>
      <c r="I12" s="3138"/>
      <c r="J12" s="3139">
        <f t="shared" si="0"/>
        <v>9</v>
      </c>
      <c r="K12" s="3139"/>
      <c r="L12" s="759">
        <v>10</v>
      </c>
      <c r="M12" s="3140"/>
      <c r="N12" s="3140"/>
      <c r="O12" s="3140"/>
      <c r="P12" s="3141"/>
      <c r="Q12" s="454"/>
      <c r="R12" s="454"/>
      <c r="S12" s="64"/>
      <c r="U12" s="66"/>
      <c r="V12" s="66"/>
      <c r="W12" s="71"/>
      <c r="X12" s="72"/>
      <c r="Y12" s="72"/>
      <c r="Z12" s="66"/>
      <c r="AA12" s="66"/>
      <c r="AB12" s="66"/>
      <c r="AC12" s="66"/>
      <c r="AD12" s="66"/>
      <c r="AE12" s="66"/>
    </row>
    <row r="13" spans="1:31" ht="30" customHeight="1" x14ac:dyDescent="0.35">
      <c r="A13" s="3162"/>
      <c r="B13" s="2918" t="s">
        <v>403</v>
      </c>
      <c r="C13" s="2918"/>
      <c r="D13" s="2918"/>
      <c r="E13" s="2918"/>
      <c r="F13" s="3138">
        <v>8</v>
      </c>
      <c r="G13" s="3138"/>
      <c r="H13" s="3138">
        <v>10</v>
      </c>
      <c r="I13" s="3138"/>
      <c r="J13" s="3139">
        <f t="shared" si="0"/>
        <v>2</v>
      </c>
      <c r="K13" s="3139"/>
      <c r="L13" s="759">
        <v>10</v>
      </c>
      <c r="M13" s="3140"/>
      <c r="N13" s="3140"/>
      <c r="O13" s="3140"/>
      <c r="P13" s="3141"/>
      <c r="Q13" s="454"/>
      <c r="R13" s="454"/>
      <c r="S13" s="64"/>
      <c r="U13" s="66"/>
      <c r="V13" s="66"/>
      <c r="W13" s="71"/>
      <c r="X13" s="72"/>
      <c r="Y13" s="72"/>
      <c r="Z13" s="66"/>
      <c r="AA13" s="66"/>
      <c r="AB13" s="66"/>
      <c r="AC13" s="66"/>
      <c r="AD13" s="66"/>
      <c r="AE13" s="66"/>
    </row>
    <row r="14" spans="1:31" ht="30" customHeight="1" x14ac:dyDescent="0.35">
      <c r="A14" s="3162"/>
      <c r="B14" s="2918" t="s">
        <v>404</v>
      </c>
      <c r="C14" s="2919"/>
      <c r="D14" s="2919"/>
      <c r="E14" s="2919"/>
      <c r="F14" s="3138">
        <v>6</v>
      </c>
      <c r="G14" s="3138"/>
      <c r="H14" s="3138">
        <v>8</v>
      </c>
      <c r="I14" s="3138"/>
      <c r="J14" s="3139">
        <f t="shared" si="0"/>
        <v>2</v>
      </c>
      <c r="K14" s="3139"/>
      <c r="L14" s="759">
        <v>10</v>
      </c>
      <c r="M14" s="3140" t="s">
        <v>850</v>
      </c>
      <c r="N14" s="3140"/>
      <c r="O14" s="3140"/>
      <c r="P14" s="3141"/>
      <c r="Q14" s="454"/>
      <c r="R14" s="454"/>
      <c r="S14" s="64"/>
      <c r="U14" s="66"/>
      <c r="V14" s="66"/>
      <c r="W14" s="71"/>
      <c r="X14" s="72"/>
      <c r="Y14" s="72"/>
      <c r="Z14" s="66"/>
      <c r="AA14" s="66"/>
      <c r="AB14" s="66"/>
      <c r="AC14" s="66"/>
      <c r="AD14" s="66"/>
      <c r="AE14" s="66"/>
    </row>
    <row r="15" spans="1:31" ht="30" customHeight="1" x14ac:dyDescent="0.35">
      <c r="A15" s="3162"/>
      <c r="B15" s="2918" t="s">
        <v>609</v>
      </c>
      <c r="C15" s="2919"/>
      <c r="D15" s="2919"/>
      <c r="E15" s="2919"/>
      <c r="F15" s="3138">
        <v>10</v>
      </c>
      <c r="G15" s="3138"/>
      <c r="H15" s="3138">
        <v>7</v>
      </c>
      <c r="I15" s="3138"/>
      <c r="J15" s="3139">
        <f t="shared" si="0"/>
        <v>3</v>
      </c>
      <c r="K15" s="3139"/>
      <c r="L15" s="759">
        <v>10</v>
      </c>
      <c r="M15" s="3140"/>
      <c r="N15" s="3140"/>
      <c r="O15" s="3140"/>
      <c r="P15" s="3141"/>
      <c r="Q15" s="454"/>
      <c r="R15" s="454"/>
      <c r="S15" s="64"/>
      <c r="U15" s="66"/>
      <c r="V15" s="66"/>
      <c r="W15" s="71"/>
      <c r="X15" s="72"/>
      <c r="Y15" s="72"/>
      <c r="Z15" s="66"/>
      <c r="AA15" s="66"/>
      <c r="AB15" s="66"/>
      <c r="AC15" s="66"/>
      <c r="AD15" s="66"/>
      <c r="AE15" s="66"/>
    </row>
    <row r="16" spans="1:31" ht="30" customHeight="1" x14ac:dyDescent="0.35">
      <c r="A16" s="3162"/>
      <c r="B16" s="2918" t="s">
        <v>405</v>
      </c>
      <c r="C16" s="2919"/>
      <c r="D16" s="2919"/>
      <c r="E16" s="2919"/>
      <c r="F16" s="3138">
        <v>10</v>
      </c>
      <c r="G16" s="3138"/>
      <c r="H16" s="3138">
        <v>10</v>
      </c>
      <c r="I16" s="3138"/>
      <c r="J16" s="3139">
        <f t="shared" si="0"/>
        <v>0</v>
      </c>
      <c r="K16" s="3139"/>
      <c r="L16" s="759">
        <v>10</v>
      </c>
      <c r="M16" s="3140"/>
      <c r="N16" s="3140"/>
      <c r="O16" s="3140"/>
      <c r="P16" s="3141"/>
      <c r="Q16" s="454"/>
      <c r="R16" s="454"/>
      <c r="S16" s="64"/>
      <c r="U16" s="66"/>
      <c r="V16" s="66"/>
      <c r="W16" s="71"/>
      <c r="X16" s="72"/>
      <c r="Y16" s="72"/>
      <c r="Z16" s="66"/>
      <c r="AA16" s="66"/>
      <c r="AB16" s="66"/>
      <c r="AC16" s="66"/>
      <c r="AD16" s="66"/>
      <c r="AE16" s="66"/>
    </row>
    <row r="17" spans="1:31" ht="30" customHeight="1" x14ac:dyDescent="0.35">
      <c r="A17" s="3162"/>
      <c r="B17" s="2918" t="s">
        <v>406</v>
      </c>
      <c r="C17" s="2919"/>
      <c r="D17" s="2919"/>
      <c r="E17" s="2919"/>
      <c r="F17" s="3138">
        <v>10</v>
      </c>
      <c r="G17" s="3138"/>
      <c r="H17" s="3138">
        <v>10</v>
      </c>
      <c r="I17" s="3138"/>
      <c r="J17" s="3139">
        <f t="shared" si="0"/>
        <v>0</v>
      </c>
      <c r="K17" s="3139"/>
      <c r="L17" s="759">
        <v>10</v>
      </c>
      <c r="M17" s="3140"/>
      <c r="N17" s="3140"/>
      <c r="O17" s="3140"/>
      <c r="P17" s="3141"/>
      <c r="Q17" s="454"/>
      <c r="R17" s="454"/>
      <c r="S17" s="64"/>
      <c r="U17" s="66"/>
      <c r="V17" s="66"/>
      <c r="W17" s="71"/>
      <c r="X17" s="72"/>
      <c r="Y17" s="72"/>
      <c r="Z17" s="66"/>
      <c r="AA17" s="66"/>
      <c r="AB17" s="66"/>
      <c r="AC17" s="66"/>
      <c r="AD17" s="66"/>
      <c r="AE17" s="66"/>
    </row>
    <row r="18" spans="1:31" ht="30" customHeight="1" x14ac:dyDescent="0.35">
      <c r="A18" s="3162"/>
      <c r="B18" s="2918" t="s">
        <v>407</v>
      </c>
      <c r="C18" s="2919"/>
      <c r="D18" s="2919"/>
      <c r="E18" s="2919"/>
      <c r="F18" s="3138">
        <v>6</v>
      </c>
      <c r="G18" s="3138"/>
      <c r="H18" s="3138">
        <v>7</v>
      </c>
      <c r="I18" s="3138"/>
      <c r="J18" s="3139">
        <f t="shared" si="0"/>
        <v>1</v>
      </c>
      <c r="K18" s="3139"/>
      <c r="L18" s="759">
        <v>10</v>
      </c>
      <c r="M18" s="3140" t="s">
        <v>851</v>
      </c>
      <c r="N18" s="3140"/>
      <c r="O18" s="3140"/>
      <c r="P18" s="3141"/>
      <c r="Q18" s="454"/>
      <c r="R18" s="454"/>
      <c r="S18" s="64"/>
      <c r="U18" s="66"/>
      <c r="V18" s="66"/>
      <c r="W18" s="71"/>
      <c r="X18" s="72"/>
      <c r="Y18" s="72"/>
      <c r="Z18" s="66"/>
      <c r="AA18" s="66"/>
      <c r="AB18" s="66"/>
      <c r="AC18" s="66"/>
      <c r="AD18" s="66"/>
      <c r="AE18" s="66"/>
    </row>
    <row r="19" spans="1:31" ht="30" customHeight="1" x14ac:dyDescent="0.35">
      <c r="A19" s="3162"/>
      <c r="B19" s="3151" t="s">
        <v>408</v>
      </c>
      <c r="C19" s="2919"/>
      <c r="D19" s="2919"/>
      <c r="E19" s="2919"/>
      <c r="F19" s="3138">
        <v>8</v>
      </c>
      <c r="G19" s="3138"/>
      <c r="H19" s="3138">
        <v>8</v>
      </c>
      <c r="I19" s="3138"/>
      <c r="J19" s="3139">
        <f t="shared" si="0"/>
        <v>0</v>
      </c>
      <c r="K19" s="3139"/>
      <c r="L19" s="759">
        <v>10</v>
      </c>
      <c r="M19" s="3140"/>
      <c r="N19" s="3140"/>
      <c r="O19" s="3140"/>
      <c r="P19" s="3141"/>
      <c r="Q19" s="454"/>
      <c r="R19" s="454"/>
      <c r="S19" s="64"/>
      <c r="U19" s="66"/>
      <c r="V19" s="66"/>
      <c r="W19" s="71"/>
      <c r="X19" s="72"/>
      <c r="Y19" s="72"/>
      <c r="Z19" s="66"/>
      <c r="AA19" s="66"/>
      <c r="AB19" s="66"/>
      <c r="AC19" s="66"/>
      <c r="AD19" s="66"/>
      <c r="AE19" s="66"/>
    </row>
    <row r="20" spans="1:31" ht="30" customHeight="1" x14ac:dyDescent="0.35">
      <c r="A20" s="3162"/>
      <c r="B20" s="3151" t="s">
        <v>409</v>
      </c>
      <c r="C20" s="2919"/>
      <c r="D20" s="2919"/>
      <c r="E20" s="2919"/>
      <c r="F20" s="3138">
        <v>8</v>
      </c>
      <c r="G20" s="3138"/>
      <c r="H20" s="3138">
        <v>8</v>
      </c>
      <c r="I20" s="3138"/>
      <c r="J20" s="3139">
        <f>ABS(F20-H20)</f>
        <v>0</v>
      </c>
      <c r="K20" s="3139"/>
      <c r="L20" s="759">
        <v>10</v>
      </c>
      <c r="M20" s="3140"/>
      <c r="N20" s="3140"/>
      <c r="O20" s="3140"/>
      <c r="P20" s="3141"/>
      <c r="Q20" s="454"/>
      <c r="R20" s="454"/>
      <c r="S20" s="64"/>
      <c r="U20" s="66"/>
      <c r="V20" s="66"/>
      <c r="W20" s="71"/>
      <c r="X20" s="72"/>
      <c r="Y20" s="72"/>
      <c r="Z20" s="66"/>
      <c r="AA20" s="66"/>
      <c r="AB20" s="66"/>
      <c r="AC20" s="66"/>
      <c r="AD20" s="66"/>
      <c r="AE20" s="66"/>
    </row>
    <row r="21" spans="1:31" ht="12" customHeight="1" thickBot="1" x14ac:dyDescent="0.4">
      <c r="A21" s="3162"/>
      <c r="B21" s="3156"/>
      <c r="C21" s="3143"/>
      <c r="D21" s="3143"/>
      <c r="E21" s="3143"/>
      <c r="F21" s="3144">
        <v>0</v>
      </c>
      <c r="G21" s="3144"/>
      <c r="H21" s="3144">
        <v>0</v>
      </c>
      <c r="I21" s="3144"/>
      <c r="J21" s="3145">
        <v>0</v>
      </c>
      <c r="K21" s="3145"/>
      <c r="L21" s="763"/>
      <c r="M21" s="3146"/>
      <c r="N21" s="3146"/>
      <c r="O21" s="3146"/>
      <c r="P21" s="3147"/>
      <c r="Q21" s="454"/>
      <c r="R21" s="454"/>
      <c r="S21" s="64"/>
      <c r="U21" s="66"/>
      <c r="V21" s="66"/>
      <c r="W21" s="71"/>
      <c r="X21" s="72"/>
      <c r="Y21" s="72"/>
      <c r="Z21" s="66"/>
      <c r="AA21" s="66"/>
      <c r="AB21" s="66"/>
      <c r="AC21" s="66"/>
      <c r="AD21" s="66"/>
      <c r="AE21" s="66"/>
    </row>
    <row r="22" spans="1:31" ht="9" customHeight="1" x14ac:dyDescent="0.35">
      <c r="A22" s="3159" t="s">
        <v>433</v>
      </c>
      <c r="B22" s="3153"/>
      <c r="C22" s="3154"/>
      <c r="D22" s="3154"/>
      <c r="E22" s="3154"/>
      <c r="F22" s="3154"/>
      <c r="G22" s="3154"/>
      <c r="H22" s="3154"/>
      <c r="I22" s="3154"/>
      <c r="J22" s="3154"/>
      <c r="K22" s="3154"/>
      <c r="L22" s="3154"/>
      <c r="M22" s="3154"/>
      <c r="N22" s="3154"/>
      <c r="O22" s="3154"/>
      <c r="P22" s="3155"/>
      <c r="Q22" s="454"/>
      <c r="R22" s="454"/>
      <c r="S22" s="64"/>
      <c r="U22" s="66"/>
      <c r="V22" s="66"/>
      <c r="W22" s="71"/>
      <c r="X22" s="72"/>
      <c r="Y22" s="72"/>
      <c r="Z22" s="66"/>
      <c r="AA22" s="66"/>
      <c r="AB22" s="66"/>
      <c r="AC22" s="66"/>
      <c r="AD22" s="66"/>
      <c r="AE22" s="66"/>
    </row>
    <row r="23" spans="1:31" ht="30" customHeight="1" x14ac:dyDescent="0.35">
      <c r="A23" s="3160"/>
      <c r="B23" s="2918" t="s">
        <v>155</v>
      </c>
      <c r="C23" s="2919"/>
      <c r="D23" s="2919"/>
      <c r="E23" s="2919"/>
      <c r="F23" s="3138">
        <v>10</v>
      </c>
      <c r="G23" s="3138"/>
      <c r="H23" s="3138">
        <v>10</v>
      </c>
      <c r="I23" s="3138"/>
      <c r="J23" s="3139">
        <f t="shared" ref="J23:J31" si="1">ABS(F23-H23)</f>
        <v>0</v>
      </c>
      <c r="K23" s="3139"/>
      <c r="L23" s="759">
        <v>10</v>
      </c>
      <c r="M23" s="3140" t="s">
        <v>848</v>
      </c>
      <c r="N23" s="3140"/>
      <c r="O23" s="3140"/>
      <c r="P23" s="3141"/>
      <c r="Q23" s="454"/>
      <c r="R23" s="454"/>
      <c r="S23" s="64"/>
      <c r="U23" s="66"/>
      <c r="V23" s="66"/>
      <c r="W23" s="71"/>
      <c r="X23" s="72"/>
      <c r="Y23" s="72"/>
      <c r="Z23" s="66"/>
      <c r="AA23" s="66"/>
      <c r="AB23" s="66"/>
      <c r="AC23" s="66"/>
      <c r="AD23" s="66"/>
      <c r="AE23" s="66"/>
    </row>
    <row r="24" spans="1:31" ht="30" customHeight="1" x14ac:dyDescent="0.35">
      <c r="A24" s="3160"/>
      <c r="B24" s="2918" t="s">
        <v>610</v>
      </c>
      <c r="C24" s="2919"/>
      <c r="D24" s="2919"/>
      <c r="E24" s="2919"/>
      <c r="F24" s="3138">
        <v>10</v>
      </c>
      <c r="G24" s="3138"/>
      <c r="H24" s="3138">
        <v>10</v>
      </c>
      <c r="I24" s="3138"/>
      <c r="J24" s="3139">
        <f t="shared" si="1"/>
        <v>0</v>
      </c>
      <c r="K24" s="3139"/>
      <c r="L24" s="759">
        <v>10</v>
      </c>
      <c r="M24" s="3140"/>
      <c r="N24" s="3140"/>
      <c r="O24" s="3140"/>
      <c r="P24" s="3141"/>
      <c r="Q24" s="454"/>
      <c r="R24" s="454"/>
      <c r="S24" s="64"/>
      <c r="U24" s="66"/>
      <c r="V24" s="66"/>
      <c r="W24" s="71"/>
      <c r="X24" s="72"/>
      <c r="Y24" s="72"/>
      <c r="Z24" s="66"/>
      <c r="AA24" s="66"/>
      <c r="AB24" s="66"/>
      <c r="AC24" s="66"/>
      <c r="AD24" s="66"/>
      <c r="AE24" s="66"/>
    </row>
    <row r="25" spans="1:31" ht="30" customHeight="1" x14ac:dyDescent="0.35">
      <c r="A25" s="3160"/>
      <c r="B25" s="2918" t="s">
        <v>410</v>
      </c>
      <c r="C25" s="2919"/>
      <c r="D25" s="2919"/>
      <c r="E25" s="2919"/>
      <c r="F25" s="3138">
        <v>10</v>
      </c>
      <c r="G25" s="3138"/>
      <c r="H25" s="3138">
        <v>10</v>
      </c>
      <c r="I25" s="3138"/>
      <c r="J25" s="3139">
        <f t="shared" si="1"/>
        <v>0</v>
      </c>
      <c r="K25" s="3139"/>
      <c r="L25" s="759">
        <v>10</v>
      </c>
      <c r="M25" s="3140"/>
      <c r="N25" s="3140"/>
      <c r="O25" s="3140"/>
      <c r="P25" s="3141"/>
      <c r="Q25" s="454"/>
      <c r="R25" s="454"/>
      <c r="S25" s="64"/>
      <c r="U25" s="66"/>
      <c r="V25" s="66"/>
      <c r="W25" s="71"/>
      <c r="X25" s="72"/>
      <c r="Y25" s="72"/>
      <c r="Z25" s="66"/>
      <c r="AA25" s="66"/>
      <c r="AB25" s="66"/>
      <c r="AC25" s="66"/>
      <c r="AD25" s="66"/>
      <c r="AE25" s="66"/>
    </row>
    <row r="26" spans="1:31" ht="30" customHeight="1" x14ac:dyDescent="0.35">
      <c r="A26" s="3160"/>
      <c r="B26" s="2918" t="s">
        <v>411</v>
      </c>
      <c r="C26" s="2919"/>
      <c r="D26" s="2919"/>
      <c r="E26" s="2919"/>
      <c r="F26" s="3138">
        <v>10</v>
      </c>
      <c r="G26" s="3138"/>
      <c r="H26" s="3138">
        <v>10</v>
      </c>
      <c r="I26" s="3138"/>
      <c r="J26" s="3139">
        <f t="shared" si="1"/>
        <v>0</v>
      </c>
      <c r="K26" s="3139"/>
      <c r="L26" s="759">
        <v>10</v>
      </c>
      <c r="M26" s="3140"/>
      <c r="N26" s="3140"/>
      <c r="O26" s="3140"/>
      <c r="P26" s="3141"/>
      <c r="Q26" s="454"/>
      <c r="R26" s="454"/>
      <c r="S26" s="64"/>
      <c r="U26" s="66"/>
      <c r="V26" s="66"/>
      <c r="W26" s="71"/>
      <c r="X26" s="72"/>
      <c r="Y26" s="72"/>
      <c r="Z26" s="66"/>
      <c r="AA26" s="66"/>
      <c r="AB26" s="66"/>
      <c r="AC26" s="66"/>
      <c r="AD26" s="66"/>
      <c r="AE26" s="66"/>
    </row>
    <row r="27" spans="1:31" ht="30" customHeight="1" x14ac:dyDescent="0.35">
      <c r="A27" s="3160"/>
      <c r="B27" s="2918" t="s">
        <v>156</v>
      </c>
      <c r="C27" s="2919"/>
      <c r="D27" s="2919"/>
      <c r="E27" s="2919"/>
      <c r="F27" s="3138">
        <v>6</v>
      </c>
      <c r="G27" s="3138"/>
      <c r="H27" s="3138">
        <v>7</v>
      </c>
      <c r="I27" s="3138"/>
      <c r="J27" s="3139">
        <f t="shared" si="1"/>
        <v>1</v>
      </c>
      <c r="K27" s="3139"/>
      <c r="L27" s="759">
        <v>10</v>
      </c>
      <c r="M27" s="3140" t="s">
        <v>852</v>
      </c>
      <c r="N27" s="3140"/>
      <c r="O27" s="3140"/>
      <c r="P27" s="3141"/>
      <c r="Q27" s="454"/>
      <c r="R27" s="454"/>
      <c r="S27" s="64"/>
      <c r="U27" s="66"/>
      <c r="V27" s="66"/>
      <c r="W27" s="71"/>
      <c r="X27" s="72"/>
      <c r="Y27" s="72"/>
      <c r="Z27" s="66"/>
      <c r="AA27" s="66"/>
      <c r="AB27" s="66"/>
      <c r="AC27" s="66"/>
      <c r="AD27" s="66"/>
      <c r="AE27" s="66"/>
    </row>
    <row r="28" spans="1:31" ht="30" customHeight="1" x14ac:dyDescent="0.35">
      <c r="A28" s="3160"/>
      <c r="B28" s="2918" t="s">
        <v>157</v>
      </c>
      <c r="C28" s="2919"/>
      <c r="D28" s="2919"/>
      <c r="E28" s="2919"/>
      <c r="F28" s="3138">
        <v>10</v>
      </c>
      <c r="G28" s="3138"/>
      <c r="H28" s="3138">
        <v>7</v>
      </c>
      <c r="I28" s="3138"/>
      <c r="J28" s="3139">
        <f t="shared" si="1"/>
        <v>3</v>
      </c>
      <c r="K28" s="3139"/>
      <c r="L28" s="759">
        <v>10</v>
      </c>
      <c r="M28" s="3140"/>
      <c r="N28" s="3140"/>
      <c r="O28" s="3140"/>
      <c r="P28" s="3141"/>
      <c r="Q28" s="454"/>
      <c r="R28" s="454"/>
      <c r="S28" s="64"/>
      <c r="U28" s="66"/>
      <c r="V28" s="66"/>
      <c r="W28" s="71"/>
      <c r="X28" s="72"/>
      <c r="Y28" s="72"/>
      <c r="Z28" s="66"/>
      <c r="AA28" s="66"/>
      <c r="AB28" s="66"/>
      <c r="AC28" s="66"/>
      <c r="AD28" s="66"/>
      <c r="AE28" s="66"/>
    </row>
    <row r="29" spans="1:31" ht="30" customHeight="1" x14ac:dyDescent="0.35">
      <c r="A29" s="3160"/>
      <c r="B29" s="2918" t="s">
        <v>412</v>
      </c>
      <c r="C29" s="2919"/>
      <c r="D29" s="2919"/>
      <c r="E29" s="2919"/>
      <c r="F29" s="3138">
        <v>4</v>
      </c>
      <c r="G29" s="3138"/>
      <c r="H29" s="3138">
        <v>7</v>
      </c>
      <c r="I29" s="3138"/>
      <c r="J29" s="3139">
        <f t="shared" si="1"/>
        <v>3</v>
      </c>
      <c r="K29" s="3139"/>
      <c r="L29" s="759">
        <v>10</v>
      </c>
      <c r="M29" s="3140" t="s">
        <v>853</v>
      </c>
      <c r="N29" s="3140"/>
      <c r="O29" s="3140"/>
      <c r="P29" s="3141"/>
      <c r="Q29" s="454"/>
      <c r="R29" s="454"/>
      <c r="S29" s="64"/>
      <c r="U29" s="66"/>
      <c r="V29" s="66"/>
      <c r="W29" s="71"/>
      <c r="X29" s="72"/>
      <c r="Y29" s="72"/>
      <c r="Z29" s="66"/>
      <c r="AA29" s="66"/>
      <c r="AB29" s="66"/>
      <c r="AC29" s="66"/>
      <c r="AD29" s="66"/>
      <c r="AE29" s="66"/>
    </row>
    <row r="30" spans="1:31" ht="30" customHeight="1" x14ac:dyDescent="0.35">
      <c r="A30" s="3160"/>
      <c r="B30" s="2918" t="s">
        <v>413</v>
      </c>
      <c r="C30" s="2919"/>
      <c r="D30" s="2919"/>
      <c r="E30" s="2919"/>
      <c r="F30" s="3138">
        <v>10</v>
      </c>
      <c r="G30" s="3138"/>
      <c r="H30" s="3138">
        <v>4</v>
      </c>
      <c r="I30" s="3138"/>
      <c r="J30" s="3139">
        <f t="shared" si="1"/>
        <v>6</v>
      </c>
      <c r="K30" s="3139"/>
      <c r="L30" s="759">
        <v>10</v>
      </c>
      <c r="M30" s="3140"/>
      <c r="N30" s="3140"/>
      <c r="O30" s="3140"/>
      <c r="P30" s="3141"/>
      <c r="Q30" s="454"/>
      <c r="R30" s="454"/>
      <c r="S30" s="64"/>
      <c r="U30" s="66"/>
      <c r="V30" s="66"/>
      <c r="W30" s="71"/>
      <c r="X30" s="72"/>
      <c r="Y30" s="72"/>
      <c r="Z30" s="66"/>
      <c r="AA30" s="66"/>
      <c r="AB30" s="66"/>
      <c r="AC30" s="66"/>
      <c r="AD30" s="66"/>
      <c r="AE30" s="66"/>
    </row>
    <row r="31" spans="1:31" ht="30" customHeight="1" x14ac:dyDescent="0.35">
      <c r="A31" s="3160"/>
      <c r="B31" s="2918" t="s">
        <v>608</v>
      </c>
      <c r="C31" s="2919"/>
      <c r="D31" s="2919"/>
      <c r="E31" s="2919"/>
      <c r="F31" s="3138">
        <v>1</v>
      </c>
      <c r="G31" s="3138"/>
      <c r="H31" s="3138">
        <v>1</v>
      </c>
      <c r="I31" s="3138"/>
      <c r="J31" s="3139">
        <f t="shared" si="1"/>
        <v>0</v>
      </c>
      <c r="K31" s="3139"/>
      <c r="L31" s="759">
        <v>10</v>
      </c>
      <c r="M31" s="3140" t="s">
        <v>854</v>
      </c>
      <c r="N31" s="3140"/>
      <c r="O31" s="3140"/>
      <c r="P31" s="3141"/>
      <c r="Q31" s="454"/>
      <c r="R31" s="454"/>
      <c r="S31" s="64"/>
      <c r="U31" s="66"/>
      <c r="V31" s="66"/>
      <c r="W31" s="71"/>
      <c r="X31" s="72"/>
      <c r="Y31" s="72"/>
      <c r="Z31" s="66"/>
      <c r="AA31" s="66"/>
      <c r="AB31" s="66"/>
      <c r="AC31" s="66"/>
      <c r="AD31" s="66"/>
      <c r="AE31" s="66"/>
    </row>
    <row r="32" spans="1:31" ht="30" customHeight="1" x14ac:dyDescent="0.35">
      <c r="A32" s="3160"/>
      <c r="B32" s="3151" t="s">
        <v>414</v>
      </c>
      <c r="C32" s="2919"/>
      <c r="D32" s="2919"/>
      <c r="E32" s="2919"/>
      <c r="F32" s="3138">
        <v>10</v>
      </c>
      <c r="G32" s="3138"/>
      <c r="H32" s="3138">
        <v>10</v>
      </c>
      <c r="I32" s="3138"/>
      <c r="J32" s="3139">
        <f>ABS(F32-H32)</f>
        <v>0</v>
      </c>
      <c r="K32" s="3139"/>
      <c r="L32" s="759">
        <v>10</v>
      </c>
      <c r="M32" s="3140"/>
      <c r="N32" s="3140"/>
      <c r="O32" s="3140"/>
      <c r="P32" s="3141"/>
      <c r="Q32" s="454"/>
      <c r="R32" s="454"/>
      <c r="S32" s="64"/>
      <c r="U32" s="66"/>
      <c r="V32" s="66"/>
      <c r="W32" s="71"/>
      <c r="X32" s="72"/>
      <c r="Y32" s="72"/>
      <c r="Z32" s="66"/>
      <c r="AA32" s="66"/>
      <c r="AB32" s="66"/>
      <c r="AC32" s="66"/>
      <c r="AD32" s="66"/>
      <c r="AE32" s="66"/>
    </row>
    <row r="33" spans="1:31" ht="9.75" customHeight="1" thickBot="1" x14ac:dyDescent="0.4">
      <c r="A33" s="3160"/>
      <c r="B33" s="764"/>
      <c r="C33" s="765"/>
      <c r="D33" s="765"/>
      <c r="E33" s="765"/>
      <c r="F33" s="3144">
        <v>0</v>
      </c>
      <c r="G33" s="3144"/>
      <c r="H33" s="3144">
        <v>0</v>
      </c>
      <c r="I33" s="3144"/>
      <c r="J33" s="3145">
        <v>0</v>
      </c>
      <c r="K33" s="3145"/>
      <c r="L33" s="763"/>
      <c r="M33" s="766"/>
      <c r="N33" s="766"/>
      <c r="O33" s="766"/>
      <c r="P33" s="767"/>
      <c r="Q33" s="454"/>
      <c r="R33" s="454"/>
      <c r="S33" s="64"/>
      <c r="U33" s="66"/>
      <c r="V33" s="66"/>
      <c r="W33" s="71"/>
      <c r="X33" s="72"/>
      <c r="Y33" s="72"/>
      <c r="Z33" s="66"/>
      <c r="AA33" s="66"/>
      <c r="AB33" s="66"/>
      <c r="AC33" s="66"/>
      <c r="AD33" s="66"/>
      <c r="AE33" s="66"/>
    </row>
    <row r="34" spans="1:31" ht="9" customHeight="1" x14ac:dyDescent="0.35">
      <c r="A34" s="3157" t="s">
        <v>434</v>
      </c>
      <c r="B34" s="3153"/>
      <c r="C34" s="3154"/>
      <c r="D34" s="3154"/>
      <c r="E34" s="3154"/>
      <c r="F34" s="3154"/>
      <c r="G34" s="3154"/>
      <c r="H34" s="3154"/>
      <c r="I34" s="3154"/>
      <c r="J34" s="3154"/>
      <c r="K34" s="3154"/>
      <c r="L34" s="3154"/>
      <c r="M34" s="3154"/>
      <c r="N34" s="3154"/>
      <c r="O34" s="3154"/>
      <c r="P34" s="3155"/>
      <c r="Q34" s="454"/>
      <c r="R34" s="454"/>
      <c r="S34" s="64"/>
      <c r="U34" s="66"/>
      <c r="V34" s="66"/>
      <c r="W34" s="71"/>
      <c r="X34" s="72"/>
      <c r="Y34" s="72"/>
      <c r="Z34" s="66"/>
      <c r="AA34" s="66"/>
      <c r="AB34" s="66"/>
      <c r="AC34" s="66"/>
      <c r="AD34" s="66"/>
      <c r="AE34" s="66"/>
    </row>
    <row r="35" spans="1:31" ht="30" customHeight="1" x14ac:dyDescent="0.35">
      <c r="A35" s="3158"/>
      <c r="B35" s="3151" t="s">
        <v>415</v>
      </c>
      <c r="C35" s="2919"/>
      <c r="D35" s="2919"/>
      <c r="E35" s="2919"/>
      <c r="F35" s="3138">
        <v>6</v>
      </c>
      <c r="G35" s="3138"/>
      <c r="H35" s="3138">
        <v>8</v>
      </c>
      <c r="I35" s="3138"/>
      <c r="J35" s="3139">
        <f t="shared" ref="J35:J41" si="2">ABS(F35-H35)</f>
        <v>2</v>
      </c>
      <c r="K35" s="3139"/>
      <c r="L35" s="759">
        <v>10</v>
      </c>
      <c r="M35" s="3140"/>
      <c r="N35" s="3140"/>
      <c r="O35" s="3140"/>
      <c r="P35" s="3141"/>
      <c r="Q35" s="454"/>
      <c r="R35" s="454"/>
      <c r="S35" s="64"/>
      <c r="U35" s="66"/>
      <c r="V35" s="66"/>
      <c r="W35" s="71"/>
      <c r="X35" s="72"/>
      <c r="Y35" s="72"/>
      <c r="Z35" s="66"/>
      <c r="AA35" s="66"/>
      <c r="AB35" s="66"/>
      <c r="AC35" s="66"/>
      <c r="AD35" s="66"/>
      <c r="AE35" s="66"/>
    </row>
    <row r="36" spans="1:31" ht="30" customHeight="1" x14ac:dyDescent="0.35">
      <c r="A36" s="3158"/>
      <c r="B36" s="3151" t="s">
        <v>416</v>
      </c>
      <c r="C36" s="2919"/>
      <c r="D36" s="2919"/>
      <c r="E36" s="2919"/>
      <c r="F36" s="3138">
        <v>8</v>
      </c>
      <c r="G36" s="3138"/>
      <c r="H36" s="3138">
        <v>8</v>
      </c>
      <c r="I36" s="3138"/>
      <c r="J36" s="3139">
        <f t="shared" si="2"/>
        <v>0</v>
      </c>
      <c r="K36" s="3139"/>
      <c r="L36" s="759">
        <v>10</v>
      </c>
      <c r="M36" s="3140"/>
      <c r="N36" s="3140"/>
      <c r="O36" s="3140"/>
      <c r="P36" s="3141"/>
      <c r="Q36" s="454"/>
      <c r="R36" s="454"/>
      <c r="S36" s="64"/>
      <c r="U36" s="66"/>
      <c r="V36" s="66"/>
      <c r="W36" s="71"/>
      <c r="X36" s="72"/>
      <c r="Y36" s="72"/>
      <c r="Z36" s="66"/>
      <c r="AA36" s="66"/>
      <c r="AB36" s="66"/>
      <c r="AC36" s="66"/>
      <c r="AD36" s="66"/>
      <c r="AE36" s="66"/>
    </row>
    <row r="37" spans="1:31" ht="30" customHeight="1" x14ac:dyDescent="0.35">
      <c r="A37" s="3158"/>
      <c r="B37" s="3151" t="s">
        <v>158</v>
      </c>
      <c r="C37" s="2919"/>
      <c r="D37" s="2919"/>
      <c r="E37" s="2919"/>
      <c r="F37" s="3138">
        <v>8</v>
      </c>
      <c r="G37" s="3138"/>
      <c r="H37" s="3138">
        <v>8</v>
      </c>
      <c r="I37" s="3138"/>
      <c r="J37" s="3139">
        <f t="shared" si="2"/>
        <v>0</v>
      </c>
      <c r="K37" s="3139"/>
      <c r="L37" s="759">
        <v>10</v>
      </c>
      <c r="M37" s="3140"/>
      <c r="N37" s="3140"/>
      <c r="O37" s="3140"/>
      <c r="P37" s="3141"/>
      <c r="Q37" s="454"/>
      <c r="R37" s="454"/>
      <c r="S37" s="64"/>
      <c r="U37" s="66"/>
      <c r="V37" s="66"/>
      <c r="W37" s="71"/>
      <c r="X37" s="72"/>
      <c r="Y37" s="72"/>
      <c r="Z37" s="66"/>
      <c r="AA37" s="66"/>
      <c r="AB37" s="66"/>
      <c r="AC37" s="66"/>
      <c r="AD37" s="66"/>
      <c r="AE37" s="66"/>
    </row>
    <row r="38" spans="1:31" ht="30" customHeight="1" x14ac:dyDescent="0.35">
      <c r="A38" s="3158"/>
      <c r="B38" s="3151" t="s">
        <v>419</v>
      </c>
      <c r="C38" s="2919"/>
      <c r="D38" s="2919"/>
      <c r="E38" s="2919"/>
      <c r="F38" s="3138">
        <v>8</v>
      </c>
      <c r="G38" s="3138"/>
      <c r="H38" s="3138">
        <v>10</v>
      </c>
      <c r="I38" s="3138"/>
      <c r="J38" s="3139">
        <f t="shared" si="2"/>
        <v>2</v>
      </c>
      <c r="K38" s="3139"/>
      <c r="L38" s="759">
        <v>10</v>
      </c>
      <c r="M38" s="3140"/>
      <c r="N38" s="3140"/>
      <c r="O38" s="3140"/>
      <c r="P38" s="3141"/>
      <c r="Q38" s="454"/>
      <c r="R38" s="454"/>
      <c r="S38" s="64"/>
      <c r="U38" s="66"/>
      <c r="V38" s="66"/>
      <c r="W38" s="71"/>
      <c r="X38" s="72"/>
      <c r="Y38" s="72"/>
      <c r="Z38" s="66"/>
      <c r="AA38" s="66"/>
      <c r="AB38" s="66"/>
      <c r="AC38" s="66"/>
      <c r="AD38" s="66"/>
      <c r="AE38" s="66"/>
    </row>
    <row r="39" spans="1:31" ht="30" customHeight="1" x14ac:dyDescent="0.35">
      <c r="A39" s="3158"/>
      <c r="B39" s="3151" t="s">
        <v>420</v>
      </c>
      <c r="C39" s="2919"/>
      <c r="D39" s="2919"/>
      <c r="E39" s="2919"/>
      <c r="F39" s="3138">
        <v>10</v>
      </c>
      <c r="G39" s="3138"/>
      <c r="H39" s="3138">
        <v>10</v>
      </c>
      <c r="I39" s="3138"/>
      <c r="J39" s="3139">
        <f t="shared" si="2"/>
        <v>0</v>
      </c>
      <c r="K39" s="3139"/>
      <c r="L39" s="759">
        <v>10</v>
      </c>
      <c r="M39" s="3140"/>
      <c r="N39" s="3140"/>
      <c r="O39" s="3140"/>
      <c r="P39" s="3141"/>
      <c r="Q39" s="454"/>
      <c r="R39" s="454"/>
      <c r="S39" s="64"/>
      <c r="U39" s="66"/>
      <c r="V39" s="66"/>
      <c r="W39" s="71"/>
      <c r="X39" s="72"/>
      <c r="Y39" s="72"/>
      <c r="Z39" s="66"/>
      <c r="AA39" s="66"/>
      <c r="AB39" s="66"/>
      <c r="AC39" s="66"/>
      <c r="AD39" s="66"/>
      <c r="AE39" s="66"/>
    </row>
    <row r="40" spans="1:31" ht="30" customHeight="1" x14ac:dyDescent="0.35">
      <c r="A40" s="3158"/>
      <c r="B40" s="3151" t="s">
        <v>418</v>
      </c>
      <c r="C40" s="2919"/>
      <c r="D40" s="2919"/>
      <c r="E40" s="2919"/>
      <c r="F40" s="3138">
        <v>5</v>
      </c>
      <c r="G40" s="3138"/>
      <c r="H40" s="3138">
        <v>10</v>
      </c>
      <c r="I40" s="3138"/>
      <c r="J40" s="3139">
        <f t="shared" si="2"/>
        <v>5</v>
      </c>
      <c r="K40" s="3139"/>
      <c r="L40" s="759">
        <v>10</v>
      </c>
      <c r="M40" s="3140"/>
      <c r="N40" s="3140"/>
      <c r="O40" s="3140"/>
      <c r="P40" s="3141"/>
      <c r="Q40" s="454"/>
      <c r="R40" s="454"/>
      <c r="S40" s="64"/>
      <c r="U40" s="66"/>
      <c r="V40" s="66"/>
      <c r="W40" s="71"/>
      <c r="X40" s="72"/>
      <c r="Y40" s="72"/>
      <c r="Z40" s="66"/>
      <c r="AA40" s="66"/>
      <c r="AB40" s="66"/>
      <c r="AC40" s="66"/>
      <c r="AD40" s="66"/>
      <c r="AE40" s="66"/>
    </row>
    <row r="41" spans="1:31" ht="30" customHeight="1" x14ac:dyDescent="0.35">
      <c r="A41" s="3158"/>
      <c r="B41" s="3151" t="s">
        <v>417</v>
      </c>
      <c r="C41" s="2919"/>
      <c r="D41" s="2919"/>
      <c r="E41" s="2919"/>
      <c r="F41" s="3138">
        <v>10</v>
      </c>
      <c r="G41" s="3138"/>
      <c r="H41" s="3138">
        <v>5</v>
      </c>
      <c r="I41" s="3138"/>
      <c r="J41" s="3139">
        <f t="shared" si="2"/>
        <v>5</v>
      </c>
      <c r="K41" s="3139"/>
      <c r="L41" s="759">
        <v>10</v>
      </c>
      <c r="M41" s="3140"/>
      <c r="N41" s="3140"/>
      <c r="O41" s="3140"/>
      <c r="P41" s="3141"/>
      <c r="Q41" s="454"/>
      <c r="R41" s="454"/>
      <c r="S41" s="64"/>
      <c r="U41" s="66"/>
      <c r="V41" s="66"/>
      <c r="W41" s="71"/>
      <c r="X41" s="72"/>
      <c r="Y41" s="72"/>
      <c r="Z41" s="66"/>
      <c r="AA41" s="66"/>
      <c r="AB41" s="66"/>
      <c r="AC41" s="66"/>
      <c r="AD41" s="66"/>
      <c r="AE41" s="66"/>
    </row>
    <row r="42" spans="1:31" ht="30" customHeight="1" x14ac:dyDescent="0.35">
      <c r="A42" s="3158"/>
      <c r="B42" s="3151" t="s">
        <v>159</v>
      </c>
      <c r="C42" s="2919"/>
      <c r="D42" s="2919"/>
      <c r="E42" s="2919"/>
      <c r="F42" s="3138">
        <v>7</v>
      </c>
      <c r="G42" s="3138"/>
      <c r="H42" s="3138">
        <v>8</v>
      </c>
      <c r="I42" s="3138"/>
      <c r="J42" s="3139">
        <f>ABS(F42-H42)</f>
        <v>1</v>
      </c>
      <c r="K42" s="3139"/>
      <c r="L42" s="759">
        <v>10</v>
      </c>
      <c r="M42" s="3140"/>
      <c r="N42" s="3140"/>
      <c r="O42" s="3140"/>
      <c r="P42" s="3141"/>
      <c r="Q42" s="454"/>
      <c r="R42" s="454"/>
      <c r="S42" s="64"/>
      <c r="U42" s="66"/>
      <c r="V42" s="66"/>
      <c r="W42" s="71"/>
      <c r="X42" s="72"/>
      <c r="Y42" s="72"/>
      <c r="Z42" s="66"/>
      <c r="AA42" s="66"/>
      <c r="AB42" s="66"/>
      <c r="AC42" s="66"/>
      <c r="AD42" s="66"/>
      <c r="AE42" s="66"/>
    </row>
    <row r="43" spans="1:31" ht="9.75" customHeight="1" thickBot="1" x14ac:dyDescent="0.4">
      <c r="A43" s="3158"/>
      <c r="B43" s="3156"/>
      <c r="C43" s="3143"/>
      <c r="D43" s="3143"/>
      <c r="E43" s="3143"/>
      <c r="F43" s="3144">
        <v>0</v>
      </c>
      <c r="G43" s="3144"/>
      <c r="H43" s="3144">
        <v>0</v>
      </c>
      <c r="I43" s="3144"/>
      <c r="J43" s="3145">
        <v>0</v>
      </c>
      <c r="K43" s="3145"/>
      <c r="L43" s="768"/>
      <c r="M43" s="3146"/>
      <c r="N43" s="3146"/>
      <c r="O43" s="3146"/>
      <c r="P43" s="3147"/>
      <c r="Q43" s="454"/>
      <c r="R43" s="454"/>
      <c r="S43" s="64"/>
      <c r="U43" s="66"/>
      <c r="V43" s="66"/>
      <c r="W43" s="71"/>
      <c r="X43" s="72"/>
      <c r="Y43" s="72"/>
      <c r="Z43" s="66"/>
      <c r="AA43" s="66"/>
      <c r="AB43" s="66"/>
      <c r="AC43" s="66"/>
      <c r="AD43" s="66"/>
      <c r="AE43" s="66"/>
    </row>
    <row r="44" spans="1:31" ht="9" customHeight="1" x14ac:dyDescent="0.35">
      <c r="A44" s="3152" t="s">
        <v>164</v>
      </c>
      <c r="B44" s="3153"/>
      <c r="C44" s="3154"/>
      <c r="D44" s="3154"/>
      <c r="E44" s="3154"/>
      <c r="F44" s="3154"/>
      <c r="G44" s="3154"/>
      <c r="H44" s="3154"/>
      <c r="I44" s="3154"/>
      <c r="J44" s="3154"/>
      <c r="K44" s="3154"/>
      <c r="L44" s="3154"/>
      <c r="M44" s="3154"/>
      <c r="N44" s="3154"/>
      <c r="O44" s="3154"/>
      <c r="P44" s="3155"/>
      <c r="Q44" s="454"/>
      <c r="R44" s="454"/>
      <c r="S44" s="64"/>
      <c r="U44" s="66"/>
      <c r="V44" s="66"/>
      <c r="W44" s="71"/>
      <c r="X44" s="72"/>
      <c r="Y44" s="72"/>
      <c r="Z44" s="66"/>
      <c r="AA44" s="66"/>
      <c r="AB44" s="66"/>
      <c r="AC44" s="66"/>
      <c r="AD44" s="66"/>
      <c r="AE44" s="66"/>
    </row>
    <row r="45" spans="1:31" ht="30" customHeight="1" x14ac:dyDescent="0.35">
      <c r="A45" s="2964"/>
      <c r="B45" s="3151" t="s">
        <v>160</v>
      </c>
      <c r="C45" s="2919"/>
      <c r="D45" s="2919"/>
      <c r="E45" s="2919"/>
      <c r="F45" s="3138">
        <v>6</v>
      </c>
      <c r="G45" s="3138"/>
      <c r="H45" s="3138">
        <v>1</v>
      </c>
      <c r="I45" s="3138"/>
      <c r="J45" s="3139">
        <f t="shared" ref="J45:J50" si="3">ABS(F45-H45)</f>
        <v>5</v>
      </c>
      <c r="K45" s="3139"/>
      <c r="L45" s="759">
        <v>10</v>
      </c>
      <c r="M45" s="3140"/>
      <c r="N45" s="3140"/>
      <c r="O45" s="3140"/>
      <c r="P45" s="3141"/>
      <c r="Q45" s="454"/>
      <c r="R45" s="454"/>
      <c r="S45" s="64"/>
      <c r="U45" s="66"/>
      <c r="V45" s="66"/>
      <c r="W45" s="71"/>
      <c r="X45" s="72"/>
      <c r="Y45" s="72"/>
      <c r="Z45" s="66"/>
      <c r="AA45" s="66"/>
      <c r="AB45" s="66"/>
      <c r="AC45" s="66"/>
      <c r="AD45" s="66"/>
      <c r="AE45" s="66"/>
    </row>
    <row r="46" spans="1:31" ht="30" customHeight="1" x14ac:dyDescent="0.35">
      <c r="A46" s="2964"/>
      <c r="B46" s="3151" t="s">
        <v>421</v>
      </c>
      <c r="C46" s="2919"/>
      <c r="D46" s="2919"/>
      <c r="E46" s="2919"/>
      <c r="F46" s="3138">
        <v>8</v>
      </c>
      <c r="G46" s="3138"/>
      <c r="H46" s="3138">
        <v>8</v>
      </c>
      <c r="I46" s="3138"/>
      <c r="J46" s="3139">
        <f t="shared" si="3"/>
        <v>0</v>
      </c>
      <c r="K46" s="3139"/>
      <c r="L46" s="759">
        <v>10</v>
      </c>
      <c r="M46" s="3140"/>
      <c r="N46" s="3140"/>
      <c r="O46" s="3140"/>
      <c r="P46" s="3141"/>
      <c r="Q46" s="454"/>
      <c r="R46" s="454"/>
      <c r="S46" s="64"/>
      <c r="U46" s="66"/>
      <c r="V46" s="66"/>
      <c r="W46" s="71"/>
      <c r="X46" s="72"/>
      <c r="Y46" s="72"/>
      <c r="Z46" s="66"/>
      <c r="AA46" s="66"/>
      <c r="AB46" s="66"/>
      <c r="AC46" s="66"/>
      <c r="AD46" s="66"/>
      <c r="AE46" s="66"/>
    </row>
    <row r="47" spans="1:31" ht="30" customHeight="1" x14ac:dyDescent="0.35">
      <c r="A47" s="2964"/>
      <c r="B47" s="3151" t="s">
        <v>161</v>
      </c>
      <c r="C47" s="2919"/>
      <c r="D47" s="2919"/>
      <c r="E47" s="2919"/>
      <c r="F47" s="3138">
        <v>8</v>
      </c>
      <c r="G47" s="3138"/>
      <c r="H47" s="3138">
        <v>4</v>
      </c>
      <c r="I47" s="3138"/>
      <c r="J47" s="3139">
        <f t="shared" si="3"/>
        <v>4</v>
      </c>
      <c r="K47" s="3139"/>
      <c r="L47" s="759">
        <v>10</v>
      </c>
      <c r="M47" s="3140"/>
      <c r="N47" s="3140"/>
      <c r="O47" s="3140"/>
      <c r="P47" s="3141"/>
      <c r="Q47" s="454"/>
      <c r="R47" s="454"/>
      <c r="S47" s="64"/>
      <c r="U47" s="66"/>
      <c r="V47" s="66"/>
      <c r="W47" s="71"/>
      <c r="X47" s="72"/>
      <c r="Y47" s="72"/>
      <c r="Z47" s="66"/>
      <c r="AA47" s="66"/>
      <c r="AB47" s="66"/>
      <c r="AC47" s="66"/>
      <c r="AD47" s="66"/>
      <c r="AE47" s="66"/>
    </row>
    <row r="48" spans="1:31" ht="30" customHeight="1" x14ac:dyDescent="0.35">
      <c r="A48" s="2964"/>
      <c r="B48" s="3151" t="s">
        <v>422</v>
      </c>
      <c r="C48" s="2919"/>
      <c r="D48" s="2919"/>
      <c r="E48" s="2919"/>
      <c r="F48" s="3138">
        <v>7</v>
      </c>
      <c r="G48" s="3138"/>
      <c r="H48" s="3138">
        <v>5</v>
      </c>
      <c r="I48" s="3138"/>
      <c r="J48" s="3139">
        <f t="shared" si="3"/>
        <v>2</v>
      </c>
      <c r="K48" s="3139"/>
      <c r="L48" s="759">
        <v>10</v>
      </c>
      <c r="M48" s="3140"/>
      <c r="N48" s="3140"/>
      <c r="O48" s="3140"/>
      <c r="P48" s="3141"/>
      <c r="Q48" s="454"/>
      <c r="R48" s="454"/>
      <c r="S48" s="64"/>
      <c r="U48" s="66"/>
      <c r="V48" s="66"/>
      <c r="W48" s="71"/>
      <c r="X48" s="72"/>
      <c r="Y48" s="72"/>
      <c r="Z48" s="66"/>
      <c r="AA48" s="66"/>
      <c r="AB48" s="66"/>
      <c r="AC48" s="66"/>
      <c r="AD48" s="66"/>
      <c r="AE48" s="66"/>
    </row>
    <row r="49" spans="1:31" ht="30" customHeight="1" x14ac:dyDescent="0.35">
      <c r="A49" s="2964"/>
      <c r="B49" s="3151" t="s">
        <v>611</v>
      </c>
      <c r="C49" s="2919"/>
      <c r="D49" s="2919"/>
      <c r="E49" s="2919"/>
      <c r="F49" s="3138">
        <v>8</v>
      </c>
      <c r="G49" s="3138"/>
      <c r="H49" s="3138">
        <v>5</v>
      </c>
      <c r="I49" s="3138"/>
      <c r="J49" s="3139">
        <f t="shared" si="3"/>
        <v>3</v>
      </c>
      <c r="K49" s="3139"/>
      <c r="L49" s="759">
        <v>10</v>
      </c>
      <c r="M49" s="3140"/>
      <c r="N49" s="3140"/>
      <c r="O49" s="3140"/>
      <c r="P49" s="3141"/>
      <c r="Q49" s="454"/>
      <c r="R49" s="454"/>
      <c r="S49" s="64"/>
      <c r="U49" s="66"/>
      <c r="V49" s="66"/>
      <c r="W49" s="71"/>
      <c r="X49" s="72"/>
      <c r="Y49" s="72"/>
      <c r="Z49" s="66"/>
      <c r="AA49" s="66"/>
      <c r="AB49" s="66"/>
      <c r="AC49" s="66"/>
      <c r="AD49" s="66"/>
      <c r="AE49" s="66"/>
    </row>
    <row r="50" spans="1:31" ht="30" customHeight="1" x14ac:dyDescent="0.35">
      <c r="A50" s="2964"/>
      <c r="B50" s="2918" t="s">
        <v>162</v>
      </c>
      <c r="C50" s="2919"/>
      <c r="D50" s="2919"/>
      <c r="E50" s="2919"/>
      <c r="F50" s="3138">
        <v>10</v>
      </c>
      <c r="G50" s="3138"/>
      <c r="H50" s="3138">
        <v>10</v>
      </c>
      <c r="I50" s="3138"/>
      <c r="J50" s="3139">
        <f t="shared" si="3"/>
        <v>0</v>
      </c>
      <c r="K50" s="3139"/>
      <c r="L50" s="759">
        <v>10</v>
      </c>
      <c r="M50" s="3140"/>
      <c r="N50" s="3140"/>
      <c r="O50" s="3140"/>
      <c r="P50" s="3141"/>
      <c r="Q50" s="454"/>
      <c r="R50" s="454"/>
      <c r="S50" s="64"/>
      <c r="U50" s="66"/>
      <c r="V50" s="66"/>
      <c r="W50" s="71"/>
      <c r="X50" s="72"/>
      <c r="Y50" s="72"/>
      <c r="Z50" s="66"/>
      <c r="AA50" s="66"/>
      <c r="AB50" s="66"/>
      <c r="AC50" s="66"/>
      <c r="AD50" s="66"/>
      <c r="AE50" s="66"/>
    </row>
    <row r="51" spans="1:31" ht="30" customHeight="1" x14ac:dyDescent="0.35">
      <c r="A51" s="2964"/>
      <c r="B51" s="2918" t="s">
        <v>163</v>
      </c>
      <c r="C51" s="2919"/>
      <c r="D51" s="2919"/>
      <c r="E51" s="2919"/>
      <c r="F51" s="3138">
        <v>2</v>
      </c>
      <c r="G51" s="3138"/>
      <c r="H51" s="3138">
        <v>1</v>
      </c>
      <c r="I51" s="3138"/>
      <c r="J51" s="3139">
        <f>ABS(F51-H51)</f>
        <v>1</v>
      </c>
      <c r="K51" s="3139"/>
      <c r="L51" s="759"/>
      <c r="M51" s="3140" t="s">
        <v>855</v>
      </c>
      <c r="N51" s="3140"/>
      <c r="O51" s="3140"/>
      <c r="P51" s="3141"/>
      <c r="Q51" s="454"/>
      <c r="R51" s="454"/>
      <c r="S51" s="64"/>
      <c r="U51" s="66"/>
      <c r="V51" s="66"/>
      <c r="W51" s="71"/>
      <c r="X51" s="72"/>
      <c r="Y51" s="72"/>
      <c r="Z51" s="66"/>
      <c r="AA51" s="66"/>
      <c r="AB51" s="66"/>
      <c r="AC51" s="66"/>
      <c r="AD51" s="66"/>
      <c r="AE51" s="66"/>
    </row>
    <row r="52" spans="1:31" ht="11.25" customHeight="1" thickBot="1" x14ac:dyDescent="0.4">
      <c r="A52" s="2964"/>
      <c r="B52" s="3142"/>
      <c r="C52" s="3143"/>
      <c r="D52" s="3143"/>
      <c r="E52" s="3143"/>
      <c r="F52" s="3144">
        <v>0</v>
      </c>
      <c r="G52" s="3144"/>
      <c r="H52" s="3144">
        <v>0</v>
      </c>
      <c r="I52" s="3144"/>
      <c r="J52" s="3145">
        <v>0</v>
      </c>
      <c r="K52" s="3145"/>
      <c r="L52" s="768">
        <v>10</v>
      </c>
      <c r="M52" s="3146"/>
      <c r="N52" s="3146"/>
      <c r="O52" s="3146"/>
      <c r="P52" s="3147"/>
      <c r="Q52" s="454"/>
      <c r="R52" s="454"/>
      <c r="S52" s="64"/>
      <c r="U52" s="66"/>
      <c r="V52" s="66"/>
      <c r="W52" s="71"/>
      <c r="X52" s="72"/>
      <c r="Y52" s="72"/>
      <c r="Z52" s="66"/>
      <c r="AA52" s="66"/>
      <c r="AB52" s="66"/>
      <c r="AC52" s="66"/>
      <c r="AD52" s="66"/>
      <c r="AE52" s="66"/>
    </row>
    <row r="53" spans="1:31" ht="9" customHeight="1" thickBot="1" x14ac:dyDescent="0.4">
      <c r="A53" s="2965"/>
      <c r="B53" s="3148"/>
      <c r="C53" s="3149"/>
      <c r="D53" s="3149"/>
      <c r="E53" s="3149"/>
      <c r="F53" s="3149"/>
      <c r="G53" s="3149"/>
      <c r="H53" s="3149"/>
      <c r="I53" s="3149"/>
      <c r="J53" s="3149"/>
      <c r="K53" s="3149"/>
      <c r="L53" s="3149"/>
      <c r="M53" s="3149"/>
      <c r="N53" s="3149"/>
      <c r="O53" s="3149"/>
      <c r="P53" s="3150"/>
      <c r="Q53" s="454"/>
      <c r="R53" s="454"/>
      <c r="S53" s="64"/>
      <c r="U53" s="66"/>
      <c r="V53" s="66"/>
      <c r="W53" s="71"/>
      <c r="X53" s="72"/>
      <c r="Y53" s="72"/>
      <c r="Z53" s="66"/>
      <c r="AA53" s="66"/>
      <c r="AB53" s="66"/>
      <c r="AC53" s="66"/>
      <c r="AD53" s="66"/>
      <c r="AE53" s="66"/>
    </row>
    <row r="54" spans="1:31" ht="29.25" customHeight="1" thickTop="1" x14ac:dyDescent="0.35">
      <c r="A54" s="456"/>
      <c r="B54" s="456"/>
      <c r="C54" s="456"/>
      <c r="D54" s="3130" t="s">
        <v>151</v>
      </c>
      <c r="E54" s="3131"/>
      <c r="F54" s="3132">
        <f>SUM(F8:F53)</f>
        <v>292</v>
      </c>
      <c r="G54" s="3132"/>
      <c r="H54" s="3132">
        <f>SUM(H8:H53)</f>
        <v>274</v>
      </c>
      <c r="I54" s="3132"/>
      <c r="J54" s="3132">
        <f>SUM(J8:J53)</f>
        <v>64</v>
      </c>
      <c r="K54" s="3132"/>
      <c r="L54" s="3133">
        <f>SUM(L8:L53)</f>
        <v>370</v>
      </c>
      <c r="M54" s="456"/>
      <c r="N54" s="456"/>
      <c r="O54" s="456"/>
      <c r="P54" s="456"/>
      <c r="Q54" s="454"/>
      <c r="R54" s="454"/>
      <c r="S54" s="64"/>
      <c r="U54" s="66"/>
      <c r="V54" s="66"/>
      <c r="W54" s="71"/>
      <c r="X54" s="72"/>
      <c r="Y54" s="72"/>
      <c r="Z54" s="66"/>
      <c r="AA54" s="66"/>
      <c r="AB54" s="66"/>
      <c r="AC54" s="66"/>
      <c r="AD54" s="66"/>
      <c r="AE54" s="66"/>
    </row>
    <row r="55" spans="1:31" ht="29.25" customHeight="1" thickBot="1" x14ac:dyDescent="0.4">
      <c r="A55" s="456"/>
      <c r="B55" s="456"/>
      <c r="C55" s="456"/>
      <c r="D55" s="3135" t="s">
        <v>167</v>
      </c>
      <c r="E55" s="3136"/>
      <c r="F55" s="3137">
        <f>F54/L54</f>
        <v>0.78918918918918923</v>
      </c>
      <c r="G55" s="3137"/>
      <c r="H55" s="3137">
        <f>H54/L54</f>
        <v>0.74054054054054053</v>
      </c>
      <c r="I55" s="3137"/>
      <c r="J55" s="3137">
        <f>J54/L54</f>
        <v>0.17297297297297298</v>
      </c>
      <c r="K55" s="3137"/>
      <c r="L55" s="3134"/>
      <c r="M55" s="456"/>
      <c r="N55" s="456"/>
      <c r="O55" s="456"/>
      <c r="P55" s="456"/>
      <c r="Q55" s="454"/>
      <c r="R55" s="454"/>
      <c r="S55" s="64"/>
      <c r="U55" s="66"/>
      <c r="V55" s="66"/>
      <c r="W55" s="71"/>
      <c r="X55" s="72"/>
      <c r="Y55" s="72"/>
      <c r="Z55" s="66"/>
      <c r="AA55" s="66"/>
      <c r="AB55" s="66"/>
      <c r="AC55" s="66"/>
      <c r="AD55" s="66"/>
      <c r="AE55" s="66"/>
    </row>
    <row r="56" spans="1:31" ht="15" thickTop="1" x14ac:dyDescent="0.35">
      <c r="A56" s="456"/>
      <c r="B56" s="456"/>
      <c r="C56" s="64"/>
      <c r="D56" s="64"/>
      <c r="E56" s="64"/>
      <c r="F56" s="64"/>
      <c r="G56" s="64"/>
      <c r="H56" s="456"/>
      <c r="I56" s="456"/>
      <c r="J56" s="456"/>
      <c r="K56" s="456"/>
      <c r="L56" s="456"/>
      <c r="M56" s="456"/>
      <c r="N56" s="456"/>
      <c r="O56" s="456"/>
      <c r="P56" s="456"/>
      <c r="Q56" s="454"/>
      <c r="R56" s="454"/>
      <c r="S56" s="64"/>
      <c r="U56" s="91"/>
      <c r="V56" s="91"/>
      <c r="W56" s="72"/>
      <c r="X56" s="72"/>
      <c r="Y56" s="72"/>
      <c r="Z56" s="66"/>
      <c r="AA56" s="66"/>
      <c r="AB56" s="66"/>
      <c r="AC56" s="66"/>
      <c r="AD56" s="66"/>
      <c r="AE56" s="66"/>
    </row>
    <row r="57" spans="1:31" ht="69" customHeight="1" thickBot="1" x14ac:dyDescent="0.4">
      <c r="A57" s="64"/>
      <c r="B57" s="64"/>
      <c r="C57" s="64"/>
      <c r="D57" s="64"/>
      <c r="E57" s="64"/>
      <c r="F57" s="64"/>
      <c r="G57" s="64"/>
      <c r="H57" s="64"/>
      <c r="I57" s="64"/>
      <c r="J57" s="64"/>
      <c r="K57" s="64"/>
      <c r="L57" s="64"/>
      <c r="M57" s="64"/>
      <c r="N57" s="64"/>
      <c r="O57" s="64"/>
      <c r="P57" s="64"/>
      <c r="Q57" s="64"/>
      <c r="R57" s="64"/>
      <c r="S57" s="64"/>
    </row>
    <row r="58" spans="1:31" ht="19.5" thickTop="1" thickBot="1" x14ac:dyDescent="0.4">
      <c r="A58" s="2701" t="s">
        <v>10</v>
      </c>
      <c r="B58" s="2702"/>
      <c r="C58" s="2702"/>
      <c r="D58" s="2702"/>
      <c r="E58" s="2702"/>
      <c r="F58" s="2702"/>
      <c r="G58" s="2702"/>
      <c r="H58" s="2702"/>
      <c r="I58" s="2702"/>
      <c r="J58" s="2702"/>
      <c r="K58" s="3120"/>
      <c r="L58" s="33"/>
      <c r="M58" s="2360" t="s">
        <v>491</v>
      </c>
      <c r="N58" s="2361"/>
      <c r="O58" s="2362"/>
      <c r="P58" s="34"/>
      <c r="Q58" s="64"/>
      <c r="R58" s="64"/>
      <c r="S58" s="64"/>
      <c r="T58" s="64"/>
      <c r="U58" s="64"/>
    </row>
    <row r="59" spans="1:31" ht="21" customHeight="1" x14ac:dyDescent="0.35">
      <c r="A59" s="3121" t="s">
        <v>913</v>
      </c>
      <c r="B59" s="3122"/>
      <c r="C59" s="3122"/>
      <c r="D59" s="3122"/>
      <c r="E59" s="3122"/>
      <c r="F59" s="3122"/>
      <c r="G59" s="3122"/>
      <c r="H59" s="3122"/>
      <c r="I59" s="3122"/>
      <c r="J59" s="3122"/>
      <c r="K59" s="3123"/>
      <c r="L59" s="33"/>
      <c r="M59" s="2401" t="s">
        <v>499</v>
      </c>
      <c r="N59" s="2402"/>
      <c r="O59" s="2403"/>
      <c r="P59" s="34"/>
      <c r="Q59" s="64"/>
      <c r="R59" s="64"/>
      <c r="S59" s="64"/>
      <c r="T59" s="64"/>
      <c r="U59" s="64"/>
    </row>
    <row r="60" spans="1:31" ht="21" customHeight="1" x14ac:dyDescent="0.35">
      <c r="A60" s="3124"/>
      <c r="B60" s="3125"/>
      <c r="C60" s="3125"/>
      <c r="D60" s="3125"/>
      <c r="E60" s="3125"/>
      <c r="F60" s="3125"/>
      <c r="G60" s="3125"/>
      <c r="H60" s="3125"/>
      <c r="I60" s="3125"/>
      <c r="J60" s="3125"/>
      <c r="K60" s="3126"/>
      <c r="L60" s="33"/>
      <c r="M60" s="2341"/>
      <c r="N60" s="2342"/>
      <c r="O60" s="2343"/>
      <c r="P60" s="34"/>
      <c r="Q60" s="64"/>
      <c r="R60" s="64"/>
      <c r="S60" s="64"/>
      <c r="T60" s="64"/>
      <c r="U60" s="64"/>
    </row>
    <row r="61" spans="1:31" ht="21" customHeight="1" x14ac:dyDescent="0.35">
      <c r="A61" s="3124"/>
      <c r="B61" s="3125"/>
      <c r="C61" s="3125"/>
      <c r="D61" s="3125"/>
      <c r="E61" s="3125"/>
      <c r="F61" s="3125"/>
      <c r="G61" s="3125"/>
      <c r="H61" s="3125"/>
      <c r="I61" s="3125"/>
      <c r="J61" s="3125"/>
      <c r="K61" s="3126"/>
      <c r="L61" s="33"/>
      <c r="M61" s="2341"/>
      <c r="N61" s="2342"/>
      <c r="O61" s="2343"/>
      <c r="P61" s="34"/>
      <c r="Q61" s="64"/>
      <c r="R61" s="64"/>
      <c r="S61" s="64"/>
      <c r="T61" s="64"/>
      <c r="U61" s="64"/>
    </row>
    <row r="62" spans="1:31" ht="21" customHeight="1" x14ac:dyDescent="0.35">
      <c r="A62" s="3124"/>
      <c r="B62" s="3125"/>
      <c r="C62" s="3125"/>
      <c r="D62" s="3125"/>
      <c r="E62" s="3125"/>
      <c r="F62" s="3125"/>
      <c r="G62" s="3125"/>
      <c r="H62" s="3125"/>
      <c r="I62" s="3125"/>
      <c r="J62" s="3125"/>
      <c r="K62" s="3126"/>
      <c r="L62" s="33"/>
      <c r="M62" s="2341"/>
      <c r="N62" s="2342"/>
      <c r="O62" s="2343"/>
      <c r="P62" s="34"/>
      <c r="Q62" s="64"/>
      <c r="R62" s="64"/>
      <c r="S62" s="64"/>
      <c r="T62" s="64"/>
      <c r="U62" s="64"/>
    </row>
    <row r="63" spans="1:31" ht="21" customHeight="1" thickBot="1" x14ac:dyDescent="0.4">
      <c r="A63" s="3124"/>
      <c r="B63" s="3125"/>
      <c r="C63" s="3125"/>
      <c r="D63" s="3125"/>
      <c r="E63" s="3125"/>
      <c r="F63" s="3125"/>
      <c r="G63" s="3125"/>
      <c r="H63" s="3125"/>
      <c r="I63" s="3125"/>
      <c r="J63" s="3125"/>
      <c r="K63" s="3126"/>
      <c r="L63" s="33"/>
      <c r="M63" s="2363"/>
      <c r="N63" s="2696"/>
      <c r="O63" s="2697"/>
      <c r="P63" s="34"/>
      <c r="Q63" s="64"/>
      <c r="R63" s="64"/>
      <c r="S63" s="64"/>
      <c r="T63" s="64"/>
      <c r="U63" s="64"/>
    </row>
    <row r="64" spans="1:31" ht="21" customHeight="1" thickBot="1" x14ac:dyDescent="0.4">
      <c r="A64" s="3127"/>
      <c r="B64" s="3128"/>
      <c r="C64" s="3128"/>
      <c r="D64" s="3128"/>
      <c r="E64" s="3128"/>
      <c r="F64" s="3128"/>
      <c r="G64" s="3128"/>
      <c r="H64" s="3128"/>
      <c r="I64" s="3128"/>
      <c r="J64" s="3128"/>
      <c r="K64" s="3129"/>
      <c r="L64" s="33"/>
      <c r="M64" s="64"/>
      <c r="N64" s="64"/>
      <c r="O64" s="64"/>
      <c r="P64" s="34"/>
      <c r="Q64" s="64"/>
      <c r="R64" s="64"/>
      <c r="S64" s="64"/>
      <c r="T64" s="64"/>
      <c r="U64" s="64"/>
    </row>
    <row r="65" spans="1:21" ht="15.5" thickTop="1" thickBot="1" x14ac:dyDescent="0.4">
      <c r="A65" s="64"/>
      <c r="B65" s="64"/>
      <c r="C65" s="64"/>
      <c r="D65" s="64"/>
      <c r="E65" s="64"/>
      <c r="F65" s="64"/>
      <c r="G65" s="64"/>
      <c r="H65" s="64"/>
      <c r="I65" s="64"/>
      <c r="J65" s="64"/>
      <c r="K65" s="64"/>
      <c r="L65" s="64"/>
      <c r="M65" s="64"/>
      <c r="N65" s="64"/>
      <c r="O65" s="64"/>
      <c r="P65" s="64"/>
      <c r="Q65" s="64"/>
      <c r="R65" s="64"/>
      <c r="S65" s="64"/>
      <c r="T65" s="64"/>
      <c r="U65" s="64"/>
    </row>
    <row r="66" spans="1:21" ht="19.5" customHeight="1" thickTop="1" thickBot="1" x14ac:dyDescent="0.4">
      <c r="A66" s="2701" t="s">
        <v>11</v>
      </c>
      <c r="B66" s="2890"/>
      <c r="C66" s="2890"/>
      <c r="D66" s="2890"/>
      <c r="E66" s="2890"/>
      <c r="F66" s="2890"/>
      <c r="G66" s="2890"/>
      <c r="H66" s="2890"/>
      <c r="I66" s="2890"/>
      <c r="J66" s="2890"/>
      <c r="K66" s="2890"/>
      <c r="L66" s="33"/>
      <c r="M66" s="2360" t="s">
        <v>491</v>
      </c>
      <c r="N66" s="2361"/>
      <c r="O66" s="2362"/>
      <c r="P66" s="34"/>
      <c r="Q66" s="64"/>
      <c r="R66" s="64"/>
      <c r="S66" s="64"/>
      <c r="T66" s="64"/>
      <c r="U66" s="64"/>
    </row>
    <row r="67" spans="1:21" ht="21" customHeight="1" x14ac:dyDescent="0.35">
      <c r="A67" s="2881" t="s">
        <v>920</v>
      </c>
      <c r="B67" s="2882"/>
      <c r="C67" s="2882"/>
      <c r="D67" s="2882"/>
      <c r="E67" s="2882"/>
      <c r="F67" s="2882"/>
      <c r="G67" s="2882"/>
      <c r="H67" s="2882"/>
      <c r="I67" s="2882"/>
      <c r="J67" s="2882"/>
      <c r="K67" s="2883"/>
      <c r="L67" s="33"/>
      <c r="M67" s="2401" t="s">
        <v>500</v>
      </c>
      <c r="N67" s="2402"/>
      <c r="O67" s="2403"/>
      <c r="P67" s="34"/>
      <c r="Q67" s="64"/>
      <c r="R67" s="64"/>
      <c r="S67" s="64"/>
      <c r="T67" s="64"/>
      <c r="U67" s="64"/>
    </row>
    <row r="68" spans="1:21" ht="21" customHeight="1" x14ac:dyDescent="0.35">
      <c r="A68" s="2884"/>
      <c r="B68" s="2885"/>
      <c r="C68" s="2885"/>
      <c r="D68" s="2885"/>
      <c r="E68" s="2885"/>
      <c r="F68" s="2885"/>
      <c r="G68" s="2885"/>
      <c r="H68" s="2885"/>
      <c r="I68" s="2885"/>
      <c r="J68" s="2885"/>
      <c r="K68" s="2886"/>
      <c r="L68" s="33"/>
      <c r="M68" s="2341"/>
      <c r="N68" s="2342"/>
      <c r="O68" s="2343"/>
      <c r="P68" s="34"/>
      <c r="Q68" s="64"/>
      <c r="R68" s="64"/>
      <c r="S68" s="64"/>
      <c r="T68" s="64"/>
      <c r="U68" s="64"/>
    </row>
    <row r="69" spans="1:21" ht="21" customHeight="1" x14ac:dyDescent="0.35">
      <c r="A69" s="2884"/>
      <c r="B69" s="2885"/>
      <c r="C69" s="2885"/>
      <c r="D69" s="2885"/>
      <c r="E69" s="2885"/>
      <c r="F69" s="2885"/>
      <c r="G69" s="2885"/>
      <c r="H69" s="2885"/>
      <c r="I69" s="2885"/>
      <c r="J69" s="2885"/>
      <c r="K69" s="2886"/>
      <c r="L69" s="33"/>
      <c r="M69" s="2341"/>
      <c r="N69" s="2342"/>
      <c r="O69" s="2343"/>
      <c r="P69" s="34"/>
      <c r="Q69" s="64"/>
      <c r="R69" s="64"/>
      <c r="S69" s="64"/>
      <c r="T69" s="64"/>
      <c r="U69" s="64"/>
    </row>
    <row r="70" spans="1:21" ht="21" customHeight="1" x14ac:dyDescent="0.35">
      <c r="A70" s="2884"/>
      <c r="B70" s="2885"/>
      <c r="C70" s="2885"/>
      <c r="D70" s="2885"/>
      <c r="E70" s="2885"/>
      <c r="F70" s="2885"/>
      <c r="G70" s="2885"/>
      <c r="H70" s="2885"/>
      <c r="I70" s="2885"/>
      <c r="J70" s="2885"/>
      <c r="K70" s="2886"/>
      <c r="L70" s="33"/>
      <c r="M70" s="2341"/>
      <c r="N70" s="2342"/>
      <c r="O70" s="2343"/>
      <c r="P70" s="34"/>
      <c r="Q70" s="64"/>
      <c r="R70" s="64"/>
      <c r="S70" s="64"/>
      <c r="T70" s="64"/>
      <c r="U70" s="64"/>
    </row>
    <row r="71" spans="1:21" ht="15" thickBot="1" x14ac:dyDescent="0.4">
      <c r="A71" s="2887"/>
      <c r="B71" s="2888"/>
      <c r="C71" s="2888"/>
      <c r="D71" s="2888"/>
      <c r="E71" s="2888"/>
      <c r="F71" s="2888"/>
      <c r="G71" s="2888"/>
      <c r="H71" s="2888"/>
      <c r="I71" s="2888"/>
      <c r="J71" s="2888"/>
      <c r="K71" s="2889"/>
      <c r="L71" s="64"/>
      <c r="M71" s="2363"/>
      <c r="N71" s="2696"/>
      <c r="O71" s="2697"/>
      <c r="P71" s="64"/>
      <c r="Q71" s="64"/>
      <c r="R71" s="64"/>
      <c r="S71" s="64"/>
      <c r="T71" s="64"/>
      <c r="U71" s="64"/>
    </row>
    <row r="72" spans="1:21" ht="15" thickTop="1" x14ac:dyDescent="0.35">
      <c r="A72" s="64"/>
      <c r="B72" s="64"/>
      <c r="C72" s="64"/>
      <c r="D72" s="64"/>
      <c r="E72" s="64"/>
      <c r="F72" s="64"/>
      <c r="G72" s="64"/>
      <c r="H72" s="64"/>
      <c r="I72" s="64"/>
      <c r="J72" s="64"/>
      <c r="K72" s="64"/>
      <c r="L72" s="64"/>
      <c r="M72" s="64"/>
      <c r="N72" s="64"/>
      <c r="O72" s="64"/>
      <c r="P72" s="64"/>
      <c r="Q72" s="64"/>
      <c r="R72" s="64"/>
      <c r="S72" s="64"/>
      <c r="T72" s="64"/>
      <c r="U72" s="64"/>
    </row>
    <row r="73" spans="1:21" x14ac:dyDescent="0.35">
      <c r="A73" s="64"/>
      <c r="B73" s="64"/>
      <c r="C73" s="64"/>
      <c r="D73" s="64"/>
      <c r="E73" s="64"/>
      <c r="F73" s="64"/>
      <c r="G73" s="64"/>
      <c r="H73" s="64"/>
      <c r="I73" s="64"/>
      <c r="J73" s="64"/>
      <c r="K73" s="64"/>
      <c r="L73" s="64"/>
      <c r="M73" s="64"/>
      <c r="N73" s="64"/>
      <c r="O73" s="64"/>
      <c r="P73" s="64"/>
      <c r="Q73" s="64"/>
      <c r="R73" s="64"/>
      <c r="S73" s="64"/>
    </row>
    <row r="74" spans="1:21" x14ac:dyDescent="0.35">
      <c r="A74" s="64"/>
      <c r="B74" s="64"/>
      <c r="C74" s="64"/>
      <c r="D74" s="64"/>
      <c r="E74" s="64"/>
      <c r="F74" s="64"/>
      <c r="G74" s="64"/>
      <c r="H74" s="64"/>
      <c r="I74" s="64"/>
      <c r="J74" s="64"/>
      <c r="K74" s="64"/>
      <c r="L74" s="64"/>
      <c r="M74" s="64"/>
      <c r="N74" s="64"/>
      <c r="O74" s="64"/>
      <c r="P74" s="64"/>
      <c r="Q74" s="64"/>
      <c r="R74" s="64"/>
      <c r="S74" s="64"/>
    </row>
    <row r="75" spans="1:21" x14ac:dyDescent="0.35">
      <c r="A75" s="64"/>
      <c r="B75" s="64"/>
      <c r="C75" s="64"/>
      <c r="D75" s="64"/>
      <c r="E75" s="64"/>
      <c r="F75" s="64"/>
      <c r="G75" s="64"/>
      <c r="H75" s="64"/>
      <c r="I75" s="64"/>
      <c r="J75" s="64"/>
      <c r="K75" s="64"/>
      <c r="L75" s="64"/>
      <c r="M75" s="64"/>
      <c r="N75" s="64"/>
      <c r="O75" s="64"/>
      <c r="P75" s="64"/>
      <c r="Q75" s="64"/>
      <c r="R75" s="64"/>
      <c r="S75" s="64"/>
    </row>
    <row r="76" spans="1:21" x14ac:dyDescent="0.35">
      <c r="A76" s="64"/>
      <c r="B76" s="64"/>
      <c r="C76" s="64"/>
      <c r="D76" s="64"/>
      <c r="E76" s="64"/>
      <c r="F76" s="64"/>
      <c r="G76" s="64"/>
      <c r="H76" s="64"/>
      <c r="I76" s="64"/>
      <c r="J76" s="64"/>
      <c r="K76" s="64"/>
      <c r="L76" s="64"/>
      <c r="M76" s="64"/>
      <c r="N76" s="64"/>
      <c r="O76" s="64"/>
      <c r="P76" s="64"/>
      <c r="Q76" s="64"/>
      <c r="R76" s="64"/>
      <c r="S76" s="64"/>
    </row>
    <row r="77" spans="1:21" x14ac:dyDescent="0.35">
      <c r="A77" s="64"/>
      <c r="B77" s="64"/>
      <c r="C77" s="64"/>
      <c r="D77" s="64"/>
      <c r="E77" s="64"/>
      <c r="F77" s="64"/>
      <c r="G77" s="64"/>
      <c r="H77" s="64"/>
      <c r="I77" s="64"/>
      <c r="J77" s="64"/>
      <c r="K77" s="64"/>
      <c r="L77" s="64"/>
      <c r="M77" s="64"/>
      <c r="N77" s="64"/>
      <c r="O77" s="64"/>
      <c r="P77" s="64"/>
      <c r="Q77" s="64"/>
      <c r="R77" s="64"/>
      <c r="S77" s="64"/>
    </row>
    <row r="78" spans="1:21" x14ac:dyDescent="0.35">
      <c r="A78" s="64"/>
      <c r="B78" s="64"/>
      <c r="C78" s="64"/>
      <c r="D78" s="64"/>
      <c r="E78" s="64"/>
      <c r="F78" s="64"/>
      <c r="G78" s="64"/>
      <c r="H78" s="64"/>
      <c r="I78" s="64"/>
      <c r="J78" s="64"/>
      <c r="K78" s="64"/>
      <c r="L78" s="64"/>
      <c r="M78" s="64"/>
      <c r="N78" s="64"/>
      <c r="O78" s="64"/>
      <c r="P78" s="64"/>
      <c r="Q78" s="64"/>
      <c r="R78" s="64"/>
      <c r="S78" s="64"/>
    </row>
    <row r="79" spans="1:21" x14ac:dyDescent="0.35">
      <c r="A79" s="64"/>
      <c r="B79" s="64"/>
      <c r="C79" s="64"/>
      <c r="D79" s="64"/>
      <c r="E79" s="64"/>
      <c r="F79" s="64"/>
      <c r="G79" s="64"/>
      <c r="H79" s="64"/>
      <c r="I79" s="64"/>
      <c r="J79" s="64"/>
      <c r="K79" s="64"/>
      <c r="L79" s="64"/>
      <c r="M79" s="64"/>
      <c r="N79" s="64"/>
      <c r="O79" s="64"/>
      <c r="P79" s="64"/>
      <c r="Q79" s="64"/>
      <c r="R79" s="64"/>
      <c r="S79" s="64"/>
    </row>
    <row r="80" spans="1:21" x14ac:dyDescent="0.35">
      <c r="A80" s="64"/>
      <c r="B80" s="64"/>
      <c r="C80" s="64"/>
      <c r="D80" s="64"/>
      <c r="E80" s="64"/>
      <c r="F80" s="64"/>
      <c r="G80" s="64"/>
      <c r="H80" s="64"/>
      <c r="I80" s="64"/>
      <c r="J80" s="64"/>
      <c r="K80" s="64"/>
      <c r="L80" s="64"/>
      <c r="M80" s="64"/>
      <c r="N80" s="64"/>
      <c r="O80" s="64"/>
      <c r="P80" s="64"/>
      <c r="Q80" s="64"/>
      <c r="R80" s="64"/>
      <c r="S80" s="64"/>
    </row>
    <row r="81" spans="1:19" x14ac:dyDescent="0.35">
      <c r="A81" s="64"/>
      <c r="B81" s="64"/>
      <c r="C81" s="64"/>
      <c r="D81" s="64"/>
      <c r="E81" s="64"/>
      <c r="F81" s="64"/>
      <c r="G81" s="64"/>
      <c r="H81" s="64"/>
      <c r="I81" s="64"/>
      <c r="J81" s="64"/>
      <c r="K81" s="64"/>
      <c r="L81" s="64"/>
      <c r="M81" s="64"/>
      <c r="N81" s="64"/>
      <c r="O81" s="64"/>
      <c r="P81" s="64"/>
      <c r="Q81" s="64"/>
      <c r="R81" s="64"/>
      <c r="S81" s="64"/>
    </row>
    <row r="82" spans="1:19" x14ac:dyDescent="0.35">
      <c r="A82" s="64"/>
      <c r="B82" s="64"/>
      <c r="C82" s="64"/>
      <c r="D82" s="64"/>
      <c r="E82" s="64"/>
      <c r="F82" s="64"/>
      <c r="G82" s="64"/>
      <c r="H82" s="64"/>
      <c r="I82" s="64"/>
      <c r="J82" s="64"/>
      <c r="K82" s="64"/>
      <c r="L82" s="64"/>
      <c r="M82" s="64"/>
      <c r="N82" s="64"/>
      <c r="O82" s="64"/>
      <c r="P82" s="64"/>
      <c r="Q82" s="64"/>
      <c r="R82" s="64"/>
      <c r="S82" s="64"/>
    </row>
    <row r="83" spans="1:19" x14ac:dyDescent="0.35">
      <c r="A83" s="64"/>
      <c r="B83" s="64"/>
      <c r="C83" s="64"/>
      <c r="D83" s="64"/>
      <c r="E83" s="64"/>
      <c r="F83" s="64"/>
      <c r="G83" s="64"/>
      <c r="H83" s="64"/>
      <c r="I83" s="64"/>
      <c r="J83" s="64"/>
      <c r="K83" s="64"/>
      <c r="L83" s="64"/>
      <c r="M83" s="64"/>
      <c r="N83" s="64"/>
      <c r="O83" s="64"/>
      <c r="P83" s="64"/>
      <c r="Q83" s="64"/>
      <c r="R83" s="64"/>
      <c r="S83" s="64"/>
    </row>
    <row r="84" spans="1:19" x14ac:dyDescent="0.35">
      <c r="A84" s="64"/>
      <c r="B84" s="64"/>
      <c r="C84" s="64"/>
      <c r="D84" s="64"/>
      <c r="E84" s="64"/>
      <c r="F84" s="64"/>
      <c r="G84" s="64"/>
      <c r="H84" s="64"/>
      <c r="I84" s="64"/>
      <c r="J84" s="64"/>
      <c r="K84" s="64"/>
      <c r="L84" s="64"/>
      <c r="M84" s="64"/>
      <c r="N84" s="64"/>
      <c r="O84" s="64"/>
      <c r="P84" s="64"/>
      <c r="Q84" s="64"/>
      <c r="R84" s="64"/>
      <c r="S84" s="64"/>
    </row>
    <row r="85" spans="1:19" x14ac:dyDescent="0.35">
      <c r="A85" s="64"/>
      <c r="B85" s="64"/>
      <c r="C85" s="64"/>
      <c r="D85" s="64"/>
      <c r="E85" s="64"/>
      <c r="F85" s="64"/>
      <c r="G85" s="64"/>
      <c r="H85" s="64"/>
      <c r="I85" s="64"/>
      <c r="J85" s="64"/>
      <c r="K85" s="64"/>
      <c r="L85" s="64"/>
      <c r="M85" s="64"/>
      <c r="N85" s="64"/>
      <c r="O85" s="64"/>
      <c r="P85" s="64"/>
      <c r="Q85" s="64"/>
      <c r="R85" s="64"/>
      <c r="S85" s="64"/>
    </row>
    <row r="86" spans="1:19" x14ac:dyDescent="0.35">
      <c r="A86" s="64"/>
      <c r="B86" s="64"/>
      <c r="C86" s="64"/>
      <c r="D86" s="64"/>
      <c r="E86" s="64"/>
      <c r="F86" s="64"/>
      <c r="G86" s="64"/>
      <c r="H86" s="64"/>
      <c r="I86" s="64"/>
      <c r="J86" s="64"/>
      <c r="K86" s="64"/>
      <c r="L86" s="64"/>
      <c r="M86" s="64"/>
      <c r="N86" s="64"/>
      <c r="O86" s="64"/>
      <c r="P86" s="64"/>
      <c r="Q86" s="64"/>
      <c r="R86" s="64"/>
      <c r="S86" s="64"/>
    </row>
    <row r="87" spans="1:19" x14ac:dyDescent="0.35">
      <c r="A87" s="64"/>
      <c r="B87" s="64"/>
      <c r="C87" s="64"/>
      <c r="D87" s="64"/>
      <c r="E87" s="64"/>
      <c r="F87" s="64"/>
      <c r="G87" s="64"/>
      <c r="H87" s="64"/>
      <c r="I87" s="64"/>
      <c r="J87" s="64"/>
      <c r="K87" s="64"/>
      <c r="L87" s="64"/>
      <c r="M87" s="64"/>
      <c r="N87" s="64"/>
      <c r="O87" s="64"/>
      <c r="P87" s="64"/>
      <c r="Q87" s="64"/>
      <c r="R87" s="64"/>
      <c r="S87" s="64"/>
    </row>
    <row r="88" spans="1:19" x14ac:dyDescent="0.35">
      <c r="A88" s="64"/>
      <c r="B88" s="64"/>
      <c r="C88" s="64"/>
      <c r="D88" s="64"/>
      <c r="E88" s="64"/>
      <c r="F88" s="64"/>
      <c r="G88" s="64"/>
      <c r="H88" s="64"/>
      <c r="I88" s="64"/>
      <c r="J88" s="64"/>
      <c r="K88" s="64"/>
      <c r="L88" s="64"/>
      <c r="M88" s="64"/>
      <c r="N88" s="64"/>
      <c r="O88" s="64"/>
      <c r="P88" s="64"/>
      <c r="Q88" s="64"/>
      <c r="R88" s="64"/>
      <c r="S88" s="64"/>
    </row>
    <row r="89" spans="1:19" x14ac:dyDescent="0.35">
      <c r="A89" s="64"/>
      <c r="B89" s="64"/>
      <c r="C89" s="64"/>
      <c r="D89" s="64"/>
      <c r="E89" s="64"/>
      <c r="F89" s="64"/>
      <c r="G89" s="64"/>
      <c r="H89" s="64"/>
      <c r="I89" s="64"/>
      <c r="J89" s="64"/>
      <c r="K89" s="64"/>
      <c r="L89" s="64"/>
      <c r="M89" s="64"/>
      <c r="N89" s="64"/>
      <c r="O89" s="64"/>
      <c r="P89" s="64"/>
      <c r="Q89" s="64"/>
      <c r="R89" s="64"/>
      <c r="S89" s="64"/>
    </row>
    <row r="90" spans="1:19" x14ac:dyDescent="0.35">
      <c r="A90" s="64"/>
      <c r="B90" s="64"/>
      <c r="C90" s="64"/>
      <c r="D90" s="64"/>
      <c r="E90" s="64"/>
      <c r="F90" s="64"/>
      <c r="G90" s="64"/>
      <c r="H90" s="64"/>
      <c r="I90" s="64"/>
      <c r="J90" s="64"/>
      <c r="K90" s="64"/>
      <c r="L90" s="64"/>
      <c r="M90" s="64"/>
      <c r="N90" s="64"/>
      <c r="O90" s="64"/>
      <c r="P90" s="64"/>
      <c r="Q90" s="64"/>
      <c r="R90" s="64"/>
      <c r="S90" s="64"/>
    </row>
    <row r="91" spans="1:19" x14ac:dyDescent="0.35">
      <c r="A91" s="64"/>
      <c r="B91" s="64"/>
      <c r="C91" s="64"/>
      <c r="D91" s="64"/>
      <c r="E91" s="64"/>
      <c r="F91" s="64"/>
      <c r="G91" s="64"/>
      <c r="H91" s="64"/>
      <c r="I91" s="64"/>
      <c r="J91" s="64"/>
      <c r="K91" s="64"/>
      <c r="L91" s="64"/>
      <c r="M91" s="64"/>
      <c r="N91" s="64"/>
      <c r="O91" s="64"/>
      <c r="P91" s="64"/>
      <c r="Q91" s="64"/>
      <c r="R91" s="64"/>
      <c r="S91" s="64"/>
    </row>
    <row r="92" spans="1:19" x14ac:dyDescent="0.35">
      <c r="A92" s="64"/>
      <c r="B92" s="64"/>
      <c r="C92" s="64"/>
      <c r="D92" s="64"/>
      <c r="E92" s="64"/>
      <c r="F92" s="64"/>
      <c r="G92" s="64"/>
      <c r="H92" s="64"/>
      <c r="I92" s="64"/>
      <c r="J92" s="64"/>
      <c r="K92" s="64"/>
      <c r="L92" s="64"/>
      <c r="M92" s="64"/>
      <c r="N92" s="64"/>
      <c r="O92" s="64"/>
      <c r="P92" s="64"/>
      <c r="Q92" s="64"/>
      <c r="R92" s="64"/>
      <c r="S92" s="64"/>
    </row>
    <row r="93" spans="1:19" x14ac:dyDescent="0.35">
      <c r="A93" s="64"/>
      <c r="B93" s="64"/>
      <c r="C93" s="64"/>
      <c r="D93" s="64"/>
      <c r="E93" s="64"/>
      <c r="F93" s="64"/>
      <c r="G93" s="64"/>
      <c r="H93" s="64"/>
      <c r="I93" s="64"/>
      <c r="J93" s="64"/>
      <c r="K93" s="64"/>
      <c r="L93" s="64"/>
      <c r="M93" s="64"/>
      <c r="N93" s="64"/>
      <c r="O93" s="64"/>
      <c r="P93" s="64"/>
      <c r="Q93" s="64"/>
      <c r="R93" s="64"/>
      <c r="S93" s="64"/>
    </row>
    <row r="94" spans="1:19" x14ac:dyDescent="0.35">
      <c r="A94" s="64"/>
      <c r="B94" s="64"/>
      <c r="C94" s="64"/>
      <c r="D94" s="64"/>
      <c r="E94" s="64"/>
      <c r="F94" s="64"/>
      <c r="G94" s="64"/>
      <c r="H94" s="64"/>
      <c r="I94" s="64"/>
      <c r="J94" s="64"/>
      <c r="K94" s="64"/>
      <c r="L94" s="64"/>
      <c r="M94" s="64"/>
      <c r="N94" s="64"/>
      <c r="O94" s="64"/>
      <c r="P94" s="64"/>
      <c r="Q94" s="64"/>
      <c r="R94" s="64"/>
      <c r="S94" s="64"/>
    </row>
    <row r="95" spans="1:19" x14ac:dyDescent="0.35">
      <c r="A95" s="64"/>
      <c r="B95" s="64"/>
      <c r="C95" s="64"/>
      <c r="D95" s="64"/>
      <c r="E95" s="64"/>
      <c r="F95" s="64"/>
      <c r="G95" s="64"/>
      <c r="H95" s="64"/>
      <c r="I95" s="64"/>
      <c r="J95" s="64"/>
      <c r="K95" s="64"/>
      <c r="L95" s="64"/>
      <c r="M95" s="64"/>
      <c r="N95" s="64"/>
      <c r="O95" s="64"/>
      <c r="P95" s="64"/>
      <c r="Q95" s="64"/>
      <c r="R95" s="64"/>
      <c r="S95" s="64"/>
    </row>
    <row r="96" spans="1:19" x14ac:dyDescent="0.35">
      <c r="A96" s="64"/>
      <c r="B96" s="64"/>
      <c r="C96" s="64"/>
      <c r="D96" s="64"/>
      <c r="E96" s="64"/>
      <c r="F96" s="64"/>
      <c r="G96" s="64"/>
      <c r="H96" s="64"/>
      <c r="I96" s="64"/>
      <c r="J96" s="64"/>
      <c r="K96" s="64"/>
      <c r="L96" s="64"/>
      <c r="M96" s="64"/>
      <c r="N96" s="64"/>
      <c r="O96" s="64"/>
      <c r="P96" s="64"/>
      <c r="Q96" s="64"/>
      <c r="R96" s="64"/>
      <c r="S96" s="64"/>
    </row>
    <row r="97" spans="1:19" x14ac:dyDescent="0.35">
      <c r="A97" s="64"/>
      <c r="B97" s="64"/>
      <c r="C97" s="64"/>
      <c r="D97" s="64"/>
      <c r="E97" s="64"/>
      <c r="F97" s="64"/>
      <c r="G97" s="64"/>
      <c r="H97" s="64"/>
      <c r="I97" s="64"/>
      <c r="J97" s="64"/>
      <c r="K97" s="64"/>
      <c r="L97" s="64"/>
      <c r="M97" s="64"/>
      <c r="N97" s="64"/>
      <c r="O97" s="64"/>
      <c r="P97" s="64"/>
      <c r="Q97" s="64"/>
      <c r="R97" s="64"/>
      <c r="S97" s="64"/>
    </row>
    <row r="98" spans="1:19" x14ac:dyDescent="0.35">
      <c r="A98" s="64"/>
      <c r="B98" s="64"/>
      <c r="C98" s="64"/>
      <c r="D98" s="64"/>
      <c r="E98" s="64"/>
      <c r="F98" s="64"/>
      <c r="G98" s="64"/>
      <c r="H98" s="64"/>
      <c r="I98" s="64"/>
      <c r="J98" s="64"/>
      <c r="K98" s="64"/>
      <c r="L98" s="64"/>
      <c r="M98" s="64"/>
      <c r="N98" s="64"/>
      <c r="O98" s="64"/>
      <c r="P98" s="64"/>
      <c r="Q98" s="64"/>
      <c r="R98" s="64"/>
      <c r="S98" s="64"/>
    </row>
    <row r="99" spans="1:19" x14ac:dyDescent="0.35">
      <c r="A99" s="64"/>
      <c r="B99" s="64"/>
      <c r="C99" s="64"/>
      <c r="D99" s="64"/>
      <c r="E99" s="64"/>
      <c r="F99" s="64"/>
      <c r="G99" s="64"/>
      <c r="H99" s="64"/>
      <c r="I99" s="64"/>
      <c r="J99" s="64"/>
      <c r="K99" s="64"/>
      <c r="L99" s="64"/>
      <c r="M99" s="64"/>
      <c r="N99" s="64"/>
      <c r="O99" s="64"/>
      <c r="P99" s="64"/>
      <c r="Q99" s="64"/>
      <c r="R99" s="64"/>
      <c r="S99" s="64"/>
    </row>
    <row r="100" spans="1:19" x14ac:dyDescent="0.35">
      <c r="A100" s="64"/>
      <c r="B100" s="64"/>
      <c r="C100" s="64"/>
      <c r="D100" s="64"/>
      <c r="E100" s="64"/>
      <c r="F100" s="64"/>
      <c r="G100" s="64"/>
      <c r="H100" s="64"/>
      <c r="I100" s="64"/>
      <c r="J100" s="64"/>
      <c r="K100" s="64"/>
      <c r="L100" s="64"/>
      <c r="M100" s="64"/>
      <c r="N100" s="64"/>
      <c r="O100" s="64"/>
      <c r="P100" s="64"/>
      <c r="Q100" s="64"/>
      <c r="R100" s="64"/>
      <c r="S100" s="64"/>
    </row>
    <row r="101" spans="1:19" x14ac:dyDescent="0.35">
      <c r="A101" s="64"/>
      <c r="B101" s="64"/>
      <c r="C101" s="64"/>
      <c r="D101" s="64"/>
      <c r="E101" s="64"/>
      <c r="F101" s="64"/>
      <c r="G101" s="64"/>
      <c r="H101" s="64"/>
      <c r="I101" s="64"/>
      <c r="J101" s="64"/>
      <c r="K101" s="64"/>
      <c r="L101" s="64"/>
      <c r="M101" s="64"/>
      <c r="N101" s="64"/>
      <c r="O101" s="64"/>
      <c r="P101" s="64"/>
      <c r="Q101" s="64"/>
      <c r="R101" s="64"/>
      <c r="S101" s="64"/>
    </row>
    <row r="102" spans="1:19" x14ac:dyDescent="0.35">
      <c r="A102" s="64"/>
      <c r="B102" s="64"/>
      <c r="C102" s="64"/>
      <c r="D102" s="64"/>
      <c r="E102" s="64"/>
      <c r="F102" s="64"/>
      <c r="G102" s="64"/>
      <c r="H102" s="64"/>
      <c r="I102" s="64"/>
      <c r="J102" s="64"/>
      <c r="K102" s="64"/>
      <c r="L102" s="64"/>
      <c r="M102" s="64"/>
      <c r="N102" s="64"/>
      <c r="O102" s="64"/>
      <c r="P102" s="64"/>
      <c r="Q102" s="64"/>
      <c r="R102" s="64"/>
      <c r="S102" s="64"/>
    </row>
    <row r="103" spans="1:19" x14ac:dyDescent="0.35">
      <c r="A103" s="64"/>
      <c r="B103" s="64"/>
      <c r="C103" s="64"/>
      <c r="D103" s="64"/>
      <c r="E103" s="64"/>
      <c r="F103" s="64"/>
      <c r="G103" s="64"/>
      <c r="H103" s="64"/>
      <c r="I103" s="64"/>
      <c r="J103" s="64"/>
      <c r="K103" s="64"/>
      <c r="L103" s="64"/>
      <c r="M103" s="64"/>
      <c r="N103" s="64"/>
      <c r="O103" s="64"/>
      <c r="P103" s="64"/>
      <c r="Q103" s="64"/>
      <c r="R103" s="64"/>
      <c r="S103" s="64"/>
    </row>
  </sheetData>
  <mergeCells count="248">
    <mergeCell ref="D1:G1"/>
    <mergeCell ref="I1:J1"/>
    <mergeCell ref="L1:M1"/>
    <mergeCell ref="D2:G2"/>
    <mergeCell ref="I2:J2"/>
    <mergeCell ref="L2:M2"/>
    <mergeCell ref="A4:G4"/>
    <mergeCell ref="H4:P4"/>
    <mergeCell ref="A5:B5"/>
    <mergeCell ref="C5:P5"/>
    <mergeCell ref="A6:A7"/>
    <mergeCell ref="B6:E7"/>
    <mergeCell ref="F6:G6"/>
    <mergeCell ref="H6:I6"/>
    <mergeCell ref="J6:K7"/>
    <mergeCell ref="L6:L7"/>
    <mergeCell ref="M6:P7"/>
    <mergeCell ref="F7:G7"/>
    <mergeCell ref="H7:I7"/>
    <mergeCell ref="A8:A21"/>
    <mergeCell ref="B8:P8"/>
    <mergeCell ref="B9:E9"/>
    <mergeCell ref="F9:G9"/>
    <mergeCell ref="H9:I9"/>
    <mergeCell ref="J9:K9"/>
    <mergeCell ref="M9:P9"/>
    <mergeCell ref="B10:E10"/>
    <mergeCell ref="F10:G10"/>
    <mergeCell ref="H10:I10"/>
    <mergeCell ref="J10:K10"/>
    <mergeCell ref="M10:P10"/>
    <mergeCell ref="B11:E11"/>
    <mergeCell ref="F11:G11"/>
    <mergeCell ref="H11:I11"/>
    <mergeCell ref="J11:K11"/>
    <mergeCell ref="M11:P11"/>
    <mergeCell ref="B12:E12"/>
    <mergeCell ref="F12:G12"/>
    <mergeCell ref="H12:I12"/>
    <mergeCell ref="J12:K12"/>
    <mergeCell ref="M12:P12"/>
    <mergeCell ref="B13:E13"/>
    <mergeCell ref="F13:G13"/>
    <mergeCell ref="H13:I13"/>
    <mergeCell ref="J13:K13"/>
    <mergeCell ref="M13:P13"/>
    <mergeCell ref="B14:E14"/>
    <mergeCell ref="F14:G14"/>
    <mergeCell ref="H14:I14"/>
    <mergeCell ref="J14:K14"/>
    <mergeCell ref="M14:P14"/>
    <mergeCell ref="B15:E15"/>
    <mergeCell ref="F15:G15"/>
    <mergeCell ref="H15:I15"/>
    <mergeCell ref="J15:K15"/>
    <mergeCell ref="M15:P15"/>
    <mergeCell ref="B16:E16"/>
    <mergeCell ref="F16:G16"/>
    <mergeCell ref="H16:I16"/>
    <mergeCell ref="J16:K16"/>
    <mergeCell ref="M16:P16"/>
    <mergeCell ref="B17:E17"/>
    <mergeCell ref="F17:G17"/>
    <mergeCell ref="H17:I17"/>
    <mergeCell ref="J17:K17"/>
    <mergeCell ref="M17:P17"/>
    <mergeCell ref="B18:E18"/>
    <mergeCell ref="F18:G18"/>
    <mergeCell ref="H18:I18"/>
    <mergeCell ref="J18:K18"/>
    <mergeCell ref="M18:P18"/>
    <mergeCell ref="B19:E19"/>
    <mergeCell ref="F19:G19"/>
    <mergeCell ref="H19:I19"/>
    <mergeCell ref="J19:K19"/>
    <mergeCell ref="M19:P19"/>
    <mergeCell ref="B20:E20"/>
    <mergeCell ref="F20:G20"/>
    <mergeCell ref="H20:I20"/>
    <mergeCell ref="J20:K20"/>
    <mergeCell ref="M20:P20"/>
    <mergeCell ref="B21:E21"/>
    <mergeCell ref="F21:G21"/>
    <mergeCell ref="H21:I21"/>
    <mergeCell ref="J21:K21"/>
    <mergeCell ref="M21:P21"/>
    <mergeCell ref="J24:K24"/>
    <mergeCell ref="M24:P24"/>
    <mergeCell ref="B25:E25"/>
    <mergeCell ref="F25:G25"/>
    <mergeCell ref="H25:I25"/>
    <mergeCell ref="J25:K25"/>
    <mergeCell ref="M25:P25"/>
    <mergeCell ref="A22:A33"/>
    <mergeCell ref="B22:P22"/>
    <mergeCell ref="B23:E23"/>
    <mergeCell ref="F23:G23"/>
    <mergeCell ref="H23:I23"/>
    <mergeCell ref="J23:K23"/>
    <mergeCell ref="M23:P23"/>
    <mergeCell ref="B24:E24"/>
    <mergeCell ref="F24:G24"/>
    <mergeCell ref="H24:I24"/>
    <mergeCell ref="B26:E26"/>
    <mergeCell ref="F26:G26"/>
    <mergeCell ref="H26:I26"/>
    <mergeCell ref="J26:K26"/>
    <mergeCell ref="M26:P26"/>
    <mergeCell ref="B27:E27"/>
    <mergeCell ref="F27:G27"/>
    <mergeCell ref="H27:I27"/>
    <mergeCell ref="J27:K27"/>
    <mergeCell ref="M27:P27"/>
    <mergeCell ref="B28:E28"/>
    <mergeCell ref="F28:G28"/>
    <mergeCell ref="H28:I28"/>
    <mergeCell ref="J28:K28"/>
    <mergeCell ref="M28:P28"/>
    <mergeCell ref="B29:E29"/>
    <mergeCell ref="F29:G29"/>
    <mergeCell ref="H29:I29"/>
    <mergeCell ref="J29:K29"/>
    <mergeCell ref="M29:P29"/>
    <mergeCell ref="B32:E32"/>
    <mergeCell ref="F32:G32"/>
    <mergeCell ref="H32:I32"/>
    <mergeCell ref="J32:K32"/>
    <mergeCell ref="M32:P32"/>
    <mergeCell ref="F33:G33"/>
    <mergeCell ref="H33:I33"/>
    <mergeCell ref="J33:K33"/>
    <mergeCell ref="B30:E30"/>
    <mergeCell ref="F30:G30"/>
    <mergeCell ref="H30:I30"/>
    <mergeCell ref="J30:K30"/>
    <mergeCell ref="M30:P30"/>
    <mergeCell ref="B31:E31"/>
    <mergeCell ref="F31:G31"/>
    <mergeCell ref="H31:I31"/>
    <mergeCell ref="J31:K31"/>
    <mergeCell ref="M31:P31"/>
    <mergeCell ref="J36:K36"/>
    <mergeCell ref="M36:P36"/>
    <mergeCell ref="B37:E37"/>
    <mergeCell ref="F37:G37"/>
    <mergeCell ref="H37:I37"/>
    <mergeCell ref="J37:K37"/>
    <mergeCell ref="M37:P37"/>
    <mergeCell ref="A34:A43"/>
    <mergeCell ref="B34:P34"/>
    <mergeCell ref="B35:E35"/>
    <mergeCell ref="F35:G35"/>
    <mergeCell ref="H35:I35"/>
    <mergeCell ref="J35:K35"/>
    <mergeCell ref="M35:P35"/>
    <mergeCell ref="B36:E36"/>
    <mergeCell ref="F36:G36"/>
    <mergeCell ref="H36:I36"/>
    <mergeCell ref="B38:E38"/>
    <mergeCell ref="F38:G38"/>
    <mergeCell ref="H38:I38"/>
    <mergeCell ref="J38:K38"/>
    <mergeCell ref="M38:P38"/>
    <mergeCell ref="B39:E39"/>
    <mergeCell ref="F39:G39"/>
    <mergeCell ref="H39:I39"/>
    <mergeCell ref="J39:K39"/>
    <mergeCell ref="M39:P39"/>
    <mergeCell ref="B40:E40"/>
    <mergeCell ref="F40:G40"/>
    <mergeCell ref="H40:I40"/>
    <mergeCell ref="J40:K40"/>
    <mergeCell ref="M40:P40"/>
    <mergeCell ref="B41:E41"/>
    <mergeCell ref="F41:G41"/>
    <mergeCell ref="H41:I41"/>
    <mergeCell ref="J41:K41"/>
    <mergeCell ref="M41:P41"/>
    <mergeCell ref="B42:E42"/>
    <mergeCell ref="F42:G42"/>
    <mergeCell ref="H42:I42"/>
    <mergeCell ref="J42:K42"/>
    <mergeCell ref="M42:P42"/>
    <mergeCell ref="B43:E43"/>
    <mergeCell ref="F43:G43"/>
    <mergeCell ref="H43:I43"/>
    <mergeCell ref="J43:K43"/>
    <mergeCell ref="M43:P43"/>
    <mergeCell ref="J46:K46"/>
    <mergeCell ref="M46:P46"/>
    <mergeCell ref="B47:E47"/>
    <mergeCell ref="F47:G47"/>
    <mergeCell ref="H47:I47"/>
    <mergeCell ref="J47:K47"/>
    <mergeCell ref="M47:P47"/>
    <mergeCell ref="A44:A53"/>
    <mergeCell ref="B44:P44"/>
    <mergeCell ref="B45:E45"/>
    <mergeCell ref="F45:G45"/>
    <mergeCell ref="H45:I45"/>
    <mergeCell ref="J45:K45"/>
    <mergeCell ref="M45:P45"/>
    <mergeCell ref="B46:E46"/>
    <mergeCell ref="F46:G46"/>
    <mergeCell ref="H46:I46"/>
    <mergeCell ref="B48:E48"/>
    <mergeCell ref="F48:G48"/>
    <mergeCell ref="H48:I48"/>
    <mergeCell ref="J48:K48"/>
    <mergeCell ref="M48:P48"/>
    <mergeCell ref="B49:E49"/>
    <mergeCell ref="F49:G49"/>
    <mergeCell ref="H49:I49"/>
    <mergeCell ref="J49:K49"/>
    <mergeCell ref="M49:P49"/>
    <mergeCell ref="B52:E52"/>
    <mergeCell ref="F52:G52"/>
    <mergeCell ref="H52:I52"/>
    <mergeCell ref="J52:K52"/>
    <mergeCell ref="M52:P52"/>
    <mergeCell ref="B53:P53"/>
    <mergeCell ref="B50:E50"/>
    <mergeCell ref="F50:G50"/>
    <mergeCell ref="H50:I50"/>
    <mergeCell ref="J50:K50"/>
    <mergeCell ref="M50:P50"/>
    <mergeCell ref="B51:E51"/>
    <mergeCell ref="F51:G51"/>
    <mergeCell ref="H51:I51"/>
    <mergeCell ref="J51:K51"/>
    <mergeCell ref="M51:P51"/>
    <mergeCell ref="A67:K71"/>
    <mergeCell ref="M67:O71"/>
    <mergeCell ref="A58:K58"/>
    <mergeCell ref="M58:O58"/>
    <mergeCell ref="A59:K64"/>
    <mergeCell ref="M59:O63"/>
    <mergeCell ref="A66:K66"/>
    <mergeCell ref="M66:O66"/>
    <mergeCell ref="D54:E54"/>
    <mergeCell ref="F54:G54"/>
    <mergeCell ref="H54:I54"/>
    <mergeCell ref="J54:K54"/>
    <mergeCell ref="L54:L55"/>
    <mergeCell ref="D55:E55"/>
    <mergeCell ref="F55:G55"/>
    <mergeCell ref="H55:I55"/>
    <mergeCell ref="J55:K5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200-000000000000}">
      <formula1>AvancementTheme</formula1>
    </dataValidation>
  </dataValidations>
  <hyperlinks>
    <hyperlink ref="P1" location="DKPI_03CK3" display="KPI's" xr:uid="{00000000-0004-0000-2200-000000000000}"/>
    <hyperlink ref="O1" location="DPDV_03CK3" display="PdV" xr:uid="{00000000-0004-0000-2200-000001000000}"/>
  </hyperlinks>
  <pageMargins left="0.70866141732283472" right="0.70866141732283472" top="0.74803149606299213" bottom="0.74803149606299213" header="0.31496062992125984" footer="0.31496062992125984"/>
  <pageSetup paperSize="9" scale="53" orientation="portrait" r:id="rId1"/>
  <headerFooter>
    <oddHeader>&amp;LPAD Methodology (c) 2013-2014&amp;RStrategic Management Workshop</oddHeader>
    <oddFooter>&amp;L&amp;F&amp;C&amp;A&amp;RSituation au : &amp;D - page : &amp;P/&amp;N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7">
    <tabColor theme="9" tint="-0.249977111117893"/>
    <pageSetUpPr fitToPage="1"/>
  </sheetPr>
  <dimension ref="A1:AA49"/>
  <sheetViews>
    <sheetView showGridLines="0" showRowColHeaders="0" zoomScaleNormal="100" workbookViewId="0">
      <pane xSplit="3" ySplit="9" topLeftCell="D13" activePane="bottomRight" state="frozen"/>
      <selection activeCell="E12" sqref="E12:H12"/>
      <selection pane="topRight" activeCell="E12" sqref="E12:H12"/>
      <selection pane="bottomLeft" activeCell="E12" sqref="E12:H12"/>
      <selection pane="bottomRight" activeCell="F18" sqref="F18"/>
    </sheetView>
  </sheetViews>
  <sheetFormatPr baseColWidth="10" defaultColWidth="11.453125" defaultRowHeight="14.5" x14ac:dyDescent="0.35"/>
  <cols>
    <col min="1" max="1" width="11.453125" style="61" customWidth="1"/>
    <col min="2" max="2" width="11.26953125" style="61" customWidth="1"/>
    <col min="3" max="3" width="8.54296875" style="61" customWidth="1"/>
    <col min="4" max="26" width="6.7265625" style="61" customWidth="1"/>
    <col min="27" max="27" width="11.453125" style="61" customWidth="1"/>
    <col min="28" max="16384" width="11.453125" style="61"/>
  </cols>
  <sheetData>
    <row r="1" spans="1:27" s="55" customFormat="1" ht="15" customHeight="1" x14ac:dyDescent="0.35">
      <c r="A1" s="394"/>
      <c r="B1" s="394"/>
      <c r="C1" s="394"/>
      <c r="D1" s="394"/>
      <c r="E1" s="1995" t="s">
        <v>5</v>
      </c>
      <c r="F1" s="1995"/>
      <c r="G1" s="1995"/>
      <c r="H1" s="1995"/>
      <c r="I1" s="1995"/>
      <c r="J1" s="1995"/>
      <c r="K1" s="396"/>
      <c r="L1" s="1995" t="s">
        <v>6</v>
      </c>
      <c r="M1" s="1995"/>
      <c r="N1" s="1995"/>
      <c r="O1" s="1995"/>
      <c r="P1" s="394"/>
      <c r="Q1" s="394"/>
      <c r="R1" s="1995" t="s">
        <v>9</v>
      </c>
      <c r="S1" s="1995"/>
      <c r="T1" s="1995"/>
      <c r="U1" s="1995"/>
      <c r="V1" s="394"/>
      <c r="W1" s="394"/>
      <c r="X1" s="459" t="s">
        <v>2</v>
      </c>
      <c r="Y1" s="459" t="s">
        <v>3</v>
      </c>
      <c r="Z1" s="394"/>
      <c r="AA1" s="450"/>
    </row>
    <row r="2" spans="1:27" s="59" customFormat="1" ht="18" customHeight="1" x14ac:dyDescent="0.35">
      <c r="A2" s="398"/>
      <c r="B2" s="398"/>
      <c r="C2" s="398"/>
      <c r="D2" s="398"/>
      <c r="E2" s="2396" t="str">
        <f>NomClient</f>
        <v>BestEditor</v>
      </c>
      <c r="F2" s="2397"/>
      <c r="G2" s="2397"/>
      <c r="H2" s="2397"/>
      <c r="I2" s="2397"/>
      <c r="J2" s="2398"/>
      <c r="K2" s="398"/>
      <c r="L2" s="2164" t="s">
        <v>283</v>
      </c>
      <c r="M2" s="2399"/>
      <c r="N2" s="2399"/>
      <c r="O2" s="2000"/>
      <c r="P2" s="398"/>
      <c r="Q2" s="398"/>
      <c r="R2" s="2001">
        <v>41862.570347222223</v>
      </c>
      <c r="S2" s="2400"/>
      <c r="T2" s="2400"/>
      <c r="U2" s="2002"/>
      <c r="V2" s="717"/>
      <c r="W2" s="717"/>
      <c r="X2" s="448">
        <f>IF(LEN(DPDV_04SC2)&gt;0,LEN(DPDV_04SC2),0-PDV_NBmini)</f>
        <v>37</v>
      </c>
      <c r="Y2" s="448">
        <f>IF(LEN(DKPI_04SC2)&gt;0,LEN(DKPI_04SC2),0-KPI_NBmini)</f>
        <v>38</v>
      </c>
      <c r="Z2" s="717"/>
      <c r="AA2" s="451"/>
    </row>
    <row r="3" spans="1:27" ht="6.75" customHeight="1" thickBot="1" x14ac:dyDescent="0.4">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64"/>
    </row>
    <row r="4" spans="1:27" s="1" customFormat="1" ht="24.75" customHeight="1" thickBot="1" x14ac:dyDescent="0.4">
      <c r="A4" s="3174" t="e">
        <f>Parametre!#REF!  &amp; "  : "</f>
        <v>#REF!</v>
      </c>
      <c r="B4" s="3174"/>
      <c r="C4" s="3174"/>
      <c r="D4" s="3174"/>
      <c r="E4" s="3174"/>
      <c r="F4" s="3174"/>
      <c r="G4" s="3174"/>
      <c r="H4" s="3174"/>
      <c r="I4" s="3174"/>
      <c r="J4" s="3174"/>
      <c r="K4" s="3175" t="str">
        <f>"Répartition Sectorielle pour " &amp; NomProd2</f>
        <v>Répartition Sectorielle pour Offre 2</v>
      </c>
      <c r="L4" s="3175"/>
      <c r="M4" s="3175"/>
      <c r="N4" s="3175"/>
      <c r="O4" s="3175"/>
      <c r="P4" s="3175"/>
      <c r="Q4" s="3175"/>
      <c r="R4" s="3175"/>
      <c r="S4" s="3175"/>
      <c r="T4" s="3175"/>
      <c r="U4" s="3175"/>
      <c r="V4" s="3175"/>
      <c r="W4" s="3175"/>
      <c r="X4" s="3175"/>
      <c r="Y4" s="3175"/>
      <c r="Z4" s="3176"/>
      <c r="AA4" s="435"/>
    </row>
    <row r="5" spans="1:27" ht="37.5" customHeight="1" thickBot="1" x14ac:dyDescent="0.4">
      <c r="A5" s="2017" t="s">
        <v>14</v>
      </c>
      <c r="B5" s="2017"/>
      <c r="C5" s="2018" t="s">
        <v>441</v>
      </c>
      <c r="D5" s="2018"/>
      <c r="E5" s="2018"/>
      <c r="F5" s="2018"/>
      <c r="G5" s="2018"/>
      <c r="H5" s="2018"/>
      <c r="I5" s="2018"/>
      <c r="J5" s="2018"/>
      <c r="K5" s="2018"/>
      <c r="L5" s="2018"/>
      <c r="M5" s="2018"/>
      <c r="N5" s="2018"/>
      <c r="O5" s="2018"/>
      <c r="P5" s="2018"/>
      <c r="Q5" s="2018"/>
      <c r="R5" s="2018"/>
      <c r="S5" s="2018"/>
      <c r="T5" s="2018"/>
      <c r="U5" s="2018"/>
      <c r="V5" s="2018"/>
      <c r="W5" s="2018"/>
      <c r="X5" s="2018"/>
      <c r="Y5" s="2018"/>
      <c r="Z5" s="2018"/>
      <c r="AA5" s="64"/>
    </row>
    <row r="6" spans="1:27" ht="27.75" customHeight="1" x14ac:dyDescent="0.35">
      <c r="A6" s="2385"/>
      <c r="B6" s="2386" t="s">
        <v>233</v>
      </c>
      <c r="C6" s="2387"/>
      <c r="D6" s="2378" t="s">
        <v>435</v>
      </c>
      <c r="E6" s="2378"/>
      <c r="F6" s="2378" t="s">
        <v>395</v>
      </c>
      <c r="G6" s="2378"/>
      <c r="H6" s="2378" t="s">
        <v>226</v>
      </c>
      <c r="I6" s="2378"/>
      <c r="J6" s="2378" t="s">
        <v>436</v>
      </c>
      <c r="K6" s="2378"/>
      <c r="L6" s="2387" t="s">
        <v>437</v>
      </c>
      <c r="M6" s="2391"/>
      <c r="N6" s="2392"/>
      <c r="O6" s="2393"/>
      <c r="P6" s="2386" t="s">
        <v>439</v>
      </c>
      <c r="Q6" s="2387"/>
      <c r="R6" s="2387"/>
      <c r="S6" s="2378" t="s">
        <v>229</v>
      </c>
      <c r="T6" s="2378"/>
      <c r="U6" s="2378" t="s">
        <v>230</v>
      </c>
      <c r="V6" s="2378"/>
      <c r="W6" s="2378" t="s">
        <v>231</v>
      </c>
      <c r="X6" s="2378"/>
      <c r="Y6" s="2378" t="s">
        <v>440</v>
      </c>
      <c r="Z6" s="2390"/>
      <c r="AA6" s="2372"/>
    </row>
    <row r="7" spans="1:27" ht="18" customHeight="1" thickBot="1" x14ac:dyDescent="0.4">
      <c r="A7" s="2385"/>
      <c r="B7" s="2388"/>
      <c r="C7" s="2389"/>
      <c r="D7" s="2373">
        <v>1</v>
      </c>
      <c r="E7" s="2373"/>
      <c r="F7" s="2373">
        <v>2</v>
      </c>
      <c r="G7" s="2373"/>
      <c r="H7" s="2373">
        <v>3</v>
      </c>
      <c r="I7" s="2373"/>
      <c r="J7" s="2373">
        <v>4</v>
      </c>
      <c r="K7" s="2373"/>
      <c r="L7" s="2373">
        <v>5</v>
      </c>
      <c r="M7" s="2374"/>
      <c r="N7" s="2392"/>
      <c r="O7" s="2393"/>
      <c r="P7" s="2388"/>
      <c r="Q7" s="2389"/>
      <c r="R7" s="2389"/>
      <c r="S7" s="2375"/>
      <c r="T7" s="2375"/>
      <c r="U7" s="2376"/>
      <c r="V7" s="2376"/>
      <c r="W7" s="2377"/>
      <c r="X7" s="2377"/>
      <c r="Y7" s="2394"/>
      <c r="Z7" s="2395"/>
      <c r="AA7" s="2372"/>
    </row>
    <row r="8" spans="1:27" ht="5.25" customHeight="1" thickBot="1" x14ac:dyDescent="0.4">
      <c r="A8" s="2364"/>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row>
    <row r="9" spans="1:27" s="192" customFormat="1" ht="77.25" customHeight="1" thickTop="1" thickBot="1" x14ac:dyDescent="0.4">
      <c r="A9" s="2365" t="str">
        <f>NomProd1
&amp;
" Repartition Sectorielle"</f>
        <v>Offre 1 Repartition Sectorielle</v>
      </c>
      <c r="B9" s="2366"/>
      <c r="C9" s="2366" t="s">
        <v>151</v>
      </c>
      <c r="D9" s="792" t="s">
        <v>201</v>
      </c>
      <c r="E9" s="793" t="s">
        <v>190</v>
      </c>
      <c r="F9" s="793" t="s">
        <v>202</v>
      </c>
      <c r="G9" s="793" t="s">
        <v>203</v>
      </c>
      <c r="H9" s="793" t="s">
        <v>204</v>
      </c>
      <c r="I9" s="793" t="s">
        <v>205</v>
      </c>
      <c r="J9" s="793" t="s">
        <v>206</v>
      </c>
      <c r="K9" s="793" t="s">
        <v>207</v>
      </c>
      <c r="L9" s="793" t="s">
        <v>208</v>
      </c>
      <c r="M9" s="793" t="s">
        <v>209</v>
      </c>
      <c r="N9" s="793" t="s">
        <v>210</v>
      </c>
      <c r="O9" s="793" t="s">
        <v>211</v>
      </c>
      <c r="P9" s="793" t="s">
        <v>212</v>
      </c>
      <c r="Q9" s="793" t="s">
        <v>213</v>
      </c>
      <c r="R9" s="793" t="s">
        <v>214</v>
      </c>
      <c r="S9" s="793" t="s">
        <v>215</v>
      </c>
      <c r="T9" s="793" t="s">
        <v>216</v>
      </c>
      <c r="U9" s="793" t="s">
        <v>217</v>
      </c>
      <c r="V9" s="793" t="s">
        <v>223</v>
      </c>
      <c r="W9" s="793" t="s">
        <v>218</v>
      </c>
      <c r="X9" s="793" t="s">
        <v>219</v>
      </c>
      <c r="Y9" s="793" t="s">
        <v>220</v>
      </c>
      <c r="Z9" s="794" t="s">
        <v>221</v>
      </c>
      <c r="AA9" s="718"/>
    </row>
    <row r="10" spans="1:27" ht="3.75" customHeight="1" thickBot="1" x14ac:dyDescent="0.4">
      <c r="A10" s="795"/>
      <c r="B10" s="796"/>
      <c r="C10" s="797"/>
      <c r="D10" s="798"/>
      <c r="E10" s="799"/>
      <c r="F10" s="799"/>
      <c r="G10" s="799"/>
      <c r="H10" s="799"/>
      <c r="I10" s="799"/>
      <c r="J10" s="799"/>
      <c r="K10" s="799"/>
      <c r="L10" s="799"/>
      <c r="M10" s="799"/>
      <c r="N10" s="799"/>
      <c r="O10" s="799"/>
      <c r="P10" s="799"/>
      <c r="Q10" s="799"/>
      <c r="R10" s="799"/>
      <c r="S10" s="799"/>
      <c r="T10" s="799"/>
      <c r="U10" s="799"/>
      <c r="V10" s="799"/>
      <c r="W10" s="799"/>
      <c r="X10" s="799"/>
      <c r="Y10" s="799"/>
      <c r="Z10" s="800"/>
      <c r="AA10" s="64"/>
    </row>
    <row r="11" spans="1:27" ht="26.25" customHeight="1" thickBot="1" x14ac:dyDescent="0.4">
      <c r="A11" s="2367" t="str">
        <f>"% base client en " &amp; AnReference</f>
        <v>% base client en 2014</v>
      </c>
      <c r="B11" s="2368"/>
      <c r="C11" s="801">
        <f>SUM(D11:Z11)</f>
        <v>1</v>
      </c>
      <c r="D11" s="225"/>
      <c r="E11" s="226"/>
      <c r="F11" s="226"/>
      <c r="G11" s="226"/>
      <c r="H11" s="226"/>
      <c r="I11" s="226"/>
      <c r="J11" s="226"/>
      <c r="K11" s="226">
        <v>0.17</v>
      </c>
      <c r="L11" s="226"/>
      <c r="M11" s="226">
        <v>0.18</v>
      </c>
      <c r="N11" s="226">
        <v>0.2</v>
      </c>
      <c r="O11" s="226"/>
      <c r="P11" s="226"/>
      <c r="Q11" s="226">
        <v>0.1</v>
      </c>
      <c r="R11" s="226">
        <v>0.05</v>
      </c>
      <c r="S11" s="226"/>
      <c r="T11" s="226">
        <v>0.05</v>
      </c>
      <c r="U11" s="226"/>
      <c r="V11" s="226"/>
      <c r="W11" s="226">
        <v>0.1</v>
      </c>
      <c r="X11" s="226">
        <v>0.15</v>
      </c>
      <c r="Y11" s="226"/>
      <c r="Z11" s="227"/>
      <c r="AA11" s="64"/>
    </row>
    <row r="12" spans="1:27" ht="3.75" customHeight="1" thickBot="1" x14ac:dyDescent="0.4">
      <c r="A12" s="795"/>
      <c r="B12" s="796"/>
      <c r="C12" s="797"/>
      <c r="D12" s="798"/>
      <c r="E12" s="799"/>
      <c r="F12" s="799"/>
      <c r="G12" s="799"/>
      <c r="H12" s="799"/>
      <c r="I12" s="799"/>
      <c r="J12" s="799"/>
      <c r="K12" s="799"/>
      <c r="L12" s="799"/>
      <c r="M12" s="799"/>
      <c r="N12" s="799"/>
      <c r="O12" s="799"/>
      <c r="P12" s="799"/>
      <c r="Q12" s="799"/>
      <c r="R12" s="799"/>
      <c r="S12" s="799"/>
      <c r="T12" s="799"/>
      <c r="U12" s="799"/>
      <c r="V12" s="799"/>
      <c r="W12" s="799"/>
      <c r="X12" s="799"/>
      <c r="Y12" s="799"/>
      <c r="Z12" s="800"/>
      <c r="AA12" s="64"/>
    </row>
    <row r="13" spans="1:27" ht="31.5" customHeight="1" x14ac:dyDescent="0.35">
      <c r="A13" s="2369" t="s">
        <v>438</v>
      </c>
      <c r="B13" s="2370"/>
      <c r="C13" s="2371"/>
      <c r="D13" s="310">
        <v>1</v>
      </c>
      <c r="E13" s="115">
        <v>1</v>
      </c>
      <c r="F13" s="115">
        <v>2</v>
      </c>
      <c r="G13" s="115">
        <v>1</v>
      </c>
      <c r="H13" s="115">
        <v>1</v>
      </c>
      <c r="I13" s="115">
        <v>1</v>
      </c>
      <c r="J13" s="115">
        <v>2</v>
      </c>
      <c r="K13" s="337">
        <v>3</v>
      </c>
      <c r="L13" s="115">
        <v>1</v>
      </c>
      <c r="M13" s="337">
        <v>3</v>
      </c>
      <c r="N13" s="339">
        <v>5</v>
      </c>
      <c r="O13" s="115">
        <v>1</v>
      </c>
      <c r="P13" s="115">
        <v>1</v>
      </c>
      <c r="Q13" s="115">
        <v>2</v>
      </c>
      <c r="R13" s="337">
        <v>4</v>
      </c>
      <c r="S13" s="115">
        <v>2</v>
      </c>
      <c r="T13" s="115">
        <v>2</v>
      </c>
      <c r="U13" s="115">
        <v>1</v>
      </c>
      <c r="V13" s="115">
        <v>1</v>
      </c>
      <c r="W13" s="338">
        <v>5</v>
      </c>
      <c r="X13" s="338">
        <v>5</v>
      </c>
      <c r="Y13" s="338">
        <v>3</v>
      </c>
      <c r="Z13" s="195">
        <v>1</v>
      </c>
      <c r="AA13" s="64"/>
    </row>
    <row r="14" spans="1:27" ht="22.5" customHeight="1" thickBot="1" x14ac:dyDescent="0.4">
      <c r="A14" s="2379" t="s">
        <v>122</v>
      </c>
      <c r="B14" s="2380"/>
      <c r="C14" s="2381"/>
      <c r="D14" s="334"/>
      <c r="E14" s="335"/>
      <c r="F14" s="335"/>
      <c r="G14" s="335"/>
      <c r="H14" s="335"/>
      <c r="I14" s="335"/>
      <c r="J14" s="335"/>
      <c r="K14" s="335" t="s">
        <v>586</v>
      </c>
      <c r="L14" s="335"/>
      <c r="M14" s="335" t="s">
        <v>586</v>
      </c>
      <c r="N14" s="335" t="s">
        <v>725</v>
      </c>
      <c r="O14" s="335"/>
      <c r="P14" s="335"/>
      <c r="Q14" s="335"/>
      <c r="R14" s="335" t="s">
        <v>603</v>
      </c>
      <c r="S14" s="335"/>
      <c r="T14" s="335"/>
      <c r="U14" s="335"/>
      <c r="V14" s="335"/>
      <c r="W14" s="335" t="s">
        <v>725</v>
      </c>
      <c r="X14" s="335" t="s">
        <v>725</v>
      </c>
      <c r="Y14" s="335" t="s">
        <v>603</v>
      </c>
      <c r="Z14" s="336"/>
      <c r="AA14" s="64"/>
    </row>
    <row r="15" spans="1:27" ht="3.75" customHeight="1" thickBot="1" x14ac:dyDescent="0.4">
      <c r="A15" s="2382"/>
      <c r="B15" s="2383"/>
      <c r="C15" s="2383"/>
      <c r="D15" s="2383"/>
      <c r="E15" s="2383"/>
      <c r="F15" s="2383"/>
      <c r="G15" s="2383"/>
      <c r="H15" s="2383"/>
      <c r="I15" s="2383"/>
      <c r="J15" s="2383"/>
      <c r="K15" s="2383"/>
      <c r="L15" s="2383"/>
      <c r="M15" s="2383"/>
      <c r="N15" s="2383"/>
      <c r="O15" s="2383"/>
      <c r="P15" s="2383"/>
      <c r="Q15" s="2383"/>
      <c r="R15" s="2383"/>
      <c r="S15" s="2383"/>
      <c r="T15" s="2383"/>
      <c r="U15" s="2383"/>
      <c r="V15" s="2383"/>
      <c r="W15" s="2383"/>
      <c r="X15" s="2383"/>
      <c r="Y15" s="2383"/>
      <c r="Z15" s="2384"/>
      <c r="AA15" s="64"/>
    </row>
    <row r="16" spans="1:27" ht="18.75" customHeight="1" thickBot="1" x14ac:dyDescent="0.4">
      <c r="A16" s="1168" t="s">
        <v>726</v>
      </c>
      <c r="B16" s="802"/>
      <c r="C16" s="803">
        <f>SUM(D16:Z16)</f>
        <v>0</v>
      </c>
      <c r="D16" s="811"/>
      <c r="E16" s="812"/>
      <c r="F16" s="812"/>
      <c r="G16" s="812"/>
      <c r="H16" s="812"/>
      <c r="I16" s="812"/>
      <c r="J16" s="812"/>
      <c r="K16" s="812"/>
      <c r="L16" s="812"/>
      <c r="M16" s="812"/>
      <c r="N16" s="812"/>
      <c r="O16" s="812"/>
      <c r="P16" s="812"/>
      <c r="Q16" s="812"/>
      <c r="R16" s="812"/>
      <c r="S16" s="812"/>
      <c r="T16" s="813"/>
      <c r="U16" s="813"/>
      <c r="V16" s="813"/>
      <c r="W16" s="813"/>
      <c r="X16" s="813"/>
      <c r="Y16" s="813"/>
      <c r="Z16" s="814"/>
      <c r="AA16" s="64"/>
    </row>
    <row r="17" spans="1:27" ht="22.5" customHeight="1" x14ac:dyDescent="0.35">
      <c r="A17" s="2148" t="s">
        <v>741</v>
      </c>
      <c r="B17" s="2149"/>
      <c r="C17" s="804">
        <f>SUM(D17:Z17)</f>
        <v>83</v>
      </c>
      <c r="D17" s="349">
        <v>5</v>
      </c>
      <c r="E17" s="229"/>
      <c r="F17" s="229"/>
      <c r="G17" s="229"/>
      <c r="H17" s="229"/>
      <c r="I17" s="229"/>
      <c r="J17" s="229"/>
      <c r="K17" s="229">
        <v>5</v>
      </c>
      <c r="L17" s="229"/>
      <c r="M17" s="229">
        <v>5</v>
      </c>
      <c r="N17" s="229">
        <v>3</v>
      </c>
      <c r="O17" s="229"/>
      <c r="P17" s="229"/>
      <c r="Q17" s="229"/>
      <c r="R17" s="229">
        <v>10</v>
      </c>
      <c r="S17" s="229"/>
      <c r="T17" s="229"/>
      <c r="U17" s="229"/>
      <c r="V17" s="229"/>
      <c r="W17" s="229">
        <v>30</v>
      </c>
      <c r="X17" s="229">
        <v>20</v>
      </c>
      <c r="Y17" s="229">
        <v>5</v>
      </c>
      <c r="Z17" s="230"/>
      <c r="AA17" s="64"/>
    </row>
    <row r="18" spans="1:27" ht="22.5" customHeight="1" x14ac:dyDescent="0.35">
      <c r="A18" s="2150" t="s">
        <v>742</v>
      </c>
      <c r="B18" s="2151"/>
      <c r="C18" s="805">
        <f>SUM(D18:Z18)</f>
        <v>38</v>
      </c>
      <c r="D18" s="350">
        <v>1</v>
      </c>
      <c r="E18" s="231"/>
      <c r="F18" s="231"/>
      <c r="G18" s="231"/>
      <c r="H18" s="231"/>
      <c r="I18" s="231"/>
      <c r="J18" s="231"/>
      <c r="K18" s="231">
        <v>1</v>
      </c>
      <c r="L18" s="231"/>
      <c r="M18" s="231">
        <v>2</v>
      </c>
      <c r="N18" s="231">
        <v>2</v>
      </c>
      <c r="O18" s="231"/>
      <c r="P18" s="231"/>
      <c r="Q18" s="231"/>
      <c r="R18" s="231">
        <v>5</v>
      </c>
      <c r="S18" s="231"/>
      <c r="T18" s="232"/>
      <c r="U18" s="232"/>
      <c r="V18" s="232"/>
      <c r="W18" s="232">
        <v>15</v>
      </c>
      <c r="X18" s="232">
        <v>10</v>
      </c>
      <c r="Y18" s="232">
        <v>2</v>
      </c>
      <c r="Z18" s="233"/>
      <c r="AA18" s="64"/>
    </row>
    <row r="19" spans="1:27" ht="29.25" customHeight="1" thickBot="1" x14ac:dyDescent="0.4">
      <c r="A19" s="2152" t="s">
        <v>935</v>
      </c>
      <c r="B19" s="2153"/>
      <c r="C19" s="806">
        <f>SUM(D19:Z19)</f>
        <v>39</v>
      </c>
      <c r="D19" s="351">
        <v>2</v>
      </c>
      <c r="E19" s="348"/>
      <c r="F19" s="348"/>
      <c r="G19" s="348"/>
      <c r="H19" s="348"/>
      <c r="I19" s="348"/>
      <c r="J19" s="348"/>
      <c r="K19" s="348">
        <v>1</v>
      </c>
      <c r="L19" s="348"/>
      <c r="M19" s="348">
        <v>2</v>
      </c>
      <c r="N19" s="348">
        <v>2</v>
      </c>
      <c r="O19" s="348"/>
      <c r="P19" s="348"/>
      <c r="Q19" s="348"/>
      <c r="R19" s="348">
        <v>5</v>
      </c>
      <c r="S19" s="348"/>
      <c r="T19" s="347"/>
      <c r="U19" s="347"/>
      <c r="V19" s="347"/>
      <c r="W19" s="347">
        <v>15</v>
      </c>
      <c r="X19" s="347">
        <v>10</v>
      </c>
      <c r="Y19" s="347">
        <v>2</v>
      </c>
      <c r="Z19" s="352"/>
      <c r="AA19" s="64"/>
    </row>
    <row r="20" spans="1:27" ht="22.5" customHeight="1" thickTop="1" x14ac:dyDescent="0.35">
      <c r="A20" s="2154" t="s">
        <v>727</v>
      </c>
      <c r="B20" s="2155"/>
      <c r="C20" s="807">
        <f t="shared" ref="C20:J20" si="0">C17-C18-C19</f>
        <v>6</v>
      </c>
      <c r="D20" s="808">
        <f t="shared" si="0"/>
        <v>2</v>
      </c>
      <c r="E20" s="809">
        <f t="shared" si="0"/>
        <v>0</v>
      </c>
      <c r="F20" s="809">
        <f t="shared" si="0"/>
        <v>0</v>
      </c>
      <c r="G20" s="809">
        <f t="shared" si="0"/>
        <v>0</v>
      </c>
      <c r="H20" s="809">
        <f t="shared" si="0"/>
        <v>0</v>
      </c>
      <c r="I20" s="809">
        <f t="shared" si="0"/>
        <v>0</v>
      </c>
      <c r="J20" s="809">
        <f t="shared" si="0"/>
        <v>0</v>
      </c>
      <c r="K20" s="809">
        <f>K17-K18-K19</f>
        <v>3</v>
      </c>
      <c r="L20" s="809">
        <f t="shared" ref="L20:Z20" si="1">L17-L18-L19</f>
        <v>0</v>
      </c>
      <c r="M20" s="809">
        <f t="shared" si="1"/>
        <v>1</v>
      </c>
      <c r="N20" s="809">
        <f t="shared" si="1"/>
        <v>-1</v>
      </c>
      <c r="O20" s="809">
        <f t="shared" si="1"/>
        <v>0</v>
      </c>
      <c r="P20" s="809">
        <f t="shared" si="1"/>
        <v>0</v>
      </c>
      <c r="Q20" s="809">
        <f t="shared" si="1"/>
        <v>0</v>
      </c>
      <c r="R20" s="809">
        <f t="shared" si="1"/>
        <v>0</v>
      </c>
      <c r="S20" s="809">
        <f t="shared" si="1"/>
        <v>0</v>
      </c>
      <c r="T20" s="809">
        <f t="shared" si="1"/>
        <v>0</v>
      </c>
      <c r="U20" s="809">
        <f t="shared" si="1"/>
        <v>0</v>
      </c>
      <c r="V20" s="809">
        <f t="shared" si="1"/>
        <v>0</v>
      </c>
      <c r="W20" s="809">
        <f t="shared" si="1"/>
        <v>0</v>
      </c>
      <c r="X20" s="809">
        <f t="shared" si="1"/>
        <v>0</v>
      </c>
      <c r="Y20" s="809">
        <f t="shared" si="1"/>
        <v>1</v>
      </c>
      <c r="Z20" s="810">
        <f t="shared" si="1"/>
        <v>0</v>
      </c>
      <c r="AA20" s="64"/>
    </row>
    <row r="21" spans="1:27" ht="0.75" customHeight="1" thickBot="1" x14ac:dyDescent="0.4">
      <c r="A21" s="2156" t="s">
        <v>235</v>
      </c>
      <c r="B21" s="2157"/>
      <c r="C21" s="806">
        <f>SUM(D21:Z21)</f>
        <v>39</v>
      </c>
      <c r="D21" s="116">
        <f t="shared" ref="D21:Z21" si="2">D17-(D18+D20)</f>
        <v>2</v>
      </c>
      <c r="E21" s="116">
        <f t="shared" si="2"/>
        <v>0</v>
      </c>
      <c r="F21" s="116">
        <f t="shared" si="2"/>
        <v>0</v>
      </c>
      <c r="G21" s="116">
        <f t="shared" si="2"/>
        <v>0</v>
      </c>
      <c r="H21" s="116">
        <f t="shared" si="2"/>
        <v>0</v>
      </c>
      <c r="I21" s="116">
        <f t="shared" si="2"/>
        <v>0</v>
      </c>
      <c r="J21" s="116">
        <f t="shared" si="2"/>
        <v>0</v>
      </c>
      <c r="K21" s="116">
        <f t="shared" si="2"/>
        <v>1</v>
      </c>
      <c r="L21" s="116">
        <f t="shared" si="2"/>
        <v>0</v>
      </c>
      <c r="M21" s="116">
        <f t="shared" si="2"/>
        <v>2</v>
      </c>
      <c r="N21" s="116">
        <f t="shared" si="2"/>
        <v>2</v>
      </c>
      <c r="O21" s="116">
        <f t="shared" si="2"/>
        <v>0</v>
      </c>
      <c r="P21" s="116">
        <f t="shared" si="2"/>
        <v>0</v>
      </c>
      <c r="Q21" s="116">
        <f t="shared" si="2"/>
        <v>0</v>
      </c>
      <c r="R21" s="116">
        <f t="shared" si="2"/>
        <v>5</v>
      </c>
      <c r="S21" s="116">
        <f t="shared" si="2"/>
        <v>0</v>
      </c>
      <c r="T21" s="116">
        <f t="shared" si="2"/>
        <v>0</v>
      </c>
      <c r="U21" s="116">
        <f t="shared" si="2"/>
        <v>0</v>
      </c>
      <c r="V21" s="116">
        <f t="shared" si="2"/>
        <v>0</v>
      </c>
      <c r="W21" s="116">
        <f t="shared" si="2"/>
        <v>15</v>
      </c>
      <c r="X21" s="116">
        <f t="shared" si="2"/>
        <v>10</v>
      </c>
      <c r="Y21" s="116">
        <f t="shared" si="2"/>
        <v>2</v>
      </c>
      <c r="Z21" s="116">
        <f t="shared" si="2"/>
        <v>0</v>
      </c>
      <c r="AA21" s="64"/>
    </row>
    <row r="22" spans="1:27" ht="15" thickTop="1" x14ac:dyDescent="0.35">
      <c r="A22" s="456"/>
      <c r="B22" s="456"/>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4"/>
      <c r="AA22" s="64"/>
    </row>
    <row r="23" spans="1:27" ht="27.75" customHeight="1" thickBot="1" x14ac:dyDescent="0.4">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row>
    <row r="24" spans="1:27" ht="20.25" customHeight="1" thickTop="1" thickBot="1" x14ac:dyDescent="0.4">
      <c r="A24" s="2357" t="s">
        <v>10</v>
      </c>
      <c r="B24" s="2358"/>
      <c r="C24" s="2358"/>
      <c r="D24" s="2358"/>
      <c r="E24" s="2358"/>
      <c r="F24" s="2358"/>
      <c r="G24" s="2358"/>
      <c r="H24" s="2358"/>
      <c r="I24" s="2358"/>
      <c r="J24" s="2358"/>
      <c r="K24" s="2358"/>
      <c r="L24" s="2358"/>
      <c r="M24" s="2358"/>
      <c r="N24" s="2358"/>
      <c r="O24" s="2358"/>
      <c r="P24" s="2358"/>
      <c r="Q24" s="2359"/>
      <c r="R24" s="114"/>
      <c r="S24" s="34"/>
      <c r="T24" s="2360" t="s">
        <v>491</v>
      </c>
      <c r="U24" s="2361"/>
      <c r="V24" s="2362"/>
      <c r="W24" s="34"/>
      <c r="X24" s="34"/>
      <c r="Y24" s="34"/>
      <c r="Z24" s="64"/>
      <c r="AA24" s="64"/>
    </row>
    <row r="25" spans="1:27" ht="20.25" customHeight="1" x14ac:dyDescent="0.35">
      <c r="A25" s="2332" t="s">
        <v>914</v>
      </c>
      <c r="B25" s="2333"/>
      <c r="C25" s="2333"/>
      <c r="D25" s="2333"/>
      <c r="E25" s="2333"/>
      <c r="F25" s="2333"/>
      <c r="G25" s="2333"/>
      <c r="H25" s="2333"/>
      <c r="I25" s="2333"/>
      <c r="J25" s="2333"/>
      <c r="K25" s="2333"/>
      <c r="L25" s="2333"/>
      <c r="M25" s="2333"/>
      <c r="N25" s="2333"/>
      <c r="O25" s="2333"/>
      <c r="P25" s="2333"/>
      <c r="Q25" s="2333"/>
      <c r="R25" s="39"/>
      <c r="S25" s="36"/>
      <c r="T25" s="2401" t="s">
        <v>544</v>
      </c>
      <c r="U25" s="2402"/>
      <c r="V25" s="2403"/>
      <c r="W25" s="36"/>
      <c r="X25" s="36"/>
      <c r="Y25" s="36"/>
      <c r="Z25" s="64"/>
      <c r="AA25" s="64"/>
    </row>
    <row r="26" spans="1:27" ht="20.25" customHeight="1" x14ac:dyDescent="0.35">
      <c r="A26" s="2334"/>
      <c r="B26" s="2335"/>
      <c r="C26" s="2335"/>
      <c r="D26" s="2335"/>
      <c r="E26" s="2335"/>
      <c r="F26" s="2335"/>
      <c r="G26" s="2335"/>
      <c r="H26" s="2335"/>
      <c r="I26" s="2335"/>
      <c r="J26" s="2335"/>
      <c r="K26" s="2335"/>
      <c r="L26" s="2335"/>
      <c r="M26" s="2335"/>
      <c r="N26" s="2335"/>
      <c r="O26" s="2335"/>
      <c r="P26" s="2335"/>
      <c r="Q26" s="2335"/>
      <c r="R26" s="39"/>
      <c r="S26" s="36"/>
      <c r="T26" s="2341"/>
      <c r="U26" s="2342"/>
      <c r="V26" s="2343"/>
      <c r="W26" s="36"/>
      <c r="X26" s="36"/>
      <c r="Y26" s="36"/>
      <c r="Z26" s="64"/>
      <c r="AA26" s="64"/>
    </row>
    <row r="27" spans="1:27" ht="20.25" customHeight="1" x14ac:dyDescent="0.35">
      <c r="A27" s="2334"/>
      <c r="B27" s="2335"/>
      <c r="C27" s="2335"/>
      <c r="D27" s="2335"/>
      <c r="E27" s="2335"/>
      <c r="F27" s="2335"/>
      <c r="G27" s="2335"/>
      <c r="H27" s="2335"/>
      <c r="I27" s="2335"/>
      <c r="J27" s="2335"/>
      <c r="K27" s="2335"/>
      <c r="L27" s="2335"/>
      <c r="M27" s="2335"/>
      <c r="N27" s="2335"/>
      <c r="O27" s="2335"/>
      <c r="P27" s="2335"/>
      <c r="Q27" s="2335"/>
      <c r="R27" s="39"/>
      <c r="S27" s="36"/>
      <c r="T27" s="2341"/>
      <c r="U27" s="2342"/>
      <c r="V27" s="2343"/>
      <c r="W27" s="36"/>
      <c r="X27" s="36"/>
      <c r="Y27" s="36"/>
      <c r="Z27" s="64"/>
      <c r="AA27" s="64"/>
    </row>
    <row r="28" spans="1:27" ht="15" thickBot="1" x14ac:dyDescent="0.4">
      <c r="A28" s="2336"/>
      <c r="B28" s="2337"/>
      <c r="C28" s="2337"/>
      <c r="D28" s="2337"/>
      <c r="E28" s="2337"/>
      <c r="F28" s="2337"/>
      <c r="G28" s="2337"/>
      <c r="H28" s="2337"/>
      <c r="I28" s="2337"/>
      <c r="J28" s="2337"/>
      <c r="K28" s="2337"/>
      <c r="L28" s="2337"/>
      <c r="M28" s="2337"/>
      <c r="N28" s="2337"/>
      <c r="O28" s="2337"/>
      <c r="P28" s="2337"/>
      <c r="Q28" s="2337"/>
      <c r="R28" s="39"/>
      <c r="S28" s="36"/>
      <c r="T28" s="2344"/>
      <c r="U28" s="2345"/>
      <c r="V28" s="2346"/>
      <c r="W28" s="36"/>
      <c r="X28" s="36"/>
      <c r="Y28" s="36"/>
      <c r="Z28" s="64"/>
      <c r="AA28" s="64"/>
    </row>
    <row r="29" spans="1:27" ht="15.5" thickTop="1" thickBot="1" x14ac:dyDescent="0.4">
      <c r="A29" s="64"/>
      <c r="B29" s="64"/>
      <c r="C29" s="64"/>
      <c r="D29" s="64"/>
      <c r="E29" s="64"/>
      <c r="F29" s="64"/>
      <c r="G29" s="64"/>
      <c r="H29" s="64"/>
      <c r="I29" s="64"/>
      <c r="J29" s="64"/>
      <c r="K29" s="64"/>
      <c r="L29" s="64"/>
      <c r="M29" s="64"/>
      <c r="N29" s="64"/>
      <c r="O29" s="64"/>
      <c r="P29" s="64"/>
      <c r="Q29" s="64"/>
      <c r="R29" s="64"/>
      <c r="S29" s="64"/>
      <c r="T29" s="34"/>
      <c r="U29" s="34"/>
      <c r="V29" s="34"/>
      <c r="W29" s="64"/>
      <c r="X29" s="64"/>
      <c r="Y29" s="64"/>
      <c r="Z29" s="64"/>
      <c r="AA29" s="64"/>
    </row>
    <row r="30" spans="1:27" ht="20.25" customHeight="1" thickTop="1" thickBot="1" x14ac:dyDescent="0.4">
      <c r="A30" s="2357" t="s">
        <v>11</v>
      </c>
      <c r="B30" s="2358"/>
      <c r="C30" s="2358"/>
      <c r="D30" s="2358"/>
      <c r="E30" s="2358"/>
      <c r="F30" s="2358"/>
      <c r="G30" s="2358"/>
      <c r="H30" s="2358"/>
      <c r="I30" s="2358"/>
      <c r="J30" s="2358"/>
      <c r="K30" s="2358"/>
      <c r="L30" s="2358"/>
      <c r="M30" s="2358"/>
      <c r="N30" s="2358"/>
      <c r="O30" s="2358"/>
      <c r="P30" s="2358"/>
      <c r="Q30" s="2359"/>
      <c r="R30" s="114"/>
      <c r="S30" s="34"/>
      <c r="T30" s="2360" t="s">
        <v>491</v>
      </c>
      <c r="U30" s="2361"/>
      <c r="V30" s="2362"/>
      <c r="W30" s="34"/>
      <c r="X30" s="34"/>
      <c r="Y30" s="34"/>
      <c r="Z30" s="64"/>
      <c r="AA30" s="64"/>
    </row>
    <row r="31" spans="1:27" ht="20.25" customHeight="1" x14ac:dyDescent="0.35">
      <c r="A31" s="2332" t="s">
        <v>915</v>
      </c>
      <c r="B31" s="2333"/>
      <c r="C31" s="2333"/>
      <c r="D31" s="2333"/>
      <c r="E31" s="2333"/>
      <c r="F31" s="2333"/>
      <c r="G31" s="2333"/>
      <c r="H31" s="2333"/>
      <c r="I31" s="2333"/>
      <c r="J31" s="2333"/>
      <c r="K31" s="2333"/>
      <c r="L31" s="2333"/>
      <c r="M31" s="2333"/>
      <c r="N31" s="2333"/>
      <c r="O31" s="2333"/>
      <c r="P31" s="2333"/>
      <c r="Q31" s="2333"/>
      <c r="R31" s="39"/>
      <c r="S31" s="36"/>
      <c r="T31" s="2401" t="s">
        <v>545</v>
      </c>
      <c r="U31" s="2402"/>
      <c r="V31" s="2403"/>
      <c r="W31" s="36"/>
      <c r="X31" s="36"/>
      <c r="Y31" s="36"/>
      <c r="Z31" s="64"/>
      <c r="AA31" s="64"/>
    </row>
    <row r="32" spans="1:27" ht="20.25" customHeight="1" x14ac:dyDescent="0.35">
      <c r="A32" s="2334"/>
      <c r="B32" s="2335"/>
      <c r="C32" s="2335"/>
      <c r="D32" s="2335"/>
      <c r="E32" s="2335"/>
      <c r="F32" s="2335"/>
      <c r="G32" s="2335"/>
      <c r="H32" s="2335"/>
      <c r="I32" s="2335"/>
      <c r="J32" s="2335"/>
      <c r="K32" s="2335"/>
      <c r="L32" s="2335"/>
      <c r="M32" s="2335"/>
      <c r="N32" s="2335"/>
      <c r="O32" s="2335"/>
      <c r="P32" s="2335"/>
      <c r="Q32" s="2335"/>
      <c r="R32" s="39"/>
      <c r="S32" s="36"/>
      <c r="T32" s="2341"/>
      <c r="U32" s="2342"/>
      <c r="V32" s="2343"/>
      <c r="W32" s="36"/>
      <c r="X32" s="36"/>
      <c r="Y32" s="36"/>
      <c r="Z32" s="64"/>
      <c r="AA32" s="64"/>
    </row>
    <row r="33" spans="1:27" ht="20.25" customHeight="1" x14ac:dyDescent="0.35">
      <c r="A33" s="2334"/>
      <c r="B33" s="2335"/>
      <c r="C33" s="2335"/>
      <c r="D33" s="2335"/>
      <c r="E33" s="2335"/>
      <c r="F33" s="2335"/>
      <c r="G33" s="2335"/>
      <c r="H33" s="2335"/>
      <c r="I33" s="2335"/>
      <c r="J33" s="2335"/>
      <c r="K33" s="2335"/>
      <c r="L33" s="2335"/>
      <c r="M33" s="2335"/>
      <c r="N33" s="2335"/>
      <c r="O33" s="2335"/>
      <c r="P33" s="2335"/>
      <c r="Q33" s="2335"/>
      <c r="R33" s="39"/>
      <c r="S33" s="36"/>
      <c r="T33" s="2341"/>
      <c r="U33" s="2342"/>
      <c r="V33" s="2343"/>
      <c r="W33" s="36"/>
      <c r="X33" s="36"/>
      <c r="Y33" s="36"/>
      <c r="Z33" s="64"/>
      <c r="AA33" s="64"/>
    </row>
    <row r="34" spans="1:27" ht="15" thickBot="1" x14ac:dyDescent="0.4">
      <c r="A34" s="2336"/>
      <c r="B34" s="2337"/>
      <c r="C34" s="2337"/>
      <c r="D34" s="2337"/>
      <c r="E34" s="2337"/>
      <c r="F34" s="2337"/>
      <c r="G34" s="2337"/>
      <c r="H34" s="2337"/>
      <c r="I34" s="2337"/>
      <c r="J34" s="2337"/>
      <c r="K34" s="2337"/>
      <c r="L34" s="2337"/>
      <c r="M34" s="2337"/>
      <c r="N34" s="2337"/>
      <c r="O34" s="2337"/>
      <c r="P34" s="2337"/>
      <c r="Q34" s="2337"/>
      <c r="R34" s="39"/>
      <c r="S34" s="36"/>
      <c r="T34" s="2344"/>
      <c r="U34" s="2345"/>
      <c r="V34" s="2346"/>
      <c r="W34" s="36"/>
      <c r="X34" s="36"/>
      <c r="Y34" s="36"/>
      <c r="Z34" s="64"/>
      <c r="AA34" s="64"/>
    </row>
    <row r="35" spans="1:27" ht="15" thickTop="1" x14ac:dyDescent="0.35">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row>
    <row r="36" spans="1:27" ht="15" thickBot="1" x14ac:dyDescent="0.4">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row>
    <row r="37" spans="1:27" ht="19" thickTop="1" x14ac:dyDescent="0.45">
      <c r="A37" s="2347" t="s">
        <v>549</v>
      </c>
      <c r="B37" s="2348"/>
      <c r="C37" s="2348"/>
      <c r="D37" s="2348"/>
      <c r="E37" s="2348"/>
      <c r="F37" s="2348"/>
      <c r="G37" s="2348"/>
      <c r="H37" s="2348"/>
      <c r="I37" s="2348"/>
      <c r="J37" s="2348"/>
      <c r="K37" s="2349"/>
      <c r="L37" s="64"/>
      <c r="M37" s="64"/>
      <c r="N37" s="64"/>
      <c r="O37" s="64"/>
      <c r="P37" s="64"/>
      <c r="Q37" s="64"/>
      <c r="R37" s="64"/>
      <c r="S37" s="64"/>
      <c r="T37" s="64"/>
      <c r="U37" s="64"/>
      <c r="V37" s="64"/>
      <c r="W37" s="64"/>
      <c r="X37" s="64"/>
      <c r="Y37" s="64"/>
      <c r="Z37" s="64"/>
      <c r="AA37" s="64"/>
    </row>
    <row r="38" spans="1:27" x14ac:dyDescent="0.35">
      <c r="A38" s="2350" t="s">
        <v>546</v>
      </c>
      <c r="B38" s="2351"/>
      <c r="C38" s="2351" t="s">
        <v>547</v>
      </c>
      <c r="D38" s="2351"/>
      <c r="E38" s="2351"/>
      <c r="F38" s="2352" t="s">
        <v>617</v>
      </c>
      <c r="G38" s="2353"/>
      <c r="H38" s="2352" t="s">
        <v>618</v>
      </c>
      <c r="I38" s="2353"/>
      <c r="J38" s="2351" t="s">
        <v>548</v>
      </c>
      <c r="K38" s="2356"/>
      <c r="L38" s="64"/>
      <c r="M38" s="64"/>
      <c r="N38" s="64"/>
      <c r="O38" s="64"/>
      <c r="P38" s="64"/>
      <c r="Q38" s="64"/>
      <c r="R38" s="64"/>
      <c r="S38" s="64"/>
      <c r="T38" s="64"/>
      <c r="U38" s="64"/>
      <c r="V38" s="64"/>
      <c r="W38" s="64"/>
      <c r="X38" s="64"/>
      <c r="Y38" s="64"/>
      <c r="Z38" s="64"/>
      <c r="AA38" s="64"/>
    </row>
    <row r="39" spans="1:27" x14ac:dyDescent="0.35">
      <c r="A39" s="2350"/>
      <c r="B39" s="2351"/>
      <c r="C39" s="2351"/>
      <c r="D39" s="2351"/>
      <c r="E39" s="2351"/>
      <c r="F39" s="2354"/>
      <c r="G39" s="2355"/>
      <c r="H39" s="2354"/>
      <c r="I39" s="2355"/>
      <c r="J39" s="2351"/>
      <c r="K39" s="2356"/>
      <c r="L39" s="64"/>
      <c r="M39" s="64"/>
      <c r="N39" s="64"/>
      <c r="O39" s="64"/>
      <c r="P39" s="64"/>
      <c r="Q39" s="64"/>
      <c r="R39" s="64"/>
      <c r="S39" s="64"/>
      <c r="T39" s="64"/>
      <c r="U39" s="64"/>
      <c r="V39" s="64"/>
      <c r="W39" s="64"/>
      <c r="X39" s="64"/>
      <c r="Y39" s="64"/>
      <c r="Z39" s="64"/>
      <c r="AA39" s="64"/>
    </row>
    <row r="40" spans="1:27" x14ac:dyDescent="0.35">
      <c r="A40" s="2324" t="s">
        <v>614</v>
      </c>
      <c r="B40" s="2325"/>
      <c r="C40" s="2326"/>
      <c r="D40" s="2326"/>
      <c r="E40" s="2326"/>
      <c r="F40" s="2327"/>
      <c r="G40" s="2327"/>
      <c r="H40" s="2327"/>
      <c r="I40" s="2327"/>
      <c r="J40" s="2326"/>
      <c r="K40" s="2328"/>
      <c r="L40" s="64"/>
      <c r="M40" s="64"/>
      <c r="N40" s="64"/>
      <c r="O40" s="64"/>
      <c r="P40" s="64"/>
      <c r="Q40" s="64"/>
      <c r="R40" s="64"/>
      <c r="S40" s="64"/>
      <c r="T40" s="64"/>
      <c r="U40" s="64"/>
      <c r="V40" s="64"/>
      <c r="W40" s="64"/>
      <c r="X40" s="64"/>
      <c r="Y40" s="64"/>
      <c r="Z40" s="64"/>
      <c r="AA40" s="64"/>
    </row>
    <row r="41" spans="1:27" x14ac:dyDescent="0.35">
      <c r="A41" s="2324" t="s">
        <v>615</v>
      </c>
      <c r="B41" s="2325"/>
      <c r="C41" s="2326"/>
      <c r="D41" s="2326"/>
      <c r="E41" s="2326"/>
      <c r="F41" s="2327"/>
      <c r="G41" s="2327"/>
      <c r="H41" s="2327"/>
      <c r="I41" s="2327"/>
      <c r="J41" s="2326"/>
      <c r="K41" s="2328"/>
      <c r="L41" s="64"/>
      <c r="M41" s="64"/>
      <c r="N41" s="64"/>
      <c r="O41" s="64"/>
      <c r="P41" s="64"/>
      <c r="Q41" s="64"/>
      <c r="R41" s="64"/>
      <c r="S41" s="64"/>
      <c r="T41" s="64"/>
      <c r="U41" s="64"/>
      <c r="V41" s="64"/>
      <c r="W41" s="64"/>
      <c r="X41" s="64"/>
      <c r="Y41" s="64"/>
      <c r="Z41" s="64"/>
      <c r="AA41" s="64"/>
    </row>
    <row r="42" spans="1:27" x14ac:dyDescent="0.35">
      <c r="A42" s="2324" t="s">
        <v>616</v>
      </c>
      <c r="B42" s="2325"/>
      <c r="C42" s="2326"/>
      <c r="D42" s="2326"/>
      <c r="E42" s="2326"/>
      <c r="F42" s="2327"/>
      <c r="G42" s="2327"/>
      <c r="H42" s="2327"/>
      <c r="I42" s="2327"/>
      <c r="J42" s="2326"/>
      <c r="K42" s="2328"/>
      <c r="L42" s="64"/>
      <c r="M42" s="64"/>
      <c r="N42" s="64"/>
      <c r="O42" s="64"/>
      <c r="P42" s="64"/>
      <c r="Q42" s="64"/>
      <c r="R42" s="64"/>
      <c r="S42" s="64"/>
      <c r="T42" s="64"/>
      <c r="U42" s="64"/>
      <c r="V42" s="64"/>
      <c r="W42" s="64"/>
      <c r="X42" s="64"/>
      <c r="Y42" s="64"/>
      <c r="Z42" s="64"/>
      <c r="AA42" s="64"/>
    </row>
    <row r="43" spans="1:27" x14ac:dyDescent="0.35">
      <c r="A43" s="2324" t="s">
        <v>201</v>
      </c>
      <c r="B43" s="2325"/>
      <c r="C43" s="2326"/>
      <c r="D43" s="2326"/>
      <c r="E43" s="2326"/>
      <c r="F43" s="2327"/>
      <c r="G43" s="2327"/>
      <c r="H43" s="2327"/>
      <c r="I43" s="2327"/>
      <c r="J43" s="2326"/>
      <c r="K43" s="2328"/>
      <c r="L43" s="64"/>
      <c r="M43" s="64"/>
      <c r="N43" s="64"/>
      <c r="O43" s="64"/>
      <c r="P43" s="64"/>
      <c r="Q43" s="64"/>
      <c r="R43" s="64"/>
      <c r="S43" s="64"/>
      <c r="T43" s="64"/>
      <c r="U43" s="64"/>
      <c r="V43" s="64"/>
      <c r="W43" s="64"/>
      <c r="X43" s="64"/>
      <c r="Y43" s="64"/>
      <c r="Z43" s="64"/>
      <c r="AA43" s="64"/>
    </row>
    <row r="44" spans="1:27" x14ac:dyDescent="0.35">
      <c r="A44" s="2324" t="s">
        <v>190</v>
      </c>
      <c r="B44" s="2325"/>
      <c r="C44" s="2326"/>
      <c r="D44" s="2326"/>
      <c r="E44" s="2326"/>
      <c r="F44" s="2327"/>
      <c r="G44" s="2327"/>
      <c r="H44" s="2327"/>
      <c r="I44" s="2327"/>
      <c r="J44" s="2326"/>
      <c r="K44" s="2328"/>
      <c r="L44" s="64"/>
      <c r="M44" s="64"/>
      <c r="N44" s="64"/>
      <c r="O44" s="64"/>
      <c r="P44" s="64"/>
      <c r="Q44" s="64"/>
      <c r="R44" s="64"/>
      <c r="S44" s="64"/>
      <c r="T44" s="64"/>
      <c r="U44" s="64"/>
      <c r="V44" s="64"/>
      <c r="W44" s="64"/>
      <c r="X44" s="64"/>
      <c r="Y44" s="64"/>
      <c r="Z44" s="64"/>
      <c r="AA44" s="64"/>
    </row>
    <row r="45" spans="1:27" x14ac:dyDescent="0.35">
      <c r="A45" s="2324"/>
      <c r="B45" s="2325"/>
      <c r="C45" s="2326"/>
      <c r="D45" s="2326"/>
      <c r="E45" s="2326"/>
      <c r="F45" s="2327"/>
      <c r="G45" s="2327"/>
      <c r="H45" s="2327"/>
      <c r="I45" s="2327"/>
      <c r="J45" s="2326"/>
      <c r="K45" s="2328"/>
      <c r="L45" s="64"/>
      <c r="M45" s="64"/>
      <c r="N45" s="64"/>
      <c r="O45" s="64"/>
      <c r="P45" s="64"/>
      <c r="Q45" s="64"/>
      <c r="R45" s="64"/>
      <c r="S45" s="64"/>
      <c r="T45" s="64"/>
      <c r="U45" s="64"/>
      <c r="V45" s="64"/>
      <c r="W45" s="64"/>
      <c r="X45" s="64"/>
      <c r="Y45" s="64"/>
      <c r="Z45" s="64"/>
      <c r="AA45" s="64"/>
    </row>
    <row r="46" spans="1:27" x14ac:dyDescent="0.35">
      <c r="A46" s="2324"/>
      <c r="B46" s="2325"/>
      <c r="C46" s="2326"/>
      <c r="D46" s="2326"/>
      <c r="E46" s="2326"/>
      <c r="F46" s="2327"/>
      <c r="G46" s="2327"/>
      <c r="H46" s="2327"/>
      <c r="I46" s="2327"/>
      <c r="J46" s="2326"/>
      <c r="K46" s="2328"/>
      <c r="L46" s="64"/>
      <c r="M46" s="64"/>
      <c r="N46" s="64"/>
      <c r="O46" s="64"/>
      <c r="P46" s="64"/>
      <c r="Q46" s="64"/>
      <c r="R46" s="64"/>
      <c r="S46" s="64"/>
      <c r="T46" s="64"/>
      <c r="U46" s="64"/>
      <c r="V46" s="64"/>
      <c r="W46" s="64"/>
      <c r="X46" s="64"/>
      <c r="Y46" s="64"/>
      <c r="Z46" s="64"/>
      <c r="AA46" s="64"/>
    </row>
    <row r="47" spans="1:27" ht="9" customHeight="1" thickBot="1" x14ac:dyDescent="0.4">
      <c r="A47" s="2329"/>
      <c r="B47" s="2330"/>
      <c r="C47" s="2330"/>
      <c r="D47" s="2330"/>
      <c r="E47" s="2330"/>
      <c r="F47" s="2330"/>
      <c r="G47" s="2330"/>
      <c r="H47" s="2330"/>
      <c r="I47" s="2330"/>
      <c r="J47" s="2330"/>
      <c r="K47" s="2331"/>
      <c r="L47" s="64"/>
      <c r="M47" s="64"/>
      <c r="N47" s="64"/>
      <c r="O47" s="64"/>
      <c r="P47" s="64"/>
      <c r="Q47" s="64"/>
      <c r="R47" s="64"/>
      <c r="S47" s="64"/>
      <c r="T47" s="64"/>
      <c r="U47" s="64"/>
      <c r="V47" s="64"/>
      <c r="W47" s="64"/>
      <c r="X47" s="64"/>
      <c r="Y47" s="64"/>
      <c r="Z47" s="64"/>
      <c r="AA47" s="64"/>
    </row>
    <row r="48" spans="1:27" ht="15" thickTop="1" x14ac:dyDescent="0.35">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row>
    <row r="49" spans="1:27"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row>
  </sheetData>
  <mergeCells count="94">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6:Z6"/>
    <mergeCell ref="L6:M6"/>
    <mergeCell ref="N6:O7"/>
    <mergeCell ref="P6:R7"/>
    <mergeCell ref="S6:T6"/>
    <mergeCell ref="U6:V6"/>
    <mergeCell ref="J7:K7"/>
    <mergeCell ref="L7:M7"/>
    <mergeCell ref="S7:T7"/>
    <mergeCell ref="U7:V7"/>
    <mergeCell ref="W7:X7"/>
    <mergeCell ref="A21:B21"/>
    <mergeCell ref="Y7:Z7"/>
    <mergeCell ref="A8:AA8"/>
    <mergeCell ref="A9:C9"/>
    <mergeCell ref="A11:B11"/>
    <mergeCell ref="A13:C13"/>
    <mergeCell ref="A14:C14"/>
    <mergeCell ref="A15:Z15"/>
    <mergeCell ref="A17:B17"/>
    <mergeCell ref="A18:B18"/>
    <mergeCell ref="A19:B19"/>
    <mergeCell ref="A20:B20"/>
    <mergeCell ref="AA6:AA7"/>
    <mergeCell ref="D7:E7"/>
    <mergeCell ref="F7:G7"/>
    <mergeCell ref="H7:I7"/>
    <mergeCell ref="A24:Q24"/>
    <mergeCell ref="T24:V24"/>
    <mergeCell ref="A25:Q28"/>
    <mergeCell ref="T25:V28"/>
    <mergeCell ref="A30:Q30"/>
    <mergeCell ref="T30:V30"/>
    <mergeCell ref="A31:Q34"/>
    <mergeCell ref="T31:V34"/>
    <mergeCell ref="A37:K37"/>
    <mergeCell ref="A38:B39"/>
    <mergeCell ref="C38:E39"/>
    <mergeCell ref="F38:G39"/>
    <mergeCell ref="H38:I39"/>
    <mergeCell ref="J38:K39"/>
    <mergeCell ref="A41:B41"/>
    <mergeCell ref="C41:E41"/>
    <mergeCell ref="F41:G41"/>
    <mergeCell ref="H41:I41"/>
    <mergeCell ref="J41:K41"/>
    <mergeCell ref="A40:B40"/>
    <mergeCell ref="C40:E40"/>
    <mergeCell ref="F40:G40"/>
    <mergeCell ref="H40:I40"/>
    <mergeCell ref="J40:K40"/>
    <mergeCell ref="A43:B43"/>
    <mergeCell ref="C43:E43"/>
    <mergeCell ref="F43:G43"/>
    <mergeCell ref="H43:I43"/>
    <mergeCell ref="J43:K43"/>
    <mergeCell ref="A42:B42"/>
    <mergeCell ref="C42:E42"/>
    <mergeCell ref="F42:G42"/>
    <mergeCell ref="H42:I42"/>
    <mergeCell ref="J42:K42"/>
    <mergeCell ref="A47:K47"/>
    <mergeCell ref="A44:B44"/>
    <mergeCell ref="C44:E44"/>
    <mergeCell ref="F44:G44"/>
    <mergeCell ref="H44:I44"/>
    <mergeCell ref="J44:K44"/>
    <mergeCell ref="A45:B45"/>
    <mergeCell ref="C45:E45"/>
    <mergeCell ref="F45:G45"/>
    <mergeCell ref="H45:I45"/>
    <mergeCell ref="J45:K45"/>
    <mergeCell ref="A46:B46"/>
    <mergeCell ref="C46:E46"/>
    <mergeCell ref="F46:G46"/>
    <mergeCell ref="H46:I46"/>
    <mergeCell ref="J46:K46"/>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2300-000000000000}">
      <formula1>AvancementTheme</formula1>
    </dataValidation>
  </dataValidations>
  <hyperlinks>
    <hyperlink ref="X1" location="DPDV_04SC2" display="PdV" xr:uid="{00000000-0004-0000-2300-000000000000}"/>
    <hyperlink ref="Y1" location="DKPI_04SC2" display="KPI's" xr:uid="{00000000-0004-0000-23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9">
    <tabColor theme="9" tint="-0.249977111117893"/>
    <pageSetUpPr fitToPage="1"/>
  </sheetPr>
  <dimension ref="A1:AA46"/>
  <sheetViews>
    <sheetView showGridLines="0" showRowColHeaders="0" zoomScaleNormal="100" workbookViewId="0">
      <pane xSplit="3" ySplit="9" topLeftCell="D10" activePane="bottomRight" state="frozen"/>
      <selection activeCell="E12" sqref="E12:H12"/>
      <selection pane="topRight" activeCell="E12" sqref="E12:H12"/>
      <selection pane="bottomLeft" activeCell="E12" sqref="E12:H12"/>
      <selection pane="bottomRight" activeCell="A16" sqref="A16:B18"/>
    </sheetView>
  </sheetViews>
  <sheetFormatPr baseColWidth="10" defaultColWidth="11.453125" defaultRowHeight="14.5" x14ac:dyDescent="0.35"/>
  <cols>
    <col min="1" max="1" width="11.453125" style="61" customWidth="1"/>
    <col min="2" max="2" width="11.26953125" style="61" customWidth="1"/>
    <col min="3" max="3" width="8.54296875" style="61" customWidth="1"/>
    <col min="4" max="26" width="6.7265625" style="61" customWidth="1"/>
    <col min="27" max="16384" width="11.453125" style="61"/>
  </cols>
  <sheetData>
    <row r="1" spans="1:27" s="55" customFormat="1" ht="15" customHeight="1" x14ac:dyDescent="0.35">
      <c r="A1" s="394"/>
      <c r="B1" s="394"/>
      <c r="C1" s="394"/>
      <c r="D1" s="394"/>
      <c r="E1" s="1995" t="s">
        <v>5</v>
      </c>
      <c r="F1" s="1995"/>
      <c r="G1" s="1995"/>
      <c r="H1" s="1995"/>
      <c r="I1" s="1995"/>
      <c r="J1" s="1995"/>
      <c r="K1" s="396"/>
      <c r="L1" s="1995" t="s">
        <v>6</v>
      </c>
      <c r="M1" s="1995"/>
      <c r="N1" s="1995"/>
      <c r="O1" s="1995"/>
      <c r="P1" s="394"/>
      <c r="Q1" s="394"/>
      <c r="R1" s="1995" t="s">
        <v>9</v>
      </c>
      <c r="S1" s="1995"/>
      <c r="T1" s="1995"/>
      <c r="U1" s="1995"/>
      <c r="V1" s="394"/>
      <c r="W1" s="394"/>
      <c r="X1" s="459" t="s">
        <v>2</v>
      </c>
      <c r="Y1" s="459" t="s">
        <v>3</v>
      </c>
      <c r="Z1" s="394"/>
      <c r="AA1" s="450"/>
    </row>
    <row r="2" spans="1:27" s="59" customFormat="1" ht="18" customHeight="1" x14ac:dyDescent="0.35">
      <c r="A2" s="398"/>
      <c r="B2" s="398"/>
      <c r="C2" s="398"/>
      <c r="D2" s="398"/>
      <c r="E2" s="2396" t="str">
        <f>NomClient</f>
        <v>BestEditor</v>
      </c>
      <c r="F2" s="2397"/>
      <c r="G2" s="2397"/>
      <c r="H2" s="2397"/>
      <c r="I2" s="2397"/>
      <c r="J2" s="2398"/>
      <c r="K2" s="398"/>
      <c r="L2" s="2164" t="s">
        <v>283</v>
      </c>
      <c r="M2" s="2399"/>
      <c r="N2" s="2399"/>
      <c r="O2" s="2000"/>
      <c r="P2" s="398"/>
      <c r="Q2" s="398"/>
      <c r="R2" s="2001">
        <v>41862.565949074073</v>
      </c>
      <c r="S2" s="2400"/>
      <c r="T2" s="2400"/>
      <c r="U2" s="2002"/>
      <c r="V2" s="717"/>
      <c r="W2" s="717"/>
      <c r="X2" s="448">
        <f>IF(LEN(DPDV_04GF2)&gt;0,LEN(DPDV_04GF2),0-PDV_NBmini)</f>
        <v>18</v>
      </c>
      <c r="Y2" s="448">
        <f>IF(LEN(DKPI_04GF2)&gt;0,LEN(DKPI_04GF2),0-KPI_NBmini)</f>
        <v>18</v>
      </c>
      <c r="Z2" s="717"/>
      <c r="AA2" s="451"/>
    </row>
    <row r="3" spans="1:27" ht="6.75" customHeight="1" thickBot="1" x14ac:dyDescent="0.4">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64"/>
    </row>
    <row r="4" spans="1:27" s="1" customFormat="1" ht="24.75" customHeight="1" thickBot="1" x14ac:dyDescent="0.4">
      <c r="A4" s="3174" t="e">
        <f>Parametre!#REF! &amp; "  : "</f>
        <v>#REF!</v>
      </c>
      <c r="B4" s="3174"/>
      <c r="C4" s="3174"/>
      <c r="D4" s="3174"/>
      <c r="E4" s="3174"/>
      <c r="F4" s="3174"/>
      <c r="G4" s="3174"/>
      <c r="H4" s="3174"/>
      <c r="I4" s="3174"/>
      <c r="J4" s="3174"/>
      <c r="K4" s="3175" t="str">
        <f>"Répartition Régionale pour " &amp; NomProd2</f>
        <v>Répartition Régionale pour Offre 2</v>
      </c>
      <c r="L4" s="3175"/>
      <c r="M4" s="3175"/>
      <c r="N4" s="3175"/>
      <c r="O4" s="3175"/>
      <c r="P4" s="3175"/>
      <c r="Q4" s="3175"/>
      <c r="R4" s="3175"/>
      <c r="S4" s="3175"/>
      <c r="T4" s="3175"/>
      <c r="U4" s="3175"/>
      <c r="V4" s="3175"/>
      <c r="W4" s="3175"/>
      <c r="X4" s="3175"/>
      <c r="Y4" s="3175"/>
      <c r="Z4" s="3176"/>
      <c r="AA4" s="435"/>
    </row>
    <row r="5" spans="1:27" ht="37.5" customHeight="1" thickBot="1" x14ac:dyDescent="0.4">
      <c r="A5" s="2409" t="s">
        <v>14</v>
      </c>
      <c r="B5" s="2409"/>
      <c r="C5" s="2410" t="s">
        <v>441</v>
      </c>
      <c r="D5" s="2410"/>
      <c r="E5" s="2410"/>
      <c r="F5" s="2410"/>
      <c r="G5" s="2410"/>
      <c r="H5" s="2410"/>
      <c r="I5" s="2410"/>
      <c r="J5" s="2410"/>
      <c r="K5" s="2410"/>
      <c r="L5" s="2410"/>
      <c r="M5" s="2410"/>
      <c r="N5" s="2410"/>
      <c r="O5" s="2410"/>
      <c r="P5" s="2410"/>
      <c r="Q5" s="2410"/>
      <c r="R5" s="2410"/>
      <c r="S5" s="2410"/>
      <c r="T5" s="2410"/>
      <c r="U5" s="2410"/>
      <c r="V5" s="2410"/>
      <c r="W5" s="2410"/>
      <c r="X5" s="2410"/>
      <c r="Y5" s="2410"/>
      <c r="Z5" s="2410"/>
      <c r="AA5" s="64"/>
    </row>
    <row r="6" spans="1:27" ht="17.25" customHeight="1" x14ac:dyDescent="0.35">
      <c r="A6" s="2385"/>
      <c r="B6" s="2386" t="s">
        <v>233</v>
      </c>
      <c r="C6" s="2387"/>
      <c r="D6" s="2378" t="s">
        <v>224</v>
      </c>
      <c r="E6" s="2378"/>
      <c r="F6" s="2378" t="s">
        <v>225</v>
      </c>
      <c r="G6" s="2378"/>
      <c r="H6" s="2378" t="s">
        <v>226</v>
      </c>
      <c r="I6" s="2378"/>
      <c r="J6" s="2378" t="s">
        <v>227</v>
      </c>
      <c r="K6" s="2378"/>
      <c r="L6" s="2378" t="s">
        <v>228</v>
      </c>
      <c r="M6" s="2390"/>
      <c r="N6" s="2392"/>
      <c r="O6" s="2393"/>
      <c r="P6" s="2386" t="s">
        <v>439</v>
      </c>
      <c r="Q6" s="2387"/>
      <c r="R6" s="2387"/>
      <c r="S6" s="2378" t="s">
        <v>229</v>
      </c>
      <c r="T6" s="2378"/>
      <c r="U6" s="2378" t="s">
        <v>230</v>
      </c>
      <c r="V6" s="2378"/>
      <c r="W6" s="2378" t="s">
        <v>231</v>
      </c>
      <c r="X6" s="2378"/>
      <c r="Y6" s="2378" t="s">
        <v>440</v>
      </c>
      <c r="Z6" s="2390"/>
      <c r="AA6" s="2372"/>
    </row>
    <row r="7" spans="1:27" ht="18" customHeight="1" thickBot="1" x14ac:dyDescent="0.4">
      <c r="A7" s="2385"/>
      <c r="B7" s="2388"/>
      <c r="C7" s="2389"/>
      <c r="D7" s="2373">
        <v>1</v>
      </c>
      <c r="E7" s="2373"/>
      <c r="F7" s="2373">
        <v>2</v>
      </c>
      <c r="G7" s="2373"/>
      <c r="H7" s="2373">
        <v>3</v>
      </c>
      <c r="I7" s="2373"/>
      <c r="J7" s="2373">
        <v>4</v>
      </c>
      <c r="K7" s="2373"/>
      <c r="L7" s="2373">
        <v>5</v>
      </c>
      <c r="M7" s="2374"/>
      <c r="N7" s="2392"/>
      <c r="O7" s="2393"/>
      <c r="P7" s="2388"/>
      <c r="Q7" s="2389"/>
      <c r="R7" s="2389"/>
      <c r="S7" s="2375"/>
      <c r="T7" s="2375"/>
      <c r="U7" s="2376"/>
      <c r="V7" s="2376"/>
      <c r="W7" s="2377"/>
      <c r="X7" s="2377"/>
      <c r="Y7" s="2394"/>
      <c r="Z7" s="2395"/>
      <c r="AA7" s="2372"/>
    </row>
    <row r="8" spans="1:27" ht="5.25" customHeight="1" thickBot="1" x14ac:dyDescent="0.4">
      <c r="A8" s="2364"/>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row>
    <row r="9" spans="1:27" s="192" customFormat="1" ht="90.75" customHeight="1" thickTop="1" thickBot="1" x14ac:dyDescent="0.4">
      <c r="A9" s="2365" t="str">
        <f>NomProd1 &amp;
" Repartition Regionale France"</f>
        <v>Offre 1 Repartition Regionale France</v>
      </c>
      <c r="B9" s="2366"/>
      <c r="C9" s="815" t="s">
        <v>151</v>
      </c>
      <c r="D9" s="816" t="s">
        <v>236</v>
      </c>
      <c r="E9" s="817" t="s">
        <v>237</v>
      </c>
      <c r="F9" s="817" t="s">
        <v>238</v>
      </c>
      <c r="G9" s="817" t="s">
        <v>239</v>
      </c>
      <c r="H9" s="817" t="s">
        <v>240</v>
      </c>
      <c r="I9" s="817" t="s">
        <v>241</v>
      </c>
      <c r="J9" s="817" t="s">
        <v>242</v>
      </c>
      <c r="K9" s="817" t="s">
        <v>243</v>
      </c>
      <c r="L9" s="817" t="s">
        <v>244</v>
      </c>
      <c r="M9" s="817" t="s">
        <v>245</v>
      </c>
      <c r="N9" s="817" t="s">
        <v>246</v>
      </c>
      <c r="O9" s="817" t="s">
        <v>247</v>
      </c>
      <c r="P9" s="817" t="s">
        <v>248</v>
      </c>
      <c r="Q9" s="817" t="s">
        <v>249</v>
      </c>
      <c r="R9" s="817" t="s">
        <v>250</v>
      </c>
      <c r="S9" s="817" t="s">
        <v>251</v>
      </c>
      <c r="T9" s="817" t="s">
        <v>252</v>
      </c>
      <c r="U9" s="817" t="s">
        <v>253</v>
      </c>
      <c r="V9" s="817" t="s">
        <v>254</v>
      </c>
      <c r="W9" s="817" t="s">
        <v>255</v>
      </c>
      <c r="X9" s="818" t="s">
        <v>810</v>
      </c>
      <c r="Y9" s="718"/>
      <c r="Z9" s="718"/>
      <c r="AA9" s="718"/>
    </row>
    <row r="10" spans="1:27" s="192" customFormat="1" ht="30.75" customHeight="1" thickBot="1" x14ac:dyDescent="0.4">
      <c r="A10" s="3177" t="s">
        <v>442</v>
      </c>
      <c r="B10" s="3178"/>
      <c r="C10" s="819">
        <f>SUM(D10:X10)</f>
        <v>1.0000000000000004</v>
      </c>
      <c r="D10" s="834">
        <v>0.25</v>
      </c>
      <c r="E10" s="835">
        <v>0.11</v>
      </c>
      <c r="F10" s="835">
        <v>0.06</v>
      </c>
      <c r="G10" s="835">
        <v>0.06</v>
      </c>
      <c r="H10" s="835">
        <v>0.06</v>
      </c>
      <c r="I10" s="835">
        <v>0.05</v>
      </c>
      <c r="J10" s="835">
        <v>0.04</v>
      </c>
      <c r="K10" s="835">
        <v>0.04</v>
      </c>
      <c r="L10" s="835">
        <v>0.04</v>
      </c>
      <c r="M10" s="835">
        <v>0.03</v>
      </c>
      <c r="N10" s="835">
        <v>0.03</v>
      </c>
      <c r="O10" s="835">
        <v>0.03</v>
      </c>
      <c r="P10" s="835">
        <v>0.03</v>
      </c>
      <c r="Q10" s="835">
        <v>0.03</v>
      </c>
      <c r="R10" s="835">
        <v>0.03</v>
      </c>
      <c r="S10" s="835">
        <v>0.03</v>
      </c>
      <c r="T10" s="835">
        <v>0.02</v>
      </c>
      <c r="U10" s="835">
        <v>0.02</v>
      </c>
      <c r="V10" s="835">
        <v>0.02</v>
      </c>
      <c r="W10" s="835">
        <v>0.01</v>
      </c>
      <c r="X10" s="836">
        <v>0.01</v>
      </c>
      <c r="Y10" s="718"/>
      <c r="Z10" s="718"/>
      <c r="AA10" s="718"/>
    </row>
    <row r="11" spans="1:27" ht="17.25" customHeight="1" thickBot="1" x14ac:dyDescent="0.4">
      <c r="A11" s="3179" t="str">
        <f>"% CA client en " &amp; AnReference</f>
        <v>% CA client en 2014</v>
      </c>
      <c r="B11" s="3180"/>
      <c r="C11" s="820">
        <f>SUM(D11:X11)</f>
        <v>1</v>
      </c>
      <c r="D11" s="837">
        <v>0.1</v>
      </c>
      <c r="E11" s="838">
        <v>0.2</v>
      </c>
      <c r="F11" s="838"/>
      <c r="G11" s="838"/>
      <c r="H11" s="838">
        <v>0.05</v>
      </c>
      <c r="I11" s="838">
        <v>0.2</v>
      </c>
      <c r="J11" s="838"/>
      <c r="K11" s="838"/>
      <c r="L11" s="838">
        <v>0.1</v>
      </c>
      <c r="M11" s="838"/>
      <c r="N11" s="838"/>
      <c r="O11" s="838">
        <v>0.15</v>
      </c>
      <c r="P11" s="838">
        <v>0.1</v>
      </c>
      <c r="Q11" s="838">
        <v>0.1</v>
      </c>
      <c r="R11" s="838"/>
      <c r="S11" s="838"/>
      <c r="T11" s="838"/>
      <c r="U11" s="838"/>
      <c r="V11" s="838"/>
      <c r="W11" s="838"/>
      <c r="X11" s="839"/>
      <c r="Y11" s="64"/>
      <c r="Z11" s="64"/>
      <c r="AA11" s="64"/>
    </row>
    <row r="12" spans="1:27" ht="9" customHeight="1" x14ac:dyDescent="0.35">
      <c r="A12" s="821"/>
      <c r="B12" s="822"/>
      <c r="C12" s="823"/>
      <c r="D12" s="824"/>
      <c r="E12" s="825"/>
      <c r="F12" s="825"/>
      <c r="G12" s="825"/>
      <c r="H12" s="825"/>
      <c r="I12" s="825"/>
      <c r="J12" s="825"/>
      <c r="K12" s="825"/>
      <c r="L12" s="825"/>
      <c r="M12" s="825"/>
      <c r="N12" s="825"/>
      <c r="O12" s="825"/>
      <c r="P12" s="825"/>
      <c r="Q12" s="825"/>
      <c r="R12" s="825"/>
      <c r="S12" s="825"/>
      <c r="T12" s="825"/>
      <c r="U12" s="825"/>
      <c r="V12" s="825"/>
      <c r="W12" s="825"/>
      <c r="X12" s="826"/>
      <c r="Y12" s="64"/>
      <c r="Z12" s="64"/>
      <c r="AA12" s="64"/>
    </row>
    <row r="13" spans="1:27" ht="31.5" customHeight="1" x14ac:dyDescent="0.35">
      <c r="A13" s="3189" t="s">
        <v>222</v>
      </c>
      <c r="B13" s="3190"/>
      <c r="C13" s="3191"/>
      <c r="D13" s="311"/>
      <c r="E13" s="265"/>
      <c r="F13" s="265"/>
      <c r="G13" s="265"/>
      <c r="H13" s="265"/>
      <c r="I13" s="265"/>
      <c r="J13" s="265"/>
      <c r="K13" s="265"/>
      <c r="L13" s="265"/>
      <c r="M13" s="265"/>
      <c r="N13" s="265"/>
      <c r="O13" s="265"/>
      <c r="P13" s="265"/>
      <c r="Q13" s="265"/>
      <c r="R13" s="265"/>
      <c r="S13" s="265"/>
      <c r="T13" s="265"/>
      <c r="U13" s="265"/>
      <c r="V13" s="265"/>
      <c r="W13" s="265"/>
      <c r="X13" s="266"/>
      <c r="Y13" s="64"/>
      <c r="Z13" s="64"/>
      <c r="AA13" s="64"/>
    </row>
    <row r="14" spans="1:27" ht="22.5" customHeight="1" thickBot="1" x14ac:dyDescent="0.4">
      <c r="A14" s="2379" t="s">
        <v>122</v>
      </c>
      <c r="B14" s="2380"/>
      <c r="C14" s="2381"/>
      <c r="D14" s="222" t="s">
        <v>725</v>
      </c>
      <c r="E14" s="223" t="s">
        <v>603</v>
      </c>
      <c r="F14" s="223" t="s">
        <v>603</v>
      </c>
      <c r="G14" s="223" t="s">
        <v>603</v>
      </c>
      <c r="H14" s="223" t="s">
        <v>603</v>
      </c>
      <c r="I14" s="223" t="s">
        <v>586</v>
      </c>
      <c r="J14" s="223"/>
      <c r="K14" s="223"/>
      <c r="L14" s="223"/>
      <c r="M14" s="223"/>
      <c r="N14" s="223"/>
      <c r="O14" s="223"/>
      <c r="P14" s="223"/>
      <c r="Q14" s="223"/>
      <c r="R14" s="223"/>
      <c r="S14" s="223"/>
      <c r="T14" s="223"/>
      <c r="U14" s="223"/>
      <c r="V14" s="223"/>
      <c r="W14" s="223"/>
      <c r="X14" s="224"/>
      <c r="Y14" s="64"/>
      <c r="Z14" s="64"/>
      <c r="AA14" s="64"/>
    </row>
    <row r="15" spans="1:27" s="66" customFormat="1" ht="9" customHeight="1" thickBot="1" x14ac:dyDescent="0.4">
      <c r="A15" s="827"/>
      <c r="B15" s="828"/>
      <c r="C15" s="829"/>
      <c r="D15" s="830"/>
      <c r="E15" s="831"/>
      <c r="F15" s="831"/>
      <c r="G15" s="831"/>
      <c r="H15" s="831"/>
      <c r="I15" s="831"/>
      <c r="J15" s="831"/>
      <c r="K15" s="831"/>
      <c r="L15" s="831"/>
      <c r="M15" s="831"/>
      <c r="N15" s="831"/>
      <c r="O15" s="831"/>
      <c r="P15" s="831"/>
      <c r="Q15" s="831"/>
      <c r="R15" s="831"/>
      <c r="S15" s="831"/>
      <c r="T15" s="831"/>
      <c r="U15" s="831"/>
      <c r="V15" s="831"/>
      <c r="W15" s="831"/>
      <c r="X15" s="832"/>
      <c r="Y15" s="402"/>
      <c r="Z15" s="402"/>
      <c r="AA15" s="402"/>
    </row>
    <row r="16" spans="1:27" ht="22.5" customHeight="1" x14ac:dyDescent="0.35">
      <c r="A16" s="3181" t="s">
        <v>619</v>
      </c>
      <c r="B16" s="3182"/>
      <c r="C16" s="804">
        <f>SUM(D16:X16)</f>
        <v>71</v>
      </c>
      <c r="D16" s="228">
        <v>15</v>
      </c>
      <c r="E16" s="229">
        <v>8</v>
      </c>
      <c r="F16" s="229">
        <v>6</v>
      </c>
      <c r="G16" s="229">
        <v>5</v>
      </c>
      <c r="H16" s="229">
        <v>5</v>
      </c>
      <c r="I16" s="229">
        <v>4</v>
      </c>
      <c r="J16" s="229">
        <v>3</v>
      </c>
      <c r="K16" s="229">
        <v>3</v>
      </c>
      <c r="L16" s="229">
        <v>3</v>
      </c>
      <c r="M16" s="229">
        <v>3</v>
      </c>
      <c r="N16" s="229">
        <v>2</v>
      </c>
      <c r="O16" s="229">
        <v>2</v>
      </c>
      <c r="P16" s="229">
        <v>2</v>
      </c>
      <c r="Q16" s="229">
        <v>2</v>
      </c>
      <c r="R16" s="229">
        <v>2</v>
      </c>
      <c r="S16" s="229">
        <v>1</v>
      </c>
      <c r="T16" s="229">
        <v>1</v>
      </c>
      <c r="U16" s="229">
        <v>1</v>
      </c>
      <c r="V16" s="229">
        <v>1</v>
      </c>
      <c r="W16" s="229">
        <v>1</v>
      </c>
      <c r="X16" s="230">
        <v>1</v>
      </c>
      <c r="Y16" s="64"/>
      <c r="Z16" s="64"/>
      <c r="AA16" s="64"/>
    </row>
    <row r="17" spans="1:27" ht="22.5" customHeight="1" x14ac:dyDescent="0.35">
      <c r="A17" s="3183" t="s">
        <v>234</v>
      </c>
      <c r="B17" s="3184"/>
      <c r="C17" s="805">
        <f>SUM(D17:X17)</f>
        <v>2</v>
      </c>
      <c r="D17" s="231">
        <v>2</v>
      </c>
      <c r="E17" s="232"/>
      <c r="F17" s="232"/>
      <c r="G17" s="232"/>
      <c r="H17" s="232"/>
      <c r="I17" s="232"/>
      <c r="J17" s="232"/>
      <c r="K17" s="232"/>
      <c r="L17" s="232"/>
      <c r="M17" s="232"/>
      <c r="N17" s="232"/>
      <c r="O17" s="232"/>
      <c r="P17" s="232"/>
      <c r="Q17" s="232"/>
      <c r="R17" s="232"/>
      <c r="S17" s="232"/>
      <c r="T17" s="232"/>
      <c r="U17" s="232"/>
      <c r="V17" s="232"/>
      <c r="W17" s="232"/>
      <c r="X17" s="233"/>
      <c r="Y17" s="64"/>
      <c r="Z17" s="64"/>
      <c r="AA17" s="64"/>
    </row>
    <row r="18" spans="1:27" ht="22.5" customHeight="1" thickBot="1" x14ac:dyDescent="0.4">
      <c r="A18" s="3185" t="s">
        <v>658</v>
      </c>
      <c r="B18" s="3186"/>
      <c r="C18" s="833">
        <f>SUM(D18:X18)</f>
        <v>1</v>
      </c>
      <c r="D18" s="348">
        <v>1</v>
      </c>
      <c r="E18" s="347"/>
      <c r="F18" s="347"/>
      <c r="G18" s="347"/>
      <c r="H18" s="347"/>
      <c r="I18" s="347"/>
      <c r="J18" s="347"/>
      <c r="K18" s="347"/>
      <c r="L18" s="347"/>
      <c r="M18" s="347"/>
      <c r="N18" s="347"/>
      <c r="O18" s="347"/>
      <c r="P18" s="347"/>
      <c r="Q18" s="347"/>
      <c r="R18" s="347"/>
      <c r="S18" s="347"/>
      <c r="T18" s="347"/>
      <c r="U18" s="347"/>
      <c r="V18" s="347"/>
      <c r="W18" s="347"/>
      <c r="X18" s="352"/>
      <c r="Y18" s="64"/>
      <c r="Z18" s="64"/>
      <c r="AA18" s="64"/>
    </row>
    <row r="19" spans="1:27" ht="16.5" customHeight="1" thickTop="1" thickBot="1" x14ac:dyDescent="0.4">
      <c r="A19" s="3187" t="s">
        <v>235</v>
      </c>
      <c r="B19" s="3188"/>
      <c r="C19" s="353">
        <f t="shared" ref="C19:X19" si="0">C16-(C17+C18)</f>
        <v>68</v>
      </c>
      <c r="D19" s="353">
        <f t="shared" si="0"/>
        <v>12</v>
      </c>
      <c r="E19" s="353">
        <f t="shared" si="0"/>
        <v>8</v>
      </c>
      <c r="F19" s="353">
        <f t="shared" si="0"/>
        <v>6</v>
      </c>
      <c r="G19" s="353">
        <f t="shared" si="0"/>
        <v>5</v>
      </c>
      <c r="H19" s="353">
        <f t="shared" si="0"/>
        <v>5</v>
      </c>
      <c r="I19" s="353">
        <f t="shared" si="0"/>
        <v>4</v>
      </c>
      <c r="J19" s="353">
        <f t="shared" si="0"/>
        <v>3</v>
      </c>
      <c r="K19" s="353">
        <f t="shared" si="0"/>
        <v>3</v>
      </c>
      <c r="L19" s="353">
        <f t="shared" si="0"/>
        <v>3</v>
      </c>
      <c r="M19" s="353">
        <f t="shared" si="0"/>
        <v>3</v>
      </c>
      <c r="N19" s="353">
        <f t="shared" si="0"/>
        <v>2</v>
      </c>
      <c r="O19" s="353">
        <f t="shared" si="0"/>
        <v>2</v>
      </c>
      <c r="P19" s="353">
        <f t="shared" si="0"/>
        <v>2</v>
      </c>
      <c r="Q19" s="353">
        <f t="shared" si="0"/>
        <v>2</v>
      </c>
      <c r="R19" s="353">
        <f t="shared" si="0"/>
        <v>2</v>
      </c>
      <c r="S19" s="353">
        <f t="shared" si="0"/>
        <v>1</v>
      </c>
      <c r="T19" s="353">
        <f t="shared" si="0"/>
        <v>1</v>
      </c>
      <c r="U19" s="353">
        <f t="shared" si="0"/>
        <v>1</v>
      </c>
      <c r="V19" s="353">
        <f t="shared" si="0"/>
        <v>1</v>
      </c>
      <c r="W19" s="353">
        <f t="shared" si="0"/>
        <v>1</v>
      </c>
      <c r="X19" s="354">
        <f t="shared" si="0"/>
        <v>1</v>
      </c>
      <c r="Y19" s="64"/>
      <c r="Z19" s="64"/>
      <c r="AA19" s="64"/>
    </row>
    <row r="20" spans="1:27" ht="15" thickTop="1" x14ac:dyDescent="0.35">
      <c r="A20" s="456"/>
      <c r="B20" s="456"/>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4"/>
      <c r="AA20" s="64"/>
    </row>
    <row r="21" spans="1:27" ht="15" thickBot="1" x14ac:dyDescent="0.4">
      <c r="A21" s="6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row>
    <row r="22" spans="1:27" ht="20.25" customHeight="1" thickTop="1" thickBot="1" x14ac:dyDescent="0.4">
      <c r="A22" s="2357" t="s">
        <v>10</v>
      </c>
      <c r="B22" s="2358"/>
      <c r="C22" s="2358"/>
      <c r="D22" s="2358"/>
      <c r="E22" s="2358"/>
      <c r="F22" s="2358"/>
      <c r="G22" s="2358"/>
      <c r="H22" s="2358"/>
      <c r="I22" s="2358"/>
      <c r="J22" s="2358"/>
      <c r="K22" s="2358"/>
      <c r="L22" s="2358"/>
      <c r="M22" s="2358"/>
      <c r="N22" s="2358"/>
      <c r="O22" s="2358"/>
      <c r="P22" s="2358"/>
      <c r="Q22" s="2358"/>
      <c r="R22" s="114"/>
      <c r="S22" s="34"/>
      <c r="T22" s="2360" t="s">
        <v>491</v>
      </c>
      <c r="U22" s="2361"/>
      <c r="V22" s="2362"/>
      <c r="W22" s="34"/>
      <c r="X22" s="34"/>
      <c r="Y22" s="34"/>
      <c r="Z22" s="64"/>
      <c r="AA22" s="64"/>
    </row>
    <row r="23" spans="1:27" ht="20.25" customHeight="1" x14ac:dyDescent="0.35">
      <c r="A23" s="2332" t="s">
        <v>916</v>
      </c>
      <c r="B23" s="2404"/>
      <c r="C23" s="2404"/>
      <c r="D23" s="2404"/>
      <c r="E23" s="2404"/>
      <c r="F23" s="2404"/>
      <c r="G23" s="2404"/>
      <c r="H23" s="2404"/>
      <c r="I23" s="2404"/>
      <c r="J23" s="2404"/>
      <c r="K23" s="2404"/>
      <c r="L23" s="2404"/>
      <c r="M23" s="2404"/>
      <c r="N23" s="2404"/>
      <c r="O23" s="2404"/>
      <c r="P23" s="2404"/>
      <c r="Q23" s="2404"/>
      <c r="R23" s="39"/>
      <c r="S23" s="36"/>
      <c r="T23" s="2401" t="s">
        <v>544</v>
      </c>
      <c r="U23" s="2402"/>
      <c r="V23" s="2403"/>
      <c r="W23" s="36"/>
      <c r="X23" s="36"/>
      <c r="Y23" s="36"/>
      <c r="Z23" s="64"/>
      <c r="AA23" s="64"/>
    </row>
    <row r="24" spans="1:27" ht="20.25" customHeight="1" x14ac:dyDescent="0.35">
      <c r="A24" s="2405"/>
      <c r="B24" s="2406"/>
      <c r="C24" s="2406"/>
      <c r="D24" s="2406"/>
      <c r="E24" s="2406"/>
      <c r="F24" s="2406"/>
      <c r="G24" s="2406"/>
      <c r="H24" s="2406"/>
      <c r="I24" s="2406"/>
      <c r="J24" s="2406"/>
      <c r="K24" s="2406"/>
      <c r="L24" s="2406"/>
      <c r="M24" s="2406"/>
      <c r="N24" s="2406"/>
      <c r="O24" s="2406"/>
      <c r="P24" s="2406"/>
      <c r="Q24" s="2406"/>
      <c r="R24" s="39"/>
      <c r="S24" s="36"/>
      <c r="T24" s="2341"/>
      <c r="U24" s="2342"/>
      <c r="V24" s="2343"/>
      <c r="W24" s="36"/>
      <c r="X24" s="36"/>
      <c r="Y24" s="36"/>
      <c r="Z24" s="64"/>
      <c r="AA24" s="64"/>
    </row>
    <row r="25" spans="1:27" ht="20.25" customHeight="1" x14ac:dyDescent="0.35">
      <c r="A25" s="2405"/>
      <c r="B25" s="2406"/>
      <c r="C25" s="2406"/>
      <c r="D25" s="2406"/>
      <c r="E25" s="2406"/>
      <c r="F25" s="2406"/>
      <c r="G25" s="2406"/>
      <c r="H25" s="2406"/>
      <c r="I25" s="2406"/>
      <c r="J25" s="2406"/>
      <c r="K25" s="2406"/>
      <c r="L25" s="2406"/>
      <c r="M25" s="2406"/>
      <c r="N25" s="2406"/>
      <c r="O25" s="2406"/>
      <c r="P25" s="2406"/>
      <c r="Q25" s="2406"/>
      <c r="R25" s="39"/>
      <c r="S25" s="36"/>
      <c r="T25" s="2341"/>
      <c r="U25" s="2342"/>
      <c r="V25" s="2343"/>
      <c r="W25" s="36"/>
      <c r="X25" s="36"/>
      <c r="Y25" s="36"/>
      <c r="Z25" s="64"/>
      <c r="AA25" s="64"/>
    </row>
    <row r="26" spans="1:27" ht="15" thickBot="1" x14ac:dyDescent="0.4">
      <c r="A26" s="2407"/>
      <c r="B26" s="2408"/>
      <c r="C26" s="2408"/>
      <c r="D26" s="2408"/>
      <c r="E26" s="2408"/>
      <c r="F26" s="2408"/>
      <c r="G26" s="2408"/>
      <c r="H26" s="2408"/>
      <c r="I26" s="2408"/>
      <c r="J26" s="2408"/>
      <c r="K26" s="2408"/>
      <c r="L26" s="2408"/>
      <c r="M26" s="2408"/>
      <c r="N26" s="2408"/>
      <c r="O26" s="2408"/>
      <c r="P26" s="2408"/>
      <c r="Q26" s="2408"/>
      <c r="R26" s="39"/>
      <c r="S26" s="36"/>
      <c r="T26" s="2344"/>
      <c r="U26" s="2345"/>
      <c r="V26" s="2346"/>
      <c r="W26" s="36"/>
      <c r="X26" s="36"/>
      <c r="Y26" s="36"/>
      <c r="Z26" s="64"/>
      <c r="AA26" s="64"/>
    </row>
    <row r="27" spans="1:27" ht="15.5" thickTop="1" thickBot="1" x14ac:dyDescent="0.4">
      <c r="A27" s="64"/>
      <c r="B27" s="64"/>
      <c r="C27" s="64"/>
      <c r="D27" s="64"/>
      <c r="E27" s="64"/>
      <c r="F27" s="64"/>
      <c r="G27" s="64"/>
      <c r="H27" s="64"/>
      <c r="I27" s="64"/>
      <c r="J27" s="64"/>
      <c r="K27" s="64"/>
      <c r="L27" s="64"/>
      <c r="M27" s="64"/>
      <c r="N27" s="64"/>
      <c r="O27" s="64"/>
      <c r="P27" s="64"/>
      <c r="Q27" s="64"/>
      <c r="R27" s="64"/>
      <c r="S27" s="64"/>
      <c r="T27" s="34"/>
      <c r="U27" s="34"/>
      <c r="V27" s="34"/>
      <c r="W27" s="64"/>
      <c r="X27" s="64"/>
      <c r="Y27" s="64"/>
      <c r="Z27" s="64"/>
      <c r="AA27" s="64"/>
    </row>
    <row r="28" spans="1:27" ht="20.25" customHeight="1" thickTop="1" thickBot="1" x14ac:dyDescent="0.4">
      <c r="A28" s="2357" t="s">
        <v>11</v>
      </c>
      <c r="B28" s="2358"/>
      <c r="C28" s="2358"/>
      <c r="D28" s="2358"/>
      <c r="E28" s="2358"/>
      <c r="F28" s="2358"/>
      <c r="G28" s="2358"/>
      <c r="H28" s="2358"/>
      <c r="I28" s="2358"/>
      <c r="J28" s="2358"/>
      <c r="K28" s="2358"/>
      <c r="L28" s="2358"/>
      <c r="M28" s="2358"/>
      <c r="N28" s="2358"/>
      <c r="O28" s="2358"/>
      <c r="P28" s="2358"/>
      <c r="Q28" s="2358"/>
      <c r="R28" s="114"/>
      <c r="S28" s="34"/>
      <c r="T28" s="2360" t="s">
        <v>491</v>
      </c>
      <c r="U28" s="2361"/>
      <c r="V28" s="2362"/>
      <c r="W28" s="34"/>
      <c r="X28" s="34"/>
      <c r="Y28" s="34"/>
      <c r="Z28" s="64"/>
      <c r="AA28" s="64"/>
    </row>
    <row r="29" spans="1:27" ht="20.25" customHeight="1" x14ac:dyDescent="0.35">
      <c r="A29" s="2332" t="s">
        <v>917</v>
      </c>
      <c r="B29" s="2333"/>
      <c r="C29" s="2333"/>
      <c r="D29" s="2333"/>
      <c r="E29" s="2333"/>
      <c r="F29" s="2333"/>
      <c r="G29" s="2333"/>
      <c r="H29" s="2333"/>
      <c r="I29" s="2333"/>
      <c r="J29" s="2333"/>
      <c r="K29" s="2333"/>
      <c r="L29" s="2333"/>
      <c r="M29" s="2333"/>
      <c r="N29" s="2333"/>
      <c r="O29" s="2333"/>
      <c r="P29" s="2333"/>
      <c r="Q29" s="2333"/>
      <c r="R29" s="39"/>
      <c r="S29" s="36"/>
      <c r="T29" s="2401" t="s">
        <v>545</v>
      </c>
      <c r="U29" s="2402"/>
      <c r="V29" s="2403"/>
      <c r="W29" s="36"/>
      <c r="X29" s="36"/>
      <c r="Y29" s="36"/>
      <c r="Z29" s="64"/>
      <c r="AA29" s="64"/>
    </row>
    <row r="30" spans="1:27" ht="20.25" customHeight="1" x14ac:dyDescent="0.35">
      <c r="A30" s="2334"/>
      <c r="B30" s="2335"/>
      <c r="C30" s="2335"/>
      <c r="D30" s="2335"/>
      <c r="E30" s="2335"/>
      <c r="F30" s="2335"/>
      <c r="G30" s="2335"/>
      <c r="H30" s="2335"/>
      <c r="I30" s="2335"/>
      <c r="J30" s="2335"/>
      <c r="K30" s="2335"/>
      <c r="L30" s="2335"/>
      <c r="M30" s="2335"/>
      <c r="N30" s="2335"/>
      <c r="O30" s="2335"/>
      <c r="P30" s="2335"/>
      <c r="Q30" s="2335"/>
      <c r="R30" s="39"/>
      <c r="S30" s="36"/>
      <c r="T30" s="2341"/>
      <c r="U30" s="2342"/>
      <c r="V30" s="2343"/>
      <c r="W30" s="36"/>
      <c r="X30" s="36"/>
      <c r="Y30" s="36"/>
      <c r="Z30" s="64"/>
      <c r="AA30" s="64"/>
    </row>
    <row r="31" spans="1:27" ht="20.25" customHeight="1" x14ac:dyDescent="0.35">
      <c r="A31" s="2334"/>
      <c r="B31" s="2335"/>
      <c r="C31" s="2335"/>
      <c r="D31" s="2335"/>
      <c r="E31" s="2335"/>
      <c r="F31" s="2335"/>
      <c r="G31" s="2335"/>
      <c r="H31" s="2335"/>
      <c r="I31" s="2335"/>
      <c r="J31" s="2335"/>
      <c r="K31" s="2335"/>
      <c r="L31" s="2335"/>
      <c r="M31" s="2335"/>
      <c r="N31" s="2335"/>
      <c r="O31" s="2335"/>
      <c r="P31" s="2335"/>
      <c r="Q31" s="2335"/>
      <c r="R31" s="39"/>
      <c r="S31" s="36"/>
      <c r="T31" s="2341"/>
      <c r="U31" s="2342"/>
      <c r="V31" s="2343"/>
      <c r="W31" s="36"/>
      <c r="X31" s="36"/>
      <c r="Y31" s="36"/>
      <c r="Z31" s="64"/>
      <c r="AA31" s="64"/>
    </row>
    <row r="32" spans="1:27" ht="15" thickBot="1" x14ac:dyDescent="0.4">
      <c r="A32" s="2336"/>
      <c r="B32" s="2337"/>
      <c r="C32" s="2337"/>
      <c r="D32" s="2337"/>
      <c r="E32" s="2337"/>
      <c r="F32" s="2337"/>
      <c r="G32" s="2337"/>
      <c r="H32" s="2337"/>
      <c r="I32" s="2337"/>
      <c r="J32" s="2337"/>
      <c r="K32" s="2337"/>
      <c r="L32" s="2337"/>
      <c r="M32" s="2337"/>
      <c r="N32" s="2337"/>
      <c r="O32" s="2337"/>
      <c r="P32" s="2337"/>
      <c r="Q32" s="2337"/>
      <c r="R32" s="39"/>
      <c r="S32" s="36"/>
      <c r="T32" s="2344"/>
      <c r="U32" s="2345"/>
      <c r="V32" s="2346"/>
      <c r="W32" s="36"/>
      <c r="X32" s="36"/>
      <c r="Y32" s="36"/>
      <c r="Z32" s="64"/>
      <c r="AA32" s="64"/>
    </row>
    <row r="33" spans="1:27" ht="15" thickTop="1" x14ac:dyDescent="0.35">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row>
    <row r="34" spans="1:27" ht="15" thickBot="1" x14ac:dyDescent="0.4">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row>
    <row r="35" spans="1:27" ht="19" thickTop="1" x14ac:dyDescent="0.45">
      <c r="A35" s="2347" t="s">
        <v>550</v>
      </c>
      <c r="B35" s="2348"/>
      <c r="C35" s="2348"/>
      <c r="D35" s="2348"/>
      <c r="E35" s="2348"/>
      <c r="F35" s="2348"/>
      <c r="G35" s="2348"/>
      <c r="H35" s="2348"/>
      <c r="I35" s="2348"/>
      <c r="J35" s="2348"/>
      <c r="K35" s="2349"/>
      <c r="L35" s="64"/>
      <c r="M35" s="64"/>
      <c r="N35" s="64"/>
      <c r="O35" s="64"/>
      <c r="P35" s="64"/>
      <c r="Q35" s="64"/>
      <c r="R35" s="64"/>
      <c r="S35" s="64"/>
      <c r="T35" s="64"/>
      <c r="U35" s="64"/>
      <c r="V35" s="64"/>
      <c r="W35" s="64"/>
      <c r="X35" s="64"/>
      <c r="Y35" s="64"/>
      <c r="Z35" s="64"/>
      <c r="AA35" s="64"/>
    </row>
    <row r="36" spans="1:27" x14ac:dyDescent="0.35">
      <c r="A36" s="2350" t="s">
        <v>546</v>
      </c>
      <c r="B36" s="2351"/>
      <c r="C36" s="2351" t="s">
        <v>547</v>
      </c>
      <c r="D36" s="2351"/>
      <c r="E36" s="2351"/>
      <c r="F36" s="2352" t="s">
        <v>617</v>
      </c>
      <c r="G36" s="2353"/>
      <c r="H36" s="2352" t="s">
        <v>618</v>
      </c>
      <c r="I36" s="2353"/>
      <c r="J36" s="2351" t="s">
        <v>548</v>
      </c>
      <c r="K36" s="2356"/>
      <c r="L36" s="64"/>
      <c r="M36" s="64"/>
      <c r="N36" s="64"/>
      <c r="O36" s="64"/>
      <c r="P36" s="64"/>
      <c r="Q36" s="64"/>
      <c r="R36" s="64"/>
      <c r="S36" s="64"/>
      <c r="T36" s="64"/>
      <c r="U36" s="64"/>
      <c r="V36" s="64"/>
      <c r="W36" s="64"/>
      <c r="X36" s="64"/>
      <c r="Y36" s="64"/>
      <c r="Z36" s="64"/>
      <c r="AA36" s="64"/>
    </row>
    <row r="37" spans="1:27" x14ac:dyDescent="0.35">
      <c r="A37" s="2350"/>
      <c r="B37" s="2351"/>
      <c r="C37" s="2351"/>
      <c r="D37" s="2351"/>
      <c r="E37" s="2351"/>
      <c r="F37" s="2354"/>
      <c r="G37" s="2355"/>
      <c r="H37" s="2354"/>
      <c r="I37" s="2355"/>
      <c r="J37" s="2351"/>
      <c r="K37" s="2356"/>
      <c r="L37" s="64"/>
      <c r="M37" s="64"/>
      <c r="N37" s="64"/>
      <c r="O37" s="64"/>
      <c r="P37" s="64"/>
      <c r="Q37" s="64"/>
      <c r="R37" s="64"/>
      <c r="S37" s="64"/>
      <c r="T37" s="64"/>
      <c r="U37" s="64"/>
      <c r="V37" s="64"/>
      <c r="W37" s="64"/>
      <c r="X37" s="64"/>
      <c r="Y37" s="64"/>
      <c r="Z37" s="64"/>
      <c r="AA37" s="64"/>
    </row>
    <row r="38" spans="1:27" x14ac:dyDescent="0.35">
      <c r="A38" s="2324" t="s">
        <v>236</v>
      </c>
      <c r="B38" s="2325"/>
      <c r="C38" s="2326"/>
      <c r="D38" s="2326"/>
      <c r="E38" s="2326"/>
      <c r="F38" s="2327"/>
      <c r="G38" s="2327"/>
      <c r="H38" s="2327"/>
      <c r="I38" s="2327"/>
      <c r="J38" s="2326"/>
      <c r="K38" s="2328"/>
      <c r="L38" s="64"/>
      <c r="M38" s="64"/>
      <c r="N38" s="64"/>
      <c r="O38" s="64"/>
      <c r="P38" s="64"/>
      <c r="Q38" s="64"/>
      <c r="R38" s="64"/>
      <c r="S38" s="64"/>
      <c r="T38" s="64"/>
      <c r="U38" s="64"/>
      <c r="V38" s="64"/>
      <c r="W38" s="64"/>
      <c r="X38" s="64"/>
      <c r="Y38" s="64"/>
      <c r="Z38" s="64"/>
      <c r="AA38" s="64"/>
    </row>
    <row r="39" spans="1:27" x14ac:dyDescent="0.35">
      <c r="A39" s="2324" t="s">
        <v>620</v>
      </c>
      <c r="B39" s="2325"/>
      <c r="C39" s="2326"/>
      <c r="D39" s="2326"/>
      <c r="E39" s="2326"/>
      <c r="F39" s="2327"/>
      <c r="G39" s="2327"/>
      <c r="H39" s="2327"/>
      <c r="I39" s="2327"/>
      <c r="J39" s="2326"/>
      <c r="K39" s="2328"/>
      <c r="L39" s="64"/>
      <c r="M39" s="64"/>
      <c r="N39" s="64"/>
      <c r="O39" s="64"/>
      <c r="P39" s="64"/>
      <c r="Q39" s="64"/>
      <c r="R39" s="64"/>
      <c r="S39" s="64"/>
      <c r="T39" s="64"/>
      <c r="U39" s="64"/>
      <c r="V39" s="64"/>
      <c r="W39" s="64"/>
      <c r="X39" s="64"/>
      <c r="Y39" s="64"/>
      <c r="Z39" s="64"/>
      <c r="AA39" s="64"/>
    </row>
    <row r="40" spans="1:27" x14ac:dyDescent="0.35">
      <c r="A40" s="2324" t="s">
        <v>621</v>
      </c>
      <c r="B40" s="2325"/>
      <c r="C40" s="2326"/>
      <c r="D40" s="2326"/>
      <c r="E40" s="2326"/>
      <c r="F40" s="2327"/>
      <c r="G40" s="2327"/>
      <c r="H40" s="2327"/>
      <c r="I40" s="2327"/>
      <c r="J40" s="2326"/>
      <c r="K40" s="2328"/>
      <c r="L40" s="64"/>
      <c r="M40" s="64"/>
      <c r="N40" s="64"/>
      <c r="O40" s="64"/>
      <c r="P40" s="64"/>
      <c r="Q40" s="64"/>
      <c r="R40" s="64"/>
      <c r="S40" s="64"/>
      <c r="T40" s="64"/>
      <c r="U40" s="64"/>
      <c r="V40" s="64"/>
      <c r="W40" s="64"/>
      <c r="X40" s="64"/>
      <c r="Y40" s="64"/>
      <c r="Z40" s="64"/>
      <c r="AA40" s="64"/>
    </row>
    <row r="41" spans="1:27" x14ac:dyDescent="0.35">
      <c r="A41" s="2324" t="s">
        <v>622</v>
      </c>
      <c r="B41" s="2325"/>
      <c r="C41" s="2326"/>
      <c r="D41" s="2326"/>
      <c r="E41" s="2326"/>
      <c r="F41" s="2327"/>
      <c r="G41" s="2327"/>
      <c r="H41" s="2327"/>
      <c r="I41" s="2327"/>
      <c r="J41" s="2326"/>
      <c r="K41" s="2328"/>
      <c r="L41" s="64"/>
      <c r="M41" s="64"/>
      <c r="N41" s="64"/>
      <c r="O41" s="64"/>
      <c r="P41" s="64"/>
      <c r="Q41" s="64"/>
      <c r="R41" s="64"/>
      <c r="S41" s="64"/>
      <c r="T41" s="64"/>
      <c r="U41" s="64"/>
      <c r="V41" s="64"/>
      <c r="W41" s="64"/>
      <c r="X41" s="64"/>
      <c r="Y41" s="64"/>
      <c r="Z41" s="64"/>
      <c r="AA41" s="64"/>
    </row>
    <row r="42" spans="1:27" x14ac:dyDescent="0.35">
      <c r="A42" s="2324" t="s">
        <v>623</v>
      </c>
      <c r="B42" s="2325"/>
      <c r="C42" s="2326"/>
      <c r="D42" s="2326"/>
      <c r="E42" s="2326"/>
      <c r="F42" s="2327"/>
      <c r="G42" s="2327"/>
      <c r="H42" s="2327"/>
      <c r="I42" s="2327"/>
      <c r="J42" s="2326"/>
      <c r="K42" s="2328"/>
      <c r="L42" s="64"/>
      <c r="M42" s="64"/>
      <c r="N42" s="64"/>
      <c r="O42" s="64"/>
      <c r="P42" s="64"/>
      <c r="Q42" s="64"/>
      <c r="R42" s="64"/>
      <c r="S42" s="64"/>
      <c r="T42" s="64"/>
      <c r="U42" s="64"/>
      <c r="V42" s="64"/>
      <c r="W42" s="64"/>
      <c r="X42" s="64"/>
      <c r="Y42" s="64"/>
      <c r="Z42" s="64"/>
      <c r="AA42" s="64"/>
    </row>
    <row r="43" spans="1:27" x14ac:dyDescent="0.35">
      <c r="A43" s="2324"/>
      <c r="B43" s="2325"/>
      <c r="C43" s="2326"/>
      <c r="D43" s="2326"/>
      <c r="E43" s="2326"/>
      <c r="F43" s="2327"/>
      <c r="G43" s="2327"/>
      <c r="H43" s="2327"/>
      <c r="I43" s="2327"/>
      <c r="J43" s="2326"/>
      <c r="K43" s="2328"/>
      <c r="L43" s="64"/>
      <c r="M43" s="64"/>
      <c r="N43" s="64"/>
      <c r="O43" s="64"/>
      <c r="P43" s="64"/>
      <c r="Q43" s="64"/>
      <c r="R43" s="64"/>
      <c r="S43" s="64"/>
      <c r="T43" s="64"/>
      <c r="U43" s="64"/>
      <c r="V43" s="64"/>
      <c r="W43" s="64"/>
      <c r="X43" s="64"/>
      <c r="Y43" s="64"/>
      <c r="Z43" s="64"/>
      <c r="AA43" s="64"/>
    </row>
    <row r="44" spans="1:27" x14ac:dyDescent="0.35">
      <c r="A44" s="2324"/>
      <c r="B44" s="2325"/>
      <c r="C44" s="2326"/>
      <c r="D44" s="2326"/>
      <c r="E44" s="2326"/>
      <c r="F44" s="2327"/>
      <c r="G44" s="2327"/>
      <c r="H44" s="2327"/>
      <c r="I44" s="2327"/>
      <c r="J44" s="2326"/>
      <c r="K44" s="2328"/>
      <c r="L44" s="64"/>
      <c r="M44" s="64"/>
      <c r="N44" s="64"/>
      <c r="O44" s="64"/>
      <c r="P44" s="64"/>
      <c r="Q44" s="64"/>
      <c r="R44" s="64"/>
      <c r="S44" s="64"/>
      <c r="T44" s="64"/>
      <c r="U44" s="64"/>
      <c r="V44" s="64"/>
      <c r="W44" s="64"/>
      <c r="X44" s="64"/>
      <c r="Y44" s="64"/>
      <c r="Z44" s="64"/>
      <c r="AA44" s="64"/>
    </row>
    <row r="45" spans="1:27" ht="15" thickBot="1" x14ac:dyDescent="0.4">
      <c r="A45" s="2329"/>
      <c r="B45" s="2330"/>
      <c r="C45" s="2330"/>
      <c r="D45" s="2330"/>
      <c r="E45" s="2330"/>
      <c r="F45" s="2330"/>
      <c r="G45" s="2330"/>
      <c r="H45" s="2330"/>
      <c r="I45" s="2330"/>
      <c r="J45" s="2330"/>
      <c r="K45" s="2331"/>
      <c r="L45" s="64"/>
      <c r="M45" s="64"/>
      <c r="N45" s="64"/>
      <c r="O45" s="64"/>
      <c r="P45" s="64"/>
      <c r="Q45" s="64"/>
      <c r="R45" s="64"/>
      <c r="S45" s="64"/>
      <c r="T45" s="64"/>
      <c r="U45" s="64"/>
      <c r="V45" s="64"/>
      <c r="W45" s="64"/>
      <c r="X45" s="64"/>
      <c r="Y45" s="64"/>
      <c r="Z45" s="64"/>
      <c r="AA45" s="64"/>
    </row>
    <row r="46" spans="1:27" ht="15" thickTop="1" x14ac:dyDescent="0.35">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row>
  </sheetData>
  <mergeCells count="93">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7:Z7"/>
    <mergeCell ref="A13:C13"/>
    <mergeCell ref="Y6:Z6"/>
    <mergeCell ref="AA6:AA7"/>
    <mergeCell ref="D7:E7"/>
    <mergeCell ref="F7:G7"/>
    <mergeCell ref="H7:I7"/>
    <mergeCell ref="J7:K7"/>
    <mergeCell ref="L7:M7"/>
    <mergeCell ref="S7:T7"/>
    <mergeCell ref="U7:V7"/>
    <mergeCell ref="W7:X7"/>
    <mergeCell ref="L6:M6"/>
    <mergeCell ref="N6:O7"/>
    <mergeCell ref="P6:R7"/>
    <mergeCell ref="S6:T6"/>
    <mergeCell ref="U6:V6"/>
    <mergeCell ref="A8:AA8"/>
    <mergeCell ref="A9:B9"/>
    <mergeCell ref="A10:B10"/>
    <mergeCell ref="A11:B11"/>
    <mergeCell ref="A29:Q32"/>
    <mergeCell ref="T29:V32"/>
    <mergeCell ref="A14:C14"/>
    <mergeCell ref="A16:B16"/>
    <mergeCell ref="A17:B17"/>
    <mergeCell ref="A18:B18"/>
    <mergeCell ref="A19:B19"/>
    <mergeCell ref="A22:Q22"/>
    <mergeCell ref="T22:V22"/>
    <mergeCell ref="A23:Q26"/>
    <mergeCell ref="T23:V26"/>
    <mergeCell ref="A28:Q28"/>
    <mergeCell ref="T28:V28"/>
    <mergeCell ref="A35:K35"/>
    <mergeCell ref="A36:B37"/>
    <mergeCell ref="C36:E37"/>
    <mergeCell ref="F36:G37"/>
    <mergeCell ref="H36:I37"/>
    <mergeCell ref="J36:K37"/>
    <mergeCell ref="A39:B39"/>
    <mergeCell ref="C39:E39"/>
    <mergeCell ref="F39:G39"/>
    <mergeCell ref="H39:I39"/>
    <mergeCell ref="J39:K39"/>
    <mergeCell ref="A38:B38"/>
    <mergeCell ref="C38:E38"/>
    <mergeCell ref="F38:G38"/>
    <mergeCell ref="H38:I38"/>
    <mergeCell ref="J38:K38"/>
    <mergeCell ref="A41:B41"/>
    <mergeCell ref="C41:E41"/>
    <mergeCell ref="F41:G41"/>
    <mergeCell ref="H41:I41"/>
    <mergeCell ref="J41:K41"/>
    <mergeCell ref="A40:B40"/>
    <mergeCell ref="C40:E40"/>
    <mergeCell ref="F40:G40"/>
    <mergeCell ref="H40:I40"/>
    <mergeCell ref="J40:K40"/>
    <mergeCell ref="A45:K45"/>
    <mergeCell ref="A42:B42"/>
    <mergeCell ref="C42:E42"/>
    <mergeCell ref="F42:G42"/>
    <mergeCell ref="H42:I42"/>
    <mergeCell ref="J42:K42"/>
    <mergeCell ref="A43:B43"/>
    <mergeCell ref="C43:E43"/>
    <mergeCell ref="F43:G43"/>
    <mergeCell ref="H43:I43"/>
    <mergeCell ref="J43:K43"/>
    <mergeCell ref="A44:B44"/>
    <mergeCell ref="C44:E44"/>
    <mergeCell ref="F44:G44"/>
    <mergeCell ref="H44:I44"/>
    <mergeCell ref="J44:K44"/>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2400-000000000000}">
      <formula1>AvancementTheme</formula1>
    </dataValidation>
  </dataValidations>
  <hyperlinks>
    <hyperlink ref="X1" location="DPDV_04GF2" display="PdV" xr:uid="{00000000-0004-0000-2400-000000000000}"/>
    <hyperlink ref="Y1" location="DKPI_04GF2" display="KPI's" xr:uid="{00000000-0004-0000-24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42">
    <tabColor theme="9" tint="-0.249977111117893"/>
    <pageSetUpPr fitToPage="1"/>
  </sheetPr>
  <dimension ref="A1:AB45"/>
  <sheetViews>
    <sheetView showGridLines="0" showRowColHeaders="0" zoomScaleNormal="100" workbookViewId="0">
      <pane xSplit="3" ySplit="9" topLeftCell="D10" activePane="bottomRight" state="frozen"/>
      <selection activeCell="E12" sqref="E12:H12"/>
      <selection pane="topRight" activeCell="E12" sqref="E12:H12"/>
      <selection pane="bottomLeft" activeCell="E12" sqref="E12:H12"/>
      <selection pane="bottomRight" activeCell="A14" sqref="A14:B16"/>
    </sheetView>
  </sheetViews>
  <sheetFormatPr baseColWidth="10" defaultColWidth="11.453125" defaultRowHeight="14.5" x14ac:dyDescent="0.35"/>
  <cols>
    <col min="1" max="1" width="11.453125" style="61" customWidth="1"/>
    <col min="2" max="2" width="11.26953125" style="61" customWidth="1"/>
    <col min="3" max="3" width="8.54296875" style="61" customWidth="1"/>
    <col min="4" max="27" width="6.7265625" style="61" customWidth="1"/>
    <col min="28" max="16384" width="11.453125" style="61"/>
  </cols>
  <sheetData>
    <row r="1" spans="1:28" s="55" customFormat="1" ht="15" customHeight="1" x14ac:dyDescent="0.35">
      <c r="A1" s="394"/>
      <c r="B1" s="394"/>
      <c r="C1" s="394"/>
      <c r="D1" s="394"/>
      <c r="E1" s="1995" t="s">
        <v>5</v>
      </c>
      <c r="F1" s="1995"/>
      <c r="G1" s="1995"/>
      <c r="H1" s="1995"/>
      <c r="I1" s="1995"/>
      <c r="J1" s="1995"/>
      <c r="K1" s="396"/>
      <c r="L1" s="1995" t="s">
        <v>6</v>
      </c>
      <c r="M1" s="1995"/>
      <c r="N1" s="1995"/>
      <c r="O1" s="1995"/>
      <c r="P1" s="394"/>
      <c r="Q1" s="394"/>
      <c r="R1" s="1995" t="s">
        <v>9</v>
      </c>
      <c r="S1" s="1995"/>
      <c r="T1" s="1995"/>
      <c r="U1" s="1995"/>
      <c r="V1" s="394"/>
      <c r="W1" s="394"/>
      <c r="X1" s="459" t="s">
        <v>2</v>
      </c>
      <c r="Y1" s="459" t="s">
        <v>3</v>
      </c>
      <c r="Z1" s="394"/>
      <c r="AA1" s="450"/>
      <c r="AB1" s="450"/>
    </row>
    <row r="2" spans="1:28" s="59" customFormat="1" ht="18" customHeight="1" x14ac:dyDescent="0.35">
      <c r="A2" s="398"/>
      <c r="B2" s="398"/>
      <c r="C2" s="398"/>
      <c r="D2" s="398"/>
      <c r="E2" s="2396" t="str">
        <f>NomClient</f>
        <v>BestEditor</v>
      </c>
      <c r="F2" s="2397"/>
      <c r="G2" s="2397"/>
      <c r="H2" s="2397"/>
      <c r="I2" s="2397"/>
      <c r="J2" s="2398"/>
      <c r="K2" s="398"/>
      <c r="L2" s="2164" t="s">
        <v>283</v>
      </c>
      <c r="M2" s="2399"/>
      <c r="N2" s="2399"/>
      <c r="O2" s="2000"/>
      <c r="P2" s="840"/>
      <c r="Q2" s="398"/>
      <c r="R2" s="2001">
        <v>41862.567233796297</v>
      </c>
      <c r="S2" s="2400"/>
      <c r="T2" s="2400"/>
      <c r="U2" s="2002"/>
      <c r="V2" s="717"/>
      <c r="W2" s="717"/>
      <c r="X2" s="448">
        <f>IF(LEN(DPDV_04GI2)&gt;0,LEN(DPDV_04GI2),0-PDV_NBmini)</f>
        <v>37</v>
      </c>
      <c r="Y2" s="448">
        <f>IF(LEN(DKPI_04GI2)&gt;0,LEN(DKPI_04GI2),0-KPI_NBmini)</f>
        <v>37</v>
      </c>
      <c r="Z2" s="717"/>
      <c r="AA2" s="451"/>
      <c r="AB2" s="451"/>
    </row>
    <row r="3" spans="1:28" ht="6.75" customHeight="1" thickBot="1" x14ac:dyDescent="0.4">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64"/>
      <c r="AB3" s="64"/>
    </row>
    <row r="4" spans="1:28" s="1" customFormat="1" ht="24.75" customHeight="1" thickBot="1" x14ac:dyDescent="0.4">
      <c r="A4" s="3174" t="e">
        <f>Parametre!#REF! &amp; "   : "</f>
        <v>#REF!</v>
      </c>
      <c r="B4" s="3174"/>
      <c r="C4" s="3174"/>
      <c r="D4" s="3174"/>
      <c r="E4" s="3174"/>
      <c r="F4" s="3174"/>
      <c r="G4" s="3174"/>
      <c r="H4" s="3174"/>
      <c r="I4" s="3174"/>
      <c r="J4" s="3174"/>
      <c r="K4" s="3175" t="str">
        <f>"Répartition à l'International pour " &amp; NomProd2</f>
        <v>Répartition à l'International pour Offre 2</v>
      </c>
      <c r="L4" s="3175"/>
      <c r="M4" s="3175"/>
      <c r="N4" s="3175"/>
      <c r="O4" s="3175"/>
      <c r="P4" s="3175"/>
      <c r="Q4" s="3175"/>
      <c r="R4" s="3175"/>
      <c r="S4" s="3175"/>
      <c r="T4" s="3175"/>
      <c r="U4" s="3175"/>
      <c r="V4" s="3175"/>
      <c r="W4" s="3175"/>
      <c r="X4" s="3175"/>
      <c r="Y4" s="3175"/>
      <c r="Z4" s="3176"/>
      <c r="AA4" s="435"/>
      <c r="AB4" s="435"/>
    </row>
    <row r="5" spans="1:28" s="65" customFormat="1" ht="37.5" customHeight="1" thickBot="1" x14ac:dyDescent="0.4">
      <c r="A5" s="2017" t="s">
        <v>14</v>
      </c>
      <c r="B5" s="2017"/>
      <c r="C5" s="2018" t="s">
        <v>444</v>
      </c>
      <c r="D5" s="2018"/>
      <c r="E5" s="2018"/>
      <c r="F5" s="2018"/>
      <c r="G5" s="2018"/>
      <c r="H5" s="2018"/>
      <c r="I5" s="2018"/>
      <c r="J5" s="2018"/>
      <c r="K5" s="2018"/>
      <c r="L5" s="2018"/>
      <c r="M5" s="2018"/>
      <c r="N5" s="2018"/>
      <c r="O5" s="2018"/>
      <c r="P5" s="2018"/>
      <c r="Q5" s="2018"/>
      <c r="R5" s="2018"/>
      <c r="S5" s="2018"/>
      <c r="T5" s="2018"/>
      <c r="U5" s="2018"/>
      <c r="V5" s="2018"/>
      <c r="W5" s="2018"/>
      <c r="X5" s="2018"/>
      <c r="Y5" s="2018"/>
      <c r="Z5" s="2018"/>
      <c r="AA5" s="404"/>
      <c r="AB5" s="404"/>
    </row>
    <row r="6" spans="1:28" ht="17.25" customHeight="1" x14ac:dyDescent="0.35">
      <c r="A6" s="2385"/>
      <c r="B6" s="2386" t="s">
        <v>233</v>
      </c>
      <c r="C6" s="2387"/>
      <c r="D6" s="2378" t="s">
        <v>224</v>
      </c>
      <c r="E6" s="2378"/>
      <c r="F6" s="2378" t="s">
        <v>225</v>
      </c>
      <c r="G6" s="2378"/>
      <c r="H6" s="2378" t="s">
        <v>226</v>
      </c>
      <c r="I6" s="2378"/>
      <c r="J6" s="2378" t="s">
        <v>227</v>
      </c>
      <c r="K6" s="2378"/>
      <c r="L6" s="2378" t="s">
        <v>228</v>
      </c>
      <c r="M6" s="2390"/>
      <c r="N6" s="2392"/>
      <c r="O6" s="2393"/>
      <c r="P6" s="2386" t="s">
        <v>445</v>
      </c>
      <c r="Q6" s="2387"/>
      <c r="R6" s="2387"/>
      <c r="S6" s="2378" t="s">
        <v>229</v>
      </c>
      <c r="T6" s="2378"/>
      <c r="U6" s="2378" t="s">
        <v>230</v>
      </c>
      <c r="V6" s="2378"/>
      <c r="W6" s="2378" t="s">
        <v>231</v>
      </c>
      <c r="X6" s="2378"/>
      <c r="Y6" s="2378" t="s">
        <v>232</v>
      </c>
      <c r="Z6" s="2390"/>
      <c r="AA6" s="2372"/>
      <c r="AB6" s="64"/>
    </row>
    <row r="7" spans="1:28" ht="18" customHeight="1" thickBot="1" x14ac:dyDescent="0.4">
      <c r="A7" s="2385"/>
      <c r="B7" s="2388"/>
      <c r="C7" s="2389"/>
      <c r="D7" s="2373">
        <v>1</v>
      </c>
      <c r="E7" s="2373"/>
      <c r="F7" s="2373">
        <v>2</v>
      </c>
      <c r="G7" s="2373"/>
      <c r="H7" s="2373">
        <v>3</v>
      </c>
      <c r="I7" s="2373"/>
      <c r="J7" s="2373">
        <v>4</v>
      </c>
      <c r="K7" s="2373"/>
      <c r="L7" s="2373">
        <v>5</v>
      </c>
      <c r="M7" s="2374"/>
      <c r="N7" s="2392"/>
      <c r="O7" s="2393"/>
      <c r="P7" s="2388"/>
      <c r="Q7" s="2389"/>
      <c r="R7" s="2389"/>
      <c r="S7" s="2375"/>
      <c r="T7" s="2375"/>
      <c r="U7" s="2376"/>
      <c r="V7" s="2376"/>
      <c r="W7" s="2377"/>
      <c r="X7" s="2377"/>
      <c r="Y7" s="2394"/>
      <c r="Z7" s="2395"/>
      <c r="AA7" s="2372"/>
      <c r="AB7" s="64"/>
    </row>
    <row r="8" spans="1:28" ht="5.25" customHeight="1" thickBot="1" x14ac:dyDescent="0.4">
      <c r="A8" s="2364"/>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64"/>
    </row>
    <row r="9" spans="1:28" s="192" customFormat="1" ht="90.75" customHeight="1" thickTop="1" thickBot="1" x14ac:dyDescent="0.4">
      <c r="A9" s="2420" t="str">
        <f>NomProd1 &amp;
" Repartition Export"</f>
        <v>Offre 1 Repartition Export</v>
      </c>
      <c r="B9" s="2421"/>
      <c r="C9" s="841" t="s">
        <v>151</v>
      </c>
      <c r="D9" s="842" t="s">
        <v>256</v>
      </c>
      <c r="E9" s="843" t="s">
        <v>257</v>
      </c>
      <c r="F9" s="843" t="s">
        <v>258</v>
      </c>
      <c r="G9" s="843" t="s">
        <v>259</v>
      </c>
      <c r="H9" s="843" t="s">
        <v>260</v>
      </c>
      <c r="I9" s="843" t="s">
        <v>261</v>
      </c>
      <c r="J9" s="843" t="s">
        <v>262</v>
      </c>
      <c r="K9" s="843" t="s">
        <v>263</v>
      </c>
      <c r="L9" s="844" t="s">
        <v>264</v>
      </c>
      <c r="M9" s="844" t="s">
        <v>265</v>
      </c>
      <c r="N9" s="844" t="s">
        <v>266</v>
      </c>
      <c r="O9" s="844" t="s">
        <v>267</v>
      </c>
      <c r="P9" s="844" t="s">
        <v>268</v>
      </c>
      <c r="Q9" s="844" t="s">
        <v>269</v>
      </c>
      <c r="R9" s="844" t="s">
        <v>270</v>
      </c>
      <c r="S9" s="844" t="s">
        <v>271</v>
      </c>
      <c r="T9" s="844" t="s">
        <v>272</v>
      </c>
      <c r="U9" s="844" t="s">
        <v>273</v>
      </c>
      <c r="V9" s="844" t="s">
        <v>274</v>
      </c>
      <c r="W9" s="844" t="s">
        <v>275</v>
      </c>
      <c r="X9" s="844" t="s">
        <v>276</v>
      </c>
      <c r="Y9" s="844" t="s">
        <v>277</v>
      </c>
      <c r="Z9" s="844" t="s">
        <v>278</v>
      </c>
      <c r="AA9" s="845" t="s">
        <v>279</v>
      </c>
      <c r="AB9" s="718"/>
    </row>
    <row r="10" spans="1:28" ht="17.25" customHeight="1" thickBot="1" x14ac:dyDescent="0.4">
      <c r="A10" s="3192" t="str">
        <f>"% CA client en " &amp; AnReference</f>
        <v>% CA client en 2014</v>
      </c>
      <c r="B10" s="3193"/>
      <c r="C10" s="846">
        <f>SUM(D10:AA10)</f>
        <v>0</v>
      </c>
      <c r="D10" s="312"/>
      <c r="E10" s="313"/>
      <c r="F10" s="313"/>
      <c r="G10" s="313"/>
      <c r="H10" s="313"/>
      <c r="I10" s="313"/>
      <c r="J10" s="313"/>
      <c r="K10" s="313"/>
      <c r="L10" s="313"/>
      <c r="M10" s="313"/>
      <c r="N10" s="313"/>
      <c r="O10" s="313"/>
      <c r="P10" s="313"/>
      <c r="Q10" s="313"/>
      <c r="R10" s="313"/>
      <c r="S10" s="313"/>
      <c r="T10" s="313"/>
      <c r="U10" s="313"/>
      <c r="V10" s="313"/>
      <c r="W10" s="313"/>
      <c r="X10" s="313"/>
      <c r="Y10" s="313"/>
      <c r="Z10" s="313"/>
      <c r="AA10" s="314"/>
      <c r="AB10" s="64"/>
    </row>
    <row r="11" spans="1:28" ht="31.5" customHeight="1" x14ac:dyDescent="0.35">
      <c r="A11" s="3194" t="s">
        <v>222</v>
      </c>
      <c r="B11" s="3195"/>
      <c r="C11" s="3196"/>
      <c r="D11" s="310"/>
      <c r="E11" s="115"/>
      <c r="F11" s="115"/>
      <c r="G11" s="115"/>
      <c r="H11" s="115"/>
      <c r="I11" s="115"/>
      <c r="J11" s="115"/>
      <c r="K11" s="115"/>
      <c r="L11" s="115"/>
      <c r="M11" s="115"/>
      <c r="N11" s="115"/>
      <c r="O11" s="115"/>
      <c r="P11" s="115"/>
      <c r="Q11" s="115"/>
      <c r="R11" s="115"/>
      <c r="S11" s="115"/>
      <c r="T11" s="115"/>
      <c r="U11" s="115"/>
      <c r="V11" s="115"/>
      <c r="W11" s="115"/>
      <c r="X11" s="115"/>
      <c r="Y11" s="115"/>
      <c r="Z11" s="115"/>
      <c r="AA11" s="195"/>
      <c r="AB11" s="64"/>
    </row>
    <row r="12" spans="1:28" ht="22.5" customHeight="1" thickBot="1" x14ac:dyDescent="0.4">
      <c r="A12" s="2379" t="s">
        <v>122</v>
      </c>
      <c r="B12" s="2380"/>
      <c r="C12" s="2381"/>
      <c r="D12" s="262"/>
      <c r="E12" s="263"/>
      <c r="F12" s="263"/>
      <c r="G12" s="263"/>
      <c r="H12" s="263"/>
      <c r="I12" s="263"/>
      <c r="J12" s="263"/>
      <c r="K12" s="263"/>
      <c r="L12" s="263"/>
      <c r="M12" s="263"/>
      <c r="N12" s="263"/>
      <c r="O12" s="263"/>
      <c r="P12" s="263"/>
      <c r="Q12" s="263"/>
      <c r="R12" s="263"/>
      <c r="S12" s="263"/>
      <c r="T12" s="263"/>
      <c r="U12" s="263"/>
      <c r="V12" s="263"/>
      <c r="W12" s="263"/>
      <c r="X12" s="263"/>
      <c r="Y12" s="263"/>
      <c r="Z12" s="263"/>
      <c r="AA12" s="264"/>
      <c r="AB12" s="64"/>
    </row>
    <row r="13" spans="1:28" ht="7.5" customHeight="1" thickBot="1" x14ac:dyDescent="0.4">
      <c r="A13" s="847"/>
      <c r="B13" s="847"/>
      <c r="C13" s="848"/>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64"/>
    </row>
    <row r="14" spans="1:28" ht="22.5" customHeight="1" x14ac:dyDescent="0.35">
      <c r="A14" s="2148" t="s">
        <v>619</v>
      </c>
      <c r="B14" s="2149"/>
      <c r="C14" s="804">
        <f>SUM(D14:AA14)</f>
        <v>0</v>
      </c>
      <c r="D14" s="228"/>
      <c r="E14" s="229"/>
      <c r="F14" s="229"/>
      <c r="G14" s="229"/>
      <c r="H14" s="229"/>
      <c r="I14" s="229"/>
      <c r="J14" s="229"/>
      <c r="K14" s="229"/>
      <c r="L14" s="229"/>
      <c r="M14" s="229"/>
      <c r="N14" s="229"/>
      <c r="O14" s="229"/>
      <c r="P14" s="229"/>
      <c r="Q14" s="229"/>
      <c r="R14" s="229"/>
      <c r="S14" s="229"/>
      <c r="T14" s="229"/>
      <c r="U14" s="229"/>
      <c r="V14" s="229"/>
      <c r="W14" s="229"/>
      <c r="X14" s="229"/>
      <c r="Y14" s="229"/>
      <c r="Z14" s="229"/>
      <c r="AA14" s="230"/>
      <c r="AB14" s="64"/>
    </row>
    <row r="15" spans="1:28" ht="22.5" customHeight="1" x14ac:dyDescent="0.35">
      <c r="A15" s="2150" t="s">
        <v>234</v>
      </c>
      <c r="B15" s="2151"/>
      <c r="C15" s="805">
        <f>SUM(D15:AA15)</f>
        <v>0</v>
      </c>
      <c r="D15" s="231"/>
      <c r="E15" s="232"/>
      <c r="F15" s="232"/>
      <c r="G15" s="232"/>
      <c r="H15" s="232"/>
      <c r="I15" s="232"/>
      <c r="J15" s="232"/>
      <c r="K15" s="232"/>
      <c r="L15" s="232"/>
      <c r="M15" s="232"/>
      <c r="N15" s="232"/>
      <c r="O15" s="232"/>
      <c r="P15" s="232"/>
      <c r="Q15" s="232"/>
      <c r="R15" s="232"/>
      <c r="S15" s="232"/>
      <c r="T15" s="232"/>
      <c r="U15" s="232"/>
      <c r="V15" s="232"/>
      <c r="W15" s="232"/>
      <c r="X15" s="232"/>
      <c r="Y15" s="232"/>
      <c r="Z15" s="232"/>
      <c r="AA15" s="233"/>
      <c r="AB15" s="64"/>
    </row>
    <row r="16" spans="1:28" ht="22.5" customHeight="1" thickBot="1" x14ac:dyDescent="0.4">
      <c r="A16" s="2138" t="s">
        <v>658</v>
      </c>
      <c r="B16" s="2139"/>
      <c r="C16" s="833">
        <f>SUM(D16:AA16)</f>
        <v>0</v>
      </c>
      <c r="D16" s="348"/>
      <c r="E16" s="347"/>
      <c r="F16" s="347"/>
      <c r="G16" s="347"/>
      <c r="H16" s="347"/>
      <c r="I16" s="347"/>
      <c r="J16" s="347"/>
      <c r="K16" s="347"/>
      <c r="L16" s="347"/>
      <c r="M16" s="347"/>
      <c r="N16" s="347"/>
      <c r="O16" s="347"/>
      <c r="P16" s="347"/>
      <c r="Q16" s="347"/>
      <c r="R16" s="347"/>
      <c r="S16" s="347"/>
      <c r="T16" s="347"/>
      <c r="U16" s="347"/>
      <c r="V16" s="347"/>
      <c r="W16" s="347"/>
      <c r="X16" s="347"/>
      <c r="Y16" s="347"/>
      <c r="Z16" s="347"/>
      <c r="AA16" s="352"/>
      <c r="AB16" s="64"/>
    </row>
    <row r="17" spans="1:28" ht="23.25" customHeight="1" thickTop="1" thickBot="1" x14ac:dyDescent="0.4">
      <c r="A17" s="2140" t="s">
        <v>235</v>
      </c>
      <c r="B17" s="2141"/>
      <c r="C17" s="849">
        <f>SUM(D17:AA17)</f>
        <v>0</v>
      </c>
      <c r="D17" s="353">
        <f t="shared" ref="D17:AA17" si="0">D14-(D15+D16)</f>
        <v>0</v>
      </c>
      <c r="E17" s="353">
        <f t="shared" si="0"/>
        <v>0</v>
      </c>
      <c r="F17" s="353">
        <f t="shared" si="0"/>
        <v>0</v>
      </c>
      <c r="G17" s="353">
        <f t="shared" si="0"/>
        <v>0</v>
      </c>
      <c r="H17" s="353">
        <f t="shared" si="0"/>
        <v>0</v>
      </c>
      <c r="I17" s="353">
        <f t="shared" si="0"/>
        <v>0</v>
      </c>
      <c r="J17" s="353">
        <f t="shared" si="0"/>
        <v>0</v>
      </c>
      <c r="K17" s="353">
        <f t="shared" si="0"/>
        <v>0</v>
      </c>
      <c r="L17" s="353">
        <f t="shared" si="0"/>
        <v>0</v>
      </c>
      <c r="M17" s="353">
        <f t="shared" si="0"/>
        <v>0</v>
      </c>
      <c r="N17" s="353">
        <f t="shared" si="0"/>
        <v>0</v>
      </c>
      <c r="O17" s="353">
        <f t="shared" si="0"/>
        <v>0</v>
      </c>
      <c r="P17" s="353">
        <f t="shared" si="0"/>
        <v>0</v>
      </c>
      <c r="Q17" s="353">
        <f t="shared" si="0"/>
        <v>0</v>
      </c>
      <c r="R17" s="353">
        <f t="shared" si="0"/>
        <v>0</v>
      </c>
      <c r="S17" s="353">
        <f t="shared" si="0"/>
        <v>0</v>
      </c>
      <c r="T17" s="353">
        <f t="shared" si="0"/>
        <v>0</v>
      </c>
      <c r="U17" s="353">
        <f t="shared" si="0"/>
        <v>0</v>
      </c>
      <c r="V17" s="353">
        <f t="shared" si="0"/>
        <v>0</v>
      </c>
      <c r="W17" s="353">
        <f t="shared" si="0"/>
        <v>0</v>
      </c>
      <c r="X17" s="353">
        <f t="shared" si="0"/>
        <v>0</v>
      </c>
      <c r="Y17" s="353">
        <f t="shared" si="0"/>
        <v>0</v>
      </c>
      <c r="Z17" s="353">
        <f t="shared" si="0"/>
        <v>0</v>
      </c>
      <c r="AA17" s="354">
        <f t="shared" si="0"/>
        <v>0</v>
      </c>
      <c r="AB17" s="64"/>
    </row>
    <row r="18" spans="1:28" ht="15" thickTop="1" x14ac:dyDescent="0.35">
      <c r="A18" s="456"/>
      <c r="B18" s="456"/>
      <c r="C18" s="456"/>
      <c r="D18" s="456"/>
      <c r="E18" s="456"/>
      <c r="F18" s="456"/>
      <c r="G18" s="456"/>
      <c r="H18" s="456"/>
      <c r="I18" s="456"/>
      <c r="J18" s="456"/>
      <c r="K18" s="456"/>
      <c r="L18" s="456"/>
      <c r="M18" s="456"/>
      <c r="N18" s="456"/>
      <c r="O18" s="456"/>
      <c r="P18" s="456"/>
      <c r="Q18" s="456"/>
      <c r="R18" s="456"/>
      <c r="S18" s="456"/>
      <c r="T18" s="456"/>
      <c r="U18" s="456"/>
      <c r="V18" s="456"/>
      <c r="W18" s="456"/>
      <c r="X18" s="456"/>
      <c r="Y18" s="456"/>
      <c r="Z18" s="454"/>
      <c r="AA18" s="64"/>
      <c r="AB18" s="64"/>
    </row>
    <row r="19" spans="1:28" ht="15" thickBot="1" x14ac:dyDescent="0.4">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row>
    <row r="20" spans="1:28" ht="20.25" customHeight="1" thickTop="1" thickBot="1" x14ac:dyDescent="0.4">
      <c r="A20" s="2357" t="s">
        <v>10</v>
      </c>
      <c r="B20" s="2358"/>
      <c r="C20" s="2358"/>
      <c r="D20" s="2358"/>
      <c r="E20" s="2358"/>
      <c r="F20" s="2358"/>
      <c r="G20" s="2358"/>
      <c r="H20" s="2358"/>
      <c r="I20" s="2358"/>
      <c r="J20" s="2358"/>
      <c r="K20" s="2358"/>
      <c r="L20" s="2358"/>
      <c r="M20" s="2358"/>
      <c r="N20" s="2358"/>
      <c r="O20" s="2358"/>
      <c r="P20" s="2358"/>
      <c r="Q20" s="2358"/>
      <c r="R20" s="114"/>
      <c r="S20" s="2360" t="s">
        <v>491</v>
      </c>
      <c r="T20" s="2361"/>
      <c r="U20" s="2362"/>
      <c r="V20" s="34"/>
      <c r="W20" s="34"/>
      <c r="X20" s="34"/>
      <c r="Y20" s="34"/>
      <c r="Z20" s="64"/>
      <c r="AA20" s="64"/>
      <c r="AB20" s="64"/>
    </row>
    <row r="21" spans="1:28" ht="20.25" customHeight="1" x14ac:dyDescent="0.35">
      <c r="A21" s="2332" t="s">
        <v>914</v>
      </c>
      <c r="B21" s="2333"/>
      <c r="C21" s="2333"/>
      <c r="D21" s="2333"/>
      <c r="E21" s="2333"/>
      <c r="F21" s="2333"/>
      <c r="G21" s="2333"/>
      <c r="H21" s="2333"/>
      <c r="I21" s="2333"/>
      <c r="J21" s="2333"/>
      <c r="K21" s="2333"/>
      <c r="L21" s="2333"/>
      <c r="M21" s="2333"/>
      <c r="N21" s="2333"/>
      <c r="O21" s="2333"/>
      <c r="P21" s="2333"/>
      <c r="Q21" s="2333"/>
      <c r="R21" s="39"/>
      <c r="S21" s="2401" t="s">
        <v>544</v>
      </c>
      <c r="T21" s="2402"/>
      <c r="U21" s="2403"/>
      <c r="V21" s="36"/>
      <c r="W21" s="36"/>
      <c r="X21" s="36"/>
      <c r="Y21" s="36"/>
      <c r="Z21" s="64"/>
      <c r="AA21" s="64"/>
      <c r="AB21" s="64"/>
    </row>
    <row r="22" spans="1:28" ht="20.25" customHeight="1" x14ac:dyDescent="0.35">
      <c r="A22" s="2334"/>
      <c r="B22" s="2335"/>
      <c r="C22" s="2335"/>
      <c r="D22" s="2335"/>
      <c r="E22" s="2335"/>
      <c r="F22" s="2335"/>
      <c r="G22" s="2335"/>
      <c r="H22" s="2335"/>
      <c r="I22" s="2335"/>
      <c r="J22" s="2335"/>
      <c r="K22" s="2335"/>
      <c r="L22" s="2335"/>
      <c r="M22" s="2335"/>
      <c r="N22" s="2335"/>
      <c r="O22" s="2335"/>
      <c r="P22" s="2335"/>
      <c r="Q22" s="2335"/>
      <c r="R22" s="39"/>
      <c r="S22" s="2341"/>
      <c r="T22" s="2342"/>
      <c r="U22" s="2343"/>
      <c r="V22" s="36"/>
      <c r="W22" s="36"/>
      <c r="X22" s="36"/>
      <c r="Y22" s="36"/>
      <c r="Z22" s="64"/>
      <c r="AA22" s="64"/>
      <c r="AB22" s="64"/>
    </row>
    <row r="23" spans="1:28" ht="20.25" customHeight="1" x14ac:dyDescent="0.35">
      <c r="A23" s="2334"/>
      <c r="B23" s="2335"/>
      <c r="C23" s="2335"/>
      <c r="D23" s="2335"/>
      <c r="E23" s="2335"/>
      <c r="F23" s="2335"/>
      <c r="G23" s="2335"/>
      <c r="H23" s="2335"/>
      <c r="I23" s="2335"/>
      <c r="J23" s="2335"/>
      <c r="K23" s="2335"/>
      <c r="L23" s="2335"/>
      <c r="M23" s="2335"/>
      <c r="N23" s="2335"/>
      <c r="O23" s="2335"/>
      <c r="P23" s="2335"/>
      <c r="Q23" s="2335"/>
      <c r="R23" s="39"/>
      <c r="S23" s="2341"/>
      <c r="T23" s="2342"/>
      <c r="U23" s="2343"/>
      <c r="V23" s="36"/>
      <c r="W23" s="36"/>
      <c r="X23" s="36"/>
      <c r="Y23" s="36"/>
      <c r="Z23" s="64"/>
      <c r="AA23" s="64"/>
      <c r="AB23" s="64"/>
    </row>
    <row r="24" spans="1:28" ht="15" thickBot="1" x14ac:dyDescent="0.4">
      <c r="A24" s="2336"/>
      <c r="B24" s="2337"/>
      <c r="C24" s="2337"/>
      <c r="D24" s="2337"/>
      <c r="E24" s="2337"/>
      <c r="F24" s="2337"/>
      <c r="G24" s="2337"/>
      <c r="H24" s="2337"/>
      <c r="I24" s="2337"/>
      <c r="J24" s="2337"/>
      <c r="K24" s="2337"/>
      <c r="L24" s="2337"/>
      <c r="M24" s="2337"/>
      <c r="N24" s="2337"/>
      <c r="O24" s="2337"/>
      <c r="P24" s="2337"/>
      <c r="Q24" s="2337"/>
      <c r="R24" s="39"/>
      <c r="S24" s="2344"/>
      <c r="T24" s="2345"/>
      <c r="U24" s="2346"/>
      <c r="V24" s="36"/>
      <c r="W24" s="36"/>
      <c r="X24" s="36"/>
      <c r="Y24" s="36"/>
      <c r="Z24" s="64"/>
      <c r="AA24" s="64"/>
      <c r="AB24" s="64"/>
    </row>
    <row r="25" spans="1:28" ht="15.5" thickTop="1" thickBot="1" x14ac:dyDescent="0.4">
      <c r="A25" s="64"/>
      <c r="B25" s="64"/>
      <c r="C25" s="64"/>
      <c r="D25" s="64"/>
      <c r="E25" s="64"/>
      <c r="F25" s="64"/>
      <c r="G25" s="64"/>
      <c r="H25" s="64"/>
      <c r="I25" s="64"/>
      <c r="J25" s="64"/>
      <c r="K25" s="64"/>
      <c r="L25" s="64"/>
      <c r="M25" s="64"/>
      <c r="N25" s="64"/>
      <c r="O25" s="64"/>
      <c r="P25" s="64"/>
      <c r="Q25" s="64"/>
      <c r="R25" s="64"/>
      <c r="S25" s="34"/>
      <c r="T25" s="34"/>
      <c r="U25" s="34"/>
      <c r="V25" s="64"/>
      <c r="W25" s="64"/>
      <c r="X25" s="64"/>
      <c r="Y25" s="64"/>
      <c r="Z25" s="64"/>
      <c r="AA25" s="64"/>
      <c r="AB25" s="64"/>
    </row>
    <row r="26" spans="1:28" ht="20.25" customHeight="1" thickTop="1" thickBot="1" x14ac:dyDescent="0.4">
      <c r="A26" s="2357" t="s">
        <v>11</v>
      </c>
      <c r="B26" s="2422"/>
      <c r="C26" s="2422"/>
      <c r="D26" s="2422"/>
      <c r="E26" s="2422"/>
      <c r="F26" s="2422"/>
      <c r="G26" s="2422"/>
      <c r="H26" s="2422"/>
      <c r="I26" s="2422"/>
      <c r="J26" s="2422"/>
      <c r="K26" s="2422"/>
      <c r="L26" s="2422"/>
      <c r="M26" s="2422"/>
      <c r="N26" s="2422"/>
      <c r="O26" s="2422"/>
      <c r="P26" s="2422"/>
      <c r="Q26" s="2422"/>
      <c r="R26" s="114"/>
      <c r="S26" s="2360" t="s">
        <v>491</v>
      </c>
      <c r="T26" s="2361"/>
      <c r="U26" s="2362"/>
      <c r="V26" s="34"/>
      <c r="W26" s="34"/>
      <c r="X26" s="34"/>
      <c r="Y26" s="34"/>
      <c r="Z26" s="64"/>
      <c r="AA26" s="64"/>
      <c r="AB26" s="64"/>
    </row>
    <row r="27" spans="1:28" ht="20.25" customHeight="1" x14ac:dyDescent="0.35">
      <c r="A27" s="2332" t="s">
        <v>914</v>
      </c>
      <c r="B27" s="2404"/>
      <c r="C27" s="2404"/>
      <c r="D27" s="2404"/>
      <c r="E27" s="2404"/>
      <c r="F27" s="2404"/>
      <c r="G27" s="2404"/>
      <c r="H27" s="2404"/>
      <c r="I27" s="2404"/>
      <c r="J27" s="2404"/>
      <c r="K27" s="2404"/>
      <c r="L27" s="2404"/>
      <c r="M27" s="2404"/>
      <c r="N27" s="2404"/>
      <c r="O27" s="2404"/>
      <c r="P27" s="2404"/>
      <c r="Q27" s="2404"/>
      <c r="R27" s="39"/>
      <c r="S27" s="2411" t="s">
        <v>545</v>
      </c>
      <c r="T27" s="2412"/>
      <c r="U27" s="2413"/>
      <c r="V27" s="36"/>
      <c r="W27" s="36"/>
      <c r="X27" s="36"/>
      <c r="Y27" s="36"/>
      <c r="Z27" s="64"/>
      <c r="AA27" s="64"/>
      <c r="AB27" s="64"/>
    </row>
    <row r="28" spans="1:28" ht="20.25" customHeight="1" x14ac:dyDescent="0.35">
      <c r="A28" s="2405"/>
      <c r="B28" s="2406"/>
      <c r="C28" s="2406"/>
      <c r="D28" s="2406"/>
      <c r="E28" s="2406"/>
      <c r="F28" s="2406"/>
      <c r="G28" s="2406"/>
      <c r="H28" s="2406"/>
      <c r="I28" s="2406"/>
      <c r="J28" s="2406"/>
      <c r="K28" s="2406"/>
      <c r="L28" s="2406"/>
      <c r="M28" s="2406"/>
      <c r="N28" s="2406"/>
      <c r="O28" s="2406"/>
      <c r="P28" s="2406"/>
      <c r="Q28" s="2406"/>
      <c r="R28" s="39"/>
      <c r="S28" s="2414"/>
      <c r="T28" s="2415"/>
      <c r="U28" s="2416"/>
      <c r="V28" s="36"/>
      <c r="W28" s="36"/>
      <c r="X28" s="36"/>
      <c r="Y28" s="36"/>
      <c r="Z28" s="64"/>
      <c r="AA28" s="64"/>
      <c r="AB28" s="64"/>
    </row>
    <row r="29" spans="1:28" ht="20.25" customHeight="1" x14ac:dyDescent="0.35">
      <c r="A29" s="2405"/>
      <c r="B29" s="2406"/>
      <c r="C29" s="2406"/>
      <c r="D29" s="2406"/>
      <c r="E29" s="2406"/>
      <c r="F29" s="2406"/>
      <c r="G29" s="2406"/>
      <c r="H29" s="2406"/>
      <c r="I29" s="2406"/>
      <c r="J29" s="2406"/>
      <c r="K29" s="2406"/>
      <c r="L29" s="2406"/>
      <c r="M29" s="2406"/>
      <c r="N29" s="2406"/>
      <c r="O29" s="2406"/>
      <c r="P29" s="2406"/>
      <c r="Q29" s="2406"/>
      <c r="R29" s="39"/>
      <c r="S29" s="2414"/>
      <c r="T29" s="2415"/>
      <c r="U29" s="2416"/>
      <c r="V29" s="36"/>
      <c r="W29" s="36"/>
      <c r="X29" s="36"/>
      <c r="Y29" s="36"/>
      <c r="Z29" s="64"/>
      <c r="AA29" s="64"/>
      <c r="AB29" s="64"/>
    </row>
    <row r="30" spans="1:28" ht="15" thickBot="1" x14ac:dyDescent="0.4">
      <c r="A30" s="2407"/>
      <c r="B30" s="2408"/>
      <c r="C30" s="2408"/>
      <c r="D30" s="2408"/>
      <c r="E30" s="2408"/>
      <c r="F30" s="2408"/>
      <c r="G30" s="2408"/>
      <c r="H30" s="2408"/>
      <c r="I30" s="2408"/>
      <c r="J30" s="2408"/>
      <c r="K30" s="2408"/>
      <c r="L30" s="2408"/>
      <c r="M30" s="2408"/>
      <c r="N30" s="2408"/>
      <c r="O30" s="2408"/>
      <c r="P30" s="2408"/>
      <c r="Q30" s="2408"/>
      <c r="R30" s="39"/>
      <c r="S30" s="2417"/>
      <c r="T30" s="2418"/>
      <c r="U30" s="2419"/>
      <c r="V30" s="36"/>
      <c r="W30" s="36"/>
      <c r="X30" s="36"/>
      <c r="Y30" s="36"/>
      <c r="Z30" s="64"/>
      <c r="AA30" s="64"/>
      <c r="AB30" s="64"/>
    </row>
    <row r="31" spans="1:28" ht="15" thickTop="1" x14ac:dyDescent="0.35">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row>
    <row r="32" spans="1:28" ht="15" thickBot="1" x14ac:dyDescent="0.4">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row>
    <row r="33" spans="1:28" ht="19" thickTop="1" x14ac:dyDescent="0.45">
      <c r="A33" s="2347" t="s">
        <v>551</v>
      </c>
      <c r="B33" s="2348"/>
      <c r="C33" s="2348"/>
      <c r="D33" s="2348"/>
      <c r="E33" s="2348"/>
      <c r="F33" s="2348"/>
      <c r="G33" s="2348"/>
      <c r="H33" s="2348"/>
      <c r="I33" s="2348"/>
      <c r="J33" s="2348"/>
      <c r="K33" s="2349"/>
      <c r="L33" s="64"/>
      <c r="M33" s="64"/>
      <c r="N33" s="64"/>
      <c r="O33" s="64"/>
      <c r="P33" s="64"/>
      <c r="Q33" s="64"/>
      <c r="R33" s="64"/>
      <c r="S33" s="64"/>
      <c r="T33" s="64"/>
      <c r="U33" s="64"/>
      <c r="V33" s="64"/>
      <c r="W33" s="64"/>
      <c r="X33" s="64"/>
      <c r="Y33" s="64"/>
      <c r="Z33" s="64"/>
      <c r="AA33" s="64"/>
      <c r="AB33" s="64"/>
    </row>
    <row r="34" spans="1:28" ht="15" customHeight="1" x14ac:dyDescent="0.35">
      <c r="A34" s="2350" t="s">
        <v>546</v>
      </c>
      <c r="B34" s="2351"/>
      <c r="C34" s="2351" t="s">
        <v>547</v>
      </c>
      <c r="D34" s="2351"/>
      <c r="E34" s="2351"/>
      <c r="F34" s="2352" t="s">
        <v>617</v>
      </c>
      <c r="G34" s="2353"/>
      <c r="H34" s="2352" t="s">
        <v>626</v>
      </c>
      <c r="I34" s="2353"/>
      <c r="J34" s="2351" t="s">
        <v>548</v>
      </c>
      <c r="K34" s="2356"/>
      <c r="L34" s="64"/>
      <c r="M34" s="64"/>
      <c r="N34" s="64"/>
      <c r="O34" s="64"/>
      <c r="P34" s="64"/>
      <c r="Q34" s="64"/>
      <c r="R34" s="64"/>
      <c r="S34" s="64"/>
      <c r="T34" s="64"/>
      <c r="U34" s="64"/>
      <c r="V34" s="64"/>
      <c r="W34" s="64"/>
      <c r="X34" s="64"/>
      <c r="Y34" s="64"/>
      <c r="Z34" s="64"/>
      <c r="AA34" s="64"/>
      <c r="AB34" s="64"/>
    </row>
    <row r="35" spans="1:28" x14ac:dyDescent="0.35">
      <c r="A35" s="2350"/>
      <c r="B35" s="2351"/>
      <c r="C35" s="2351"/>
      <c r="D35" s="2351"/>
      <c r="E35" s="2351"/>
      <c r="F35" s="2354"/>
      <c r="G35" s="2355"/>
      <c r="H35" s="2354"/>
      <c r="I35" s="2355"/>
      <c r="J35" s="2351"/>
      <c r="K35" s="2356"/>
      <c r="L35" s="64"/>
      <c r="M35" s="64"/>
      <c r="N35" s="64"/>
      <c r="O35" s="64"/>
      <c r="P35" s="64"/>
      <c r="Q35" s="64"/>
      <c r="R35" s="64"/>
      <c r="S35" s="64"/>
      <c r="T35" s="64"/>
      <c r="U35" s="64"/>
      <c r="V35" s="64"/>
      <c r="W35" s="64"/>
      <c r="X35" s="64"/>
      <c r="Y35" s="64"/>
      <c r="Z35" s="64"/>
      <c r="AA35" s="64"/>
      <c r="AB35" s="64"/>
    </row>
    <row r="36" spans="1:28" x14ac:dyDescent="0.35">
      <c r="A36" s="2324" t="s">
        <v>256</v>
      </c>
      <c r="B36" s="2325"/>
      <c r="C36" s="2326"/>
      <c r="D36" s="2326"/>
      <c r="E36" s="2326"/>
      <c r="F36" s="2327"/>
      <c r="G36" s="2327"/>
      <c r="H36" s="2327"/>
      <c r="I36" s="2327"/>
      <c r="J36" s="2326"/>
      <c r="K36" s="2328"/>
      <c r="L36" s="64"/>
      <c r="M36" s="64"/>
      <c r="N36" s="64"/>
      <c r="O36" s="64"/>
      <c r="P36" s="64"/>
      <c r="Q36" s="64"/>
      <c r="R36" s="64"/>
      <c r="S36" s="64"/>
      <c r="T36" s="64"/>
      <c r="U36" s="64"/>
      <c r="V36" s="64"/>
      <c r="W36" s="64"/>
      <c r="X36" s="64"/>
      <c r="Y36" s="64"/>
      <c r="Z36" s="64"/>
      <c r="AA36" s="64"/>
      <c r="AB36" s="64"/>
    </row>
    <row r="37" spans="1:28" x14ac:dyDescent="0.35">
      <c r="A37" s="2324" t="s">
        <v>624</v>
      </c>
      <c r="B37" s="2325"/>
      <c r="C37" s="2326"/>
      <c r="D37" s="2326"/>
      <c r="E37" s="2326"/>
      <c r="F37" s="2327"/>
      <c r="G37" s="2327"/>
      <c r="H37" s="2327"/>
      <c r="I37" s="2327"/>
      <c r="J37" s="2326"/>
      <c r="K37" s="2328"/>
      <c r="L37" s="64"/>
      <c r="M37" s="64"/>
      <c r="N37" s="64"/>
      <c r="O37" s="64"/>
      <c r="P37" s="64"/>
      <c r="Q37" s="64"/>
      <c r="R37" s="64"/>
      <c r="S37" s="64"/>
      <c r="T37" s="64"/>
      <c r="U37" s="64"/>
      <c r="V37" s="64"/>
      <c r="W37" s="64"/>
      <c r="X37" s="64"/>
      <c r="Y37" s="64"/>
      <c r="Z37" s="64"/>
      <c r="AA37" s="64"/>
      <c r="AB37" s="64"/>
    </row>
    <row r="38" spans="1:28" x14ac:dyDescent="0.35">
      <c r="A38" s="2324" t="s">
        <v>625</v>
      </c>
      <c r="B38" s="2325"/>
      <c r="C38" s="2326"/>
      <c r="D38" s="2326"/>
      <c r="E38" s="2326"/>
      <c r="F38" s="2327"/>
      <c r="G38" s="2327"/>
      <c r="H38" s="2327"/>
      <c r="I38" s="2327"/>
      <c r="J38" s="2326"/>
      <c r="K38" s="2328"/>
      <c r="L38" s="64"/>
      <c r="M38" s="64"/>
      <c r="N38" s="64"/>
      <c r="O38" s="64"/>
      <c r="P38" s="64"/>
      <c r="Q38" s="64"/>
      <c r="R38" s="64"/>
      <c r="S38" s="64"/>
      <c r="T38" s="64"/>
      <c r="U38" s="64"/>
      <c r="V38" s="64"/>
      <c r="W38" s="64"/>
      <c r="X38" s="64"/>
      <c r="Y38" s="64"/>
      <c r="Z38" s="64"/>
      <c r="AA38" s="64"/>
      <c r="AB38" s="64"/>
    </row>
    <row r="39" spans="1:28" x14ac:dyDescent="0.35">
      <c r="A39" s="2324" t="s">
        <v>261</v>
      </c>
      <c r="B39" s="2325"/>
      <c r="C39" s="2326"/>
      <c r="D39" s="2326"/>
      <c r="E39" s="2326"/>
      <c r="F39" s="2327"/>
      <c r="G39" s="2327"/>
      <c r="H39" s="2327"/>
      <c r="I39" s="2327"/>
      <c r="J39" s="2326"/>
      <c r="K39" s="2328"/>
      <c r="L39" s="64"/>
      <c r="M39" s="64"/>
      <c r="N39" s="64"/>
      <c r="O39" s="64"/>
      <c r="P39" s="64"/>
      <c r="Q39" s="64"/>
      <c r="R39" s="64"/>
      <c r="S39" s="64"/>
      <c r="T39" s="64"/>
      <c r="U39" s="64"/>
      <c r="V39" s="64"/>
      <c r="W39" s="64"/>
      <c r="X39" s="64"/>
      <c r="Y39" s="64"/>
      <c r="Z39" s="64"/>
      <c r="AA39" s="64"/>
      <c r="AB39" s="64"/>
    </row>
    <row r="40" spans="1:28" x14ac:dyDescent="0.35">
      <c r="A40" s="2324" t="s">
        <v>277</v>
      </c>
      <c r="B40" s="2325"/>
      <c r="C40" s="2326"/>
      <c r="D40" s="2326"/>
      <c r="E40" s="2326"/>
      <c r="F40" s="2327"/>
      <c r="G40" s="2327"/>
      <c r="H40" s="2327"/>
      <c r="I40" s="2327"/>
      <c r="J40" s="2326"/>
      <c r="K40" s="2328"/>
      <c r="L40" s="64"/>
      <c r="M40" s="64"/>
      <c r="N40" s="64"/>
      <c r="O40" s="64"/>
      <c r="P40" s="64"/>
      <c r="Q40" s="64"/>
      <c r="R40" s="64"/>
      <c r="S40" s="64"/>
      <c r="T40" s="64"/>
      <c r="U40" s="64"/>
      <c r="V40" s="64"/>
      <c r="W40" s="64"/>
      <c r="X40" s="64"/>
      <c r="Y40" s="64"/>
      <c r="Z40" s="64"/>
      <c r="AA40" s="64"/>
      <c r="AB40" s="64"/>
    </row>
    <row r="41" spans="1:28" x14ac:dyDescent="0.35">
      <c r="A41" s="2324"/>
      <c r="B41" s="2325"/>
      <c r="C41" s="2326"/>
      <c r="D41" s="2326"/>
      <c r="E41" s="2326"/>
      <c r="F41" s="2327"/>
      <c r="G41" s="2327"/>
      <c r="H41" s="2327"/>
      <c r="I41" s="2327"/>
      <c r="J41" s="2326"/>
      <c r="K41" s="2328"/>
      <c r="L41" s="64"/>
      <c r="M41" s="64"/>
      <c r="N41" s="64"/>
      <c r="O41" s="64"/>
      <c r="P41" s="64"/>
      <c r="Q41" s="64"/>
      <c r="R41" s="64"/>
      <c r="S41" s="64"/>
      <c r="T41" s="64"/>
      <c r="U41" s="64"/>
      <c r="V41" s="64"/>
      <c r="W41" s="64"/>
      <c r="X41" s="64"/>
      <c r="Y41" s="64"/>
      <c r="Z41" s="64"/>
      <c r="AA41" s="64"/>
      <c r="AB41" s="64"/>
    </row>
    <row r="42" spans="1:28" x14ac:dyDescent="0.35">
      <c r="A42" s="2324"/>
      <c r="B42" s="2325"/>
      <c r="C42" s="2326"/>
      <c r="D42" s="2326"/>
      <c r="E42" s="2326"/>
      <c r="F42" s="2327"/>
      <c r="G42" s="2327"/>
      <c r="H42" s="2327"/>
      <c r="I42" s="2327"/>
      <c r="J42" s="2326"/>
      <c r="K42" s="2328"/>
      <c r="L42" s="64"/>
      <c r="M42" s="64"/>
      <c r="N42" s="64"/>
      <c r="O42" s="64"/>
      <c r="P42" s="64"/>
      <c r="Q42" s="64"/>
      <c r="R42" s="64"/>
      <c r="S42" s="64"/>
      <c r="T42" s="64"/>
      <c r="U42" s="64"/>
      <c r="V42" s="64"/>
      <c r="W42" s="64"/>
      <c r="X42" s="64"/>
      <c r="Y42" s="64"/>
      <c r="Z42" s="64"/>
      <c r="AA42" s="64"/>
      <c r="AB42" s="64"/>
    </row>
    <row r="43" spans="1:28" ht="15" thickBot="1" x14ac:dyDescent="0.4">
      <c r="A43" s="2329"/>
      <c r="B43" s="2330"/>
      <c r="C43" s="2330"/>
      <c r="D43" s="2330"/>
      <c r="E43" s="2330"/>
      <c r="F43" s="2330"/>
      <c r="G43" s="2330"/>
      <c r="H43" s="2330"/>
      <c r="I43" s="2330"/>
      <c r="J43" s="2330"/>
      <c r="K43" s="2331"/>
      <c r="L43" s="64"/>
      <c r="M43" s="64"/>
      <c r="N43" s="64"/>
      <c r="O43" s="64"/>
      <c r="P43" s="64"/>
      <c r="Q43" s="64"/>
      <c r="R43" s="64"/>
      <c r="S43" s="64"/>
      <c r="T43" s="64"/>
      <c r="U43" s="64"/>
      <c r="V43" s="64"/>
      <c r="W43" s="64"/>
      <c r="X43" s="64"/>
      <c r="Y43" s="64"/>
      <c r="Z43" s="64"/>
      <c r="AA43" s="64"/>
      <c r="AB43" s="64"/>
    </row>
    <row r="44" spans="1:28" ht="15" thickTop="1" x14ac:dyDescent="0.35">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row>
    <row r="45" spans="1:28" x14ac:dyDescent="0.35">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row>
  </sheetData>
  <mergeCells count="92">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6:Z6"/>
    <mergeCell ref="L6:M6"/>
    <mergeCell ref="N6:O7"/>
    <mergeCell ref="P6:R7"/>
    <mergeCell ref="S6:T6"/>
    <mergeCell ref="U6:V6"/>
    <mergeCell ref="J7:K7"/>
    <mergeCell ref="L7:M7"/>
    <mergeCell ref="S7:T7"/>
    <mergeCell ref="U7:V7"/>
    <mergeCell ref="W7:X7"/>
    <mergeCell ref="S20:U20"/>
    <mergeCell ref="Y7:Z7"/>
    <mergeCell ref="A8:AA8"/>
    <mergeCell ref="A9:B9"/>
    <mergeCell ref="A10:B10"/>
    <mergeCell ref="A11:C11"/>
    <mergeCell ref="A12:C12"/>
    <mergeCell ref="A14:B14"/>
    <mergeCell ref="A15:B15"/>
    <mergeCell ref="A16:B16"/>
    <mergeCell ref="A17:B17"/>
    <mergeCell ref="A20:Q20"/>
    <mergeCell ref="AA6:AA7"/>
    <mergeCell ref="D7:E7"/>
    <mergeCell ref="F7:G7"/>
    <mergeCell ref="H7:I7"/>
    <mergeCell ref="A21:Q24"/>
    <mergeCell ref="S21:U24"/>
    <mergeCell ref="A26:Q26"/>
    <mergeCell ref="S26:U26"/>
    <mergeCell ref="A27:Q30"/>
    <mergeCell ref="S27:U30"/>
    <mergeCell ref="A33:K33"/>
    <mergeCell ref="A34:B35"/>
    <mergeCell ref="C34:E35"/>
    <mergeCell ref="F34:G35"/>
    <mergeCell ref="H34:I35"/>
    <mergeCell ref="J34:K35"/>
    <mergeCell ref="A37:B37"/>
    <mergeCell ref="C37:E37"/>
    <mergeCell ref="F37:G37"/>
    <mergeCell ref="H37:I37"/>
    <mergeCell ref="J37:K37"/>
    <mergeCell ref="A36:B36"/>
    <mergeCell ref="C36:E36"/>
    <mergeCell ref="F36:G36"/>
    <mergeCell ref="H36:I36"/>
    <mergeCell ref="J36:K36"/>
    <mergeCell ref="A39:B39"/>
    <mergeCell ref="C39:E39"/>
    <mergeCell ref="F39:G39"/>
    <mergeCell ref="H39:I39"/>
    <mergeCell ref="J39:K39"/>
    <mergeCell ref="A38:B38"/>
    <mergeCell ref="C38:E38"/>
    <mergeCell ref="F38:G38"/>
    <mergeCell ref="H38:I38"/>
    <mergeCell ref="J38:K38"/>
    <mergeCell ref="A43:K43"/>
    <mergeCell ref="A40:B40"/>
    <mergeCell ref="C40:E40"/>
    <mergeCell ref="F40:G40"/>
    <mergeCell ref="H40:I40"/>
    <mergeCell ref="J40:K40"/>
    <mergeCell ref="A41:B41"/>
    <mergeCell ref="C41:E41"/>
    <mergeCell ref="F41:G41"/>
    <mergeCell ref="H41:I41"/>
    <mergeCell ref="J41:K41"/>
    <mergeCell ref="A42:B42"/>
    <mergeCell ref="C42:E42"/>
    <mergeCell ref="F42:G42"/>
    <mergeCell ref="H42:I42"/>
    <mergeCell ref="J42:K42"/>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2500-000000000000}">
      <formula1>AvancementTheme</formula1>
    </dataValidation>
  </dataValidations>
  <hyperlinks>
    <hyperlink ref="X1" location="DPDV_04GI2" display="PdV" xr:uid="{00000000-0004-0000-2500-000000000000}"/>
    <hyperlink ref="Y1" location="DKPI_04GI2" display="KPI's" xr:uid="{00000000-0004-0000-2500-000001000000}"/>
  </hyperlinks>
  <pageMargins left="0.70866141732283472" right="0.70866141732283472" top="0.74803149606299213" bottom="0.74803149606299213" header="0.31496062992125984" footer="0.31496062992125984"/>
  <pageSetup paperSize="9" scale="45" orientation="portrait" r:id="rId1"/>
  <headerFooter>
    <oddHeader>&amp;LPAD Methodology (c) 2013-2014&amp;RStrategic Management Workshop</oddHeader>
    <oddFooter>&amp;L&amp;F&amp;C&amp;A&amp;RSituation au : &amp;D - page : &amp;P/&amp;N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40">
    <tabColor theme="9" tint="-0.249977111117893"/>
    <pageSetUpPr fitToPage="1"/>
  </sheetPr>
  <dimension ref="A1:AA49"/>
  <sheetViews>
    <sheetView showGridLines="0" showRowColHeaders="0" zoomScaleNormal="100" workbookViewId="0">
      <pane xSplit="3" ySplit="9" topLeftCell="D10" activePane="bottomRight" state="frozen"/>
      <selection activeCell="E12" sqref="E12:H12"/>
      <selection pane="topRight" activeCell="E12" sqref="E12:H12"/>
      <selection pane="bottomLeft" activeCell="E12" sqref="E12:H12"/>
      <selection pane="bottomRight" activeCell="A16" sqref="A16"/>
    </sheetView>
  </sheetViews>
  <sheetFormatPr baseColWidth="10" defaultColWidth="11.453125" defaultRowHeight="14.5" x14ac:dyDescent="0.35"/>
  <cols>
    <col min="1" max="1" width="11.453125" style="61" customWidth="1"/>
    <col min="2" max="2" width="11.26953125" style="61" customWidth="1"/>
    <col min="3" max="3" width="8.54296875" style="61" customWidth="1"/>
    <col min="4" max="26" width="6.7265625" style="61" customWidth="1"/>
    <col min="27" max="27" width="11.453125" style="61" customWidth="1"/>
    <col min="28" max="16384" width="11.453125" style="61"/>
  </cols>
  <sheetData>
    <row r="1" spans="1:27" s="55" customFormat="1" ht="15" customHeight="1" x14ac:dyDescent="0.35">
      <c r="A1" s="394"/>
      <c r="B1" s="394"/>
      <c r="C1" s="394"/>
      <c r="D1" s="394"/>
      <c r="E1" s="1995" t="s">
        <v>5</v>
      </c>
      <c r="F1" s="1995"/>
      <c r="G1" s="1995"/>
      <c r="H1" s="1995"/>
      <c r="I1" s="1995"/>
      <c r="J1" s="1995"/>
      <c r="K1" s="396"/>
      <c r="L1" s="1995" t="s">
        <v>6</v>
      </c>
      <c r="M1" s="1995"/>
      <c r="N1" s="1995"/>
      <c r="O1" s="1995"/>
      <c r="P1" s="394"/>
      <c r="Q1" s="394"/>
      <c r="R1" s="1995" t="s">
        <v>9</v>
      </c>
      <c r="S1" s="1995"/>
      <c r="T1" s="1995"/>
      <c r="U1" s="1995"/>
      <c r="V1" s="394"/>
      <c r="W1" s="394"/>
      <c r="X1" s="459" t="s">
        <v>2</v>
      </c>
      <c r="Y1" s="459" t="s">
        <v>3</v>
      </c>
      <c r="Z1" s="394"/>
      <c r="AA1" s="450"/>
    </row>
    <row r="2" spans="1:27" s="59" customFormat="1" ht="18" customHeight="1" x14ac:dyDescent="0.35">
      <c r="A2" s="398"/>
      <c r="B2" s="398"/>
      <c r="C2" s="398"/>
      <c r="D2" s="398"/>
      <c r="E2" s="2396" t="str">
        <f>NomClient</f>
        <v>BestEditor</v>
      </c>
      <c r="F2" s="2397"/>
      <c r="G2" s="2397"/>
      <c r="H2" s="2397"/>
      <c r="I2" s="2397"/>
      <c r="J2" s="2398"/>
      <c r="K2" s="398"/>
      <c r="L2" s="2164" t="s">
        <v>283</v>
      </c>
      <c r="M2" s="2399"/>
      <c r="N2" s="2399"/>
      <c r="O2" s="2000"/>
      <c r="P2" s="398"/>
      <c r="Q2" s="398"/>
      <c r="R2" s="2001">
        <v>41862.576956018522</v>
      </c>
      <c r="S2" s="2400"/>
      <c r="T2" s="2400"/>
      <c r="U2" s="2002"/>
      <c r="V2" s="717"/>
      <c r="W2" s="717"/>
      <c r="X2" s="448">
        <f>IF(LEN(DPDV_04SC3)&gt;0,LEN(DPDV_04SC3),0-PDV_NBmini)</f>
        <v>37</v>
      </c>
      <c r="Y2" s="448">
        <f>IF(LEN(DKPI_04SC3)&gt;0,LEN(DKPI_04SC3),0-KPI_NBmini)</f>
        <v>38</v>
      </c>
      <c r="Z2" s="717"/>
      <c r="AA2" s="451"/>
    </row>
    <row r="3" spans="1:27" ht="6.75" customHeight="1" thickBot="1" x14ac:dyDescent="0.4">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64"/>
    </row>
    <row r="4" spans="1:27" s="1" customFormat="1" ht="24.75" customHeight="1" thickBot="1" x14ac:dyDescent="0.4">
      <c r="A4" s="3174" t="e">
        <f>Parametre!#REF!  &amp; "  : "</f>
        <v>#REF!</v>
      </c>
      <c r="B4" s="3174"/>
      <c r="C4" s="3174"/>
      <c r="D4" s="3174"/>
      <c r="E4" s="3174"/>
      <c r="F4" s="3174"/>
      <c r="G4" s="3174"/>
      <c r="H4" s="3174"/>
      <c r="I4" s="3174"/>
      <c r="J4" s="3174"/>
      <c r="K4" s="3175" t="str">
        <f>"Répartition Sectorielle pour " &amp; NomProd3</f>
        <v>Répartition Sectorielle pour Offre 3</v>
      </c>
      <c r="L4" s="3175"/>
      <c r="M4" s="3175"/>
      <c r="N4" s="3175"/>
      <c r="O4" s="3175"/>
      <c r="P4" s="3175"/>
      <c r="Q4" s="3175"/>
      <c r="R4" s="3175"/>
      <c r="S4" s="3175"/>
      <c r="T4" s="3175"/>
      <c r="U4" s="3175"/>
      <c r="V4" s="3175"/>
      <c r="W4" s="3175"/>
      <c r="X4" s="3175"/>
      <c r="Y4" s="3175"/>
      <c r="Z4" s="3176"/>
      <c r="AA4" s="435"/>
    </row>
    <row r="5" spans="1:27" ht="37.5" customHeight="1" thickBot="1" x14ac:dyDescent="0.4">
      <c r="A5" s="2017" t="s">
        <v>14</v>
      </c>
      <c r="B5" s="2017"/>
      <c r="C5" s="2018" t="s">
        <v>441</v>
      </c>
      <c r="D5" s="2018"/>
      <c r="E5" s="2018"/>
      <c r="F5" s="2018"/>
      <c r="G5" s="2018"/>
      <c r="H5" s="2018"/>
      <c r="I5" s="2018"/>
      <c r="J5" s="2018"/>
      <c r="K5" s="2018"/>
      <c r="L5" s="2018"/>
      <c r="M5" s="2018"/>
      <c r="N5" s="2018"/>
      <c r="O5" s="2018"/>
      <c r="P5" s="2018"/>
      <c r="Q5" s="2018"/>
      <c r="R5" s="2018"/>
      <c r="S5" s="2018"/>
      <c r="T5" s="2018"/>
      <c r="U5" s="2018"/>
      <c r="V5" s="2018"/>
      <c r="W5" s="2018"/>
      <c r="X5" s="2018"/>
      <c r="Y5" s="2018"/>
      <c r="Z5" s="2018"/>
      <c r="AA5" s="64"/>
    </row>
    <row r="6" spans="1:27" ht="27.75" customHeight="1" x14ac:dyDescent="0.35">
      <c r="A6" s="2385"/>
      <c r="B6" s="2386" t="s">
        <v>233</v>
      </c>
      <c r="C6" s="2387"/>
      <c r="D6" s="2378" t="s">
        <v>435</v>
      </c>
      <c r="E6" s="2378"/>
      <c r="F6" s="2378" t="s">
        <v>395</v>
      </c>
      <c r="G6" s="2378"/>
      <c r="H6" s="2378" t="s">
        <v>226</v>
      </c>
      <c r="I6" s="2378"/>
      <c r="J6" s="2378" t="s">
        <v>436</v>
      </c>
      <c r="K6" s="2378"/>
      <c r="L6" s="2387" t="s">
        <v>437</v>
      </c>
      <c r="M6" s="2391"/>
      <c r="N6" s="2392"/>
      <c r="O6" s="2393"/>
      <c r="P6" s="2386" t="s">
        <v>439</v>
      </c>
      <c r="Q6" s="2387"/>
      <c r="R6" s="2387"/>
      <c r="S6" s="2378" t="s">
        <v>229</v>
      </c>
      <c r="T6" s="2378"/>
      <c r="U6" s="2378" t="s">
        <v>230</v>
      </c>
      <c r="V6" s="2378"/>
      <c r="W6" s="2378" t="s">
        <v>231</v>
      </c>
      <c r="X6" s="2378"/>
      <c r="Y6" s="2378" t="s">
        <v>440</v>
      </c>
      <c r="Z6" s="2390"/>
      <c r="AA6" s="2372"/>
    </row>
    <row r="7" spans="1:27" ht="18" customHeight="1" thickBot="1" x14ac:dyDescent="0.4">
      <c r="A7" s="2385"/>
      <c r="B7" s="2388"/>
      <c r="C7" s="2389"/>
      <c r="D7" s="2373">
        <v>1</v>
      </c>
      <c r="E7" s="2373"/>
      <c r="F7" s="2373">
        <v>2</v>
      </c>
      <c r="G7" s="2373"/>
      <c r="H7" s="2373">
        <v>3</v>
      </c>
      <c r="I7" s="2373"/>
      <c r="J7" s="2373">
        <v>4</v>
      </c>
      <c r="K7" s="2373"/>
      <c r="L7" s="2373">
        <v>5</v>
      </c>
      <c r="M7" s="2374"/>
      <c r="N7" s="2392"/>
      <c r="O7" s="2393"/>
      <c r="P7" s="2388"/>
      <c r="Q7" s="2389"/>
      <c r="R7" s="2389"/>
      <c r="S7" s="2375"/>
      <c r="T7" s="2375"/>
      <c r="U7" s="2376"/>
      <c r="V7" s="2376"/>
      <c r="W7" s="2377"/>
      <c r="X7" s="2377"/>
      <c r="Y7" s="2394"/>
      <c r="Z7" s="2395"/>
      <c r="AA7" s="2372"/>
    </row>
    <row r="8" spans="1:27" ht="5.25" customHeight="1" thickBot="1" x14ac:dyDescent="0.4">
      <c r="A8" s="2364"/>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row>
    <row r="9" spans="1:27" s="192" customFormat="1" ht="77.25" customHeight="1" thickTop="1" thickBot="1" x14ac:dyDescent="0.4">
      <c r="A9" s="2365" t="str">
        <f>NomProd1
&amp;
" Repartition Sectorielle"</f>
        <v>Offre 1 Repartition Sectorielle</v>
      </c>
      <c r="B9" s="2366"/>
      <c r="C9" s="2366" t="s">
        <v>151</v>
      </c>
      <c r="D9" s="792" t="s">
        <v>201</v>
      </c>
      <c r="E9" s="793" t="s">
        <v>190</v>
      </c>
      <c r="F9" s="793" t="s">
        <v>202</v>
      </c>
      <c r="G9" s="793" t="s">
        <v>203</v>
      </c>
      <c r="H9" s="793" t="s">
        <v>204</v>
      </c>
      <c r="I9" s="793" t="s">
        <v>205</v>
      </c>
      <c r="J9" s="793" t="s">
        <v>206</v>
      </c>
      <c r="K9" s="793" t="s">
        <v>207</v>
      </c>
      <c r="L9" s="793" t="s">
        <v>208</v>
      </c>
      <c r="M9" s="793" t="s">
        <v>209</v>
      </c>
      <c r="N9" s="793" t="s">
        <v>210</v>
      </c>
      <c r="O9" s="793" t="s">
        <v>211</v>
      </c>
      <c r="P9" s="793" t="s">
        <v>212</v>
      </c>
      <c r="Q9" s="793" t="s">
        <v>213</v>
      </c>
      <c r="R9" s="793" t="s">
        <v>214</v>
      </c>
      <c r="S9" s="793" t="s">
        <v>215</v>
      </c>
      <c r="T9" s="793" t="s">
        <v>216</v>
      </c>
      <c r="U9" s="793" t="s">
        <v>217</v>
      </c>
      <c r="V9" s="793" t="s">
        <v>223</v>
      </c>
      <c r="W9" s="793" t="s">
        <v>218</v>
      </c>
      <c r="X9" s="793" t="s">
        <v>219</v>
      </c>
      <c r="Y9" s="793" t="s">
        <v>220</v>
      </c>
      <c r="Z9" s="794" t="s">
        <v>221</v>
      </c>
      <c r="AA9" s="718"/>
    </row>
    <row r="10" spans="1:27" ht="3.75" customHeight="1" thickBot="1" x14ac:dyDescent="0.4">
      <c r="A10" s="795"/>
      <c r="B10" s="796"/>
      <c r="C10" s="797"/>
      <c r="D10" s="798"/>
      <c r="E10" s="799"/>
      <c r="F10" s="799"/>
      <c r="G10" s="799"/>
      <c r="H10" s="799"/>
      <c r="I10" s="799"/>
      <c r="J10" s="799"/>
      <c r="K10" s="799"/>
      <c r="L10" s="799"/>
      <c r="M10" s="799"/>
      <c r="N10" s="799"/>
      <c r="O10" s="799"/>
      <c r="P10" s="799"/>
      <c r="Q10" s="799"/>
      <c r="R10" s="799"/>
      <c r="S10" s="799"/>
      <c r="T10" s="799"/>
      <c r="U10" s="799"/>
      <c r="V10" s="799"/>
      <c r="W10" s="799"/>
      <c r="X10" s="799"/>
      <c r="Y10" s="799"/>
      <c r="Z10" s="800"/>
      <c r="AA10" s="64"/>
    </row>
    <row r="11" spans="1:27" ht="26.25" customHeight="1" thickBot="1" x14ac:dyDescent="0.4">
      <c r="A11" s="2367" t="str">
        <f>"% base client en " &amp; AnReference</f>
        <v>% base client en 2014</v>
      </c>
      <c r="B11" s="2368"/>
      <c r="C11" s="801">
        <f>SUM(D11:Z11)</f>
        <v>1</v>
      </c>
      <c r="D11" s="225"/>
      <c r="E11" s="226"/>
      <c r="F11" s="226"/>
      <c r="G11" s="226"/>
      <c r="H11" s="226"/>
      <c r="I11" s="226"/>
      <c r="J11" s="226"/>
      <c r="K11" s="226">
        <v>0.17</v>
      </c>
      <c r="L11" s="226"/>
      <c r="M11" s="226">
        <v>0.18</v>
      </c>
      <c r="N11" s="226">
        <v>0.2</v>
      </c>
      <c r="O11" s="226"/>
      <c r="P11" s="226"/>
      <c r="Q11" s="226">
        <v>0.1</v>
      </c>
      <c r="R11" s="226">
        <v>0.05</v>
      </c>
      <c r="S11" s="226"/>
      <c r="T11" s="226">
        <v>0.05</v>
      </c>
      <c r="U11" s="226"/>
      <c r="V11" s="226"/>
      <c r="W11" s="226">
        <v>0.1</v>
      </c>
      <c r="X11" s="226">
        <v>0.15</v>
      </c>
      <c r="Y11" s="226"/>
      <c r="Z11" s="227"/>
      <c r="AA11" s="64"/>
    </row>
    <row r="12" spans="1:27" ht="3.75" customHeight="1" thickBot="1" x14ac:dyDescent="0.4">
      <c r="A12" s="795"/>
      <c r="B12" s="796"/>
      <c r="C12" s="797"/>
      <c r="D12" s="798"/>
      <c r="E12" s="799"/>
      <c r="F12" s="799"/>
      <c r="G12" s="799"/>
      <c r="H12" s="799"/>
      <c r="I12" s="799"/>
      <c r="J12" s="799"/>
      <c r="K12" s="799"/>
      <c r="L12" s="799"/>
      <c r="M12" s="799"/>
      <c r="N12" s="799"/>
      <c r="O12" s="799"/>
      <c r="P12" s="799"/>
      <c r="Q12" s="799"/>
      <c r="R12" s="799"/>
      <c r="S12" s="799"/>
      <c r="T12" s="799"/>
      <c r="U12" s="799"/>
      <c r="V12" s="799"/>
      <c r="W12" s="799"/>
      <c r="X12" s="799"/>
      <c r="Y12" s="799"/>
      <c r="Z12" s="800"/>
      <c r="AA12" s="64"/>
    </row>
    <row r="13" spans="1:27" ht="31.5" customHeight="1" x14ac:dyDescent="0.35">
      <c r="A13" s="2369" t="s">
        <v>438</v>
      </c>
      <c r="B13" s="2370"/>
      <c r="C13" s="2371"/>
      <c r="D13" s="310">
        <v>1</v>
      </c>
      <c r="E13" s="115">
        <v>1</v>
      </c>
      <c r="F13" s="115">
        <v>2</v>
      </c>
      <c r="G13" s="115">
        <v>1</v>
      </c>
      <c r="H13" s="115">
        <v>1</v>
      </c>
      <c r="I13" s="115">
        <v>1</v>
      </c>
      <c r="J13" s="115">
        <v>2</v>
      </c>
      <c r="K13" s="337">
        <v>3</v>
      </c>
      <c r="L13" s="115">
        <v>1</v>
      </c>
      <c r="M13" s="337">
        <v>3</v>
      </c>
      <c r="N13" s="339">
        <v>5</v>
      </c>
      <c r="O13" s="115">
        <v>1</v>
      </c>
      <c r="P13" s="115">
        <v>1</v>
      </c>
      <c r="Q13" s="115">
        <v>2</v>
      </c>
      <c r="R13" s="337">
        <v>4</v>
      </c>
      <c r="S13" s="115">
        <v>2</v>
      </c>
      <c r="T13" s="115">
        <v>2</v>
      </c>
      <c r="U13" s="115">
        <v>1</v>
      </c>
      <c r="V13" s="115">
        <v>1</v>
      </c>
      <c r="W13" s="338">
        <v>5</v>
      </c>
      <c r="X13" s="338">
        <v>5</v>
      </c>
      <c r="Y13" s="338">
        <v>3</v>
      </c>
      <c r="Z13" s="195">
        <v>1</v>
      </c>
      <c r="AA13" s="64"/>
    </row>
    <row r="14" spans="1:27" ht="22.5" customHeight="1" thickBot="1" x14ac:dyDescent="0.4">
      <c r="A14" s="2379" t="s">
        <v>122</v>
      </c>
      <c r="B14" s="2380"/>
      <c r="C14" s="2381"/>
      <c r="D14" s="334"/>
      <c r="E14" s="335"/>
      <c r="F14" s="335"/>
      <c r="G14" s="335"/>
      <c r="H14" s="335"/>
      <c r="I14" s="335"/>
      <c r="J14" s="335"/>
      <c r="K14" s="335" t="s">
        <v>586</v>
      </c>
      <c r="L14" s="335"/>
      <c r="M14" s="335" t="s">
        <v>586</v>
      </c>
      <c r="N14" s="335" t="s">
        <v>725</v>
      </c>
      <c r="O14" s="335"/>
      <c r="P14" s="335"/>
      <c r="Q14" s="335"/>
      <c r="R14" s="335" t="s">
        <v>603</v>
      </c>
      <c r="S14" s="335"/>
      <c r="T14" s="335"/>
      <c r="U14" s="335"/>
      <c r="V14" s="335"/>
      <c r="W14" s="335" t="s">
        <v>725</v>
      </c>
      <c r="X14" s="335" t="s">
        <v>725</v>
      </c>
      <c r="Y14" s="335" t="s">
        <v>603</v>
      </c>
      <c r="Z14" s="336"/>
      <c r="AA14" s="64"/>
    </row>
    <row r="15" spans="1:27" ht="3.75" customHeight="1" thickBot="1" x14ac:dyDescent="0.4">
      <c r="A15" s="2382"/>
      <c r="B15" s="2383"/>
      <c r="C15" s="2383"/>
      <c r="D15" s="2383"/>
      <c r="E15" s="2383"/>
      <c r="F15" s="2383"/>
      <c r="G15" s="2383"/>
      <c r="H15" s="2383"/>
      <c r="I15" s="2383"/>
      <c r="J15" s="2383"/>
      <c r="K15" s="2383"/>
      <c r="L15" s="2383"/>
      <c r="M15" s="2383"/>
      <c r="N15" s="2383"/>
      <c r="O15" s="2383"/>
      <c r="P15" s="2383"/>
      <c r="Q15" s="2383"/>
      <c r="R15" s="2383"/>
      <c r="S15" s="2383"/>
      <c r="T15" s="2383"/>
      <c r="U15" s="2383"/>
      <c r="V15" s="2383"/>
      <c r="W15" s="2383"/>
      <c r="X15" s="2383"/>
      <c r="Y15" s="2383"/>
      <c r="Z15" s="2384"/>
      <c r="AA15" s="64"/>
    </row>
    <row r="16" spans="1:27" ht="18.75" customHeight="1" thickBot="1" x14ac:dyDescent="0.4">
      <c r="A16" s="1168" t="s">
        <v>726</v>
      </c>
      <c r="B16" s="802"/>
      <c r="C16" s="803">
        <f>SUM(D16:Z16)</f>
        <v>0</v>
      </c>
      <c r="D16" s="811"/>
      <c r="E16" s="812"/>
      <c r="F16" s="812"/>
      <c r="G16" s="812"/>
      <c r="H16" s="812"/>
      <c r="I16" s="812"/>
      <c r="J16" s="812"/>
      <c r="K16" s="812"/>
      <c r="L16" s="812"/>
      <c r="M16" s="812"/>
      <c r="N16" s="812"/>
      <c r="O16" s="812"/>
      <c r="P16" s="812"/>
      <c r="Q16" s="812"/>
      <c r="R16" s="812"/>
      <c r="S16" s="812"/>
      <c r="T16" s="813"/>
      <c r="U16" s="813"/>
      <c r="V16" s="813"/>
      <c r="W16" s="813"/>
      <c r="X16" s="813"/>
      <c r="Y16" s="813"/>
      <c r="Z16" s="814"/>
      <c r="AA16" s="64"/>
    </row>
    <row r="17" spans="1:27" ht="22.5" customHeight="1" x14ac:dyDescent="0.35">
      <c r="A17" s="2148" t="s">
        <v>741</v>
      </c>
      <c r="B17" s="2149"/>
      <c r="C17" s="804">
        <f>SUM(D17:Z17)</f>
        <v>83</v>
      </c>
      <c r="D17" s="349">
        <v>5</v>
      </c>
      <c r="E17" s="229"/>
      <c r="F17" s="229"/>
      <c r="G17" s="229"/>
      <c r="H17" s="229"/>
      <c r="I17" s="229"/>
      <c r="J17" s="229"/>
      <c r="K17" s="229">
        <v>5</v>
      </c>
      <c r="L17" s="229"/>
      <c r="M17" s="229">
        <v>5</v>
      </c>
      <c r="N17" s="229">
        <v>3</v>
      </c>
      <c r="O17" s="229"/>
      <c r="P17" s="229"/>
      <c r="Q17" s="229"/>
      <c r="R17" s="229">
        <v>10</v>
      </c>
      <c r="S17" s="229"/>
      <c r="T17" s="229"/>
      <c r="U17" s="229"/>
      <c r="V17" s="229"/>
      <c r="W17" s="229">
        <v>30</v>
      </c>
      <c r="X17" s="229">
        <v>20</v>
      </c>
      <c r="Y17" s="229">
        <v>5</v>
      </c>
      <c r="Z17" s="230"/>
      <c r="AA17" s="64"/>
    </row>
    <row r="18" spans="1:27" ht="22.5" customHeight="1" x14ac:dyDescent="0.35">
      <c r="A18" s="2150" t="s">
        <v>742</v>
      </c>
      <c r="B18" s="2151"/>
      <c r="C18" s="805">
        <f>SUM(D18:Z18)</f>
        <v>38</v>
      </c>
      <c r="D18" s="350">
        <v>1</v>
      </c>
      <c r="E18" s="231"/>
      <c r="F18" s="231"/>
      <c r="G18" s="231"/>
      <c r="H18" s="231"/>
      <c r="I18" s="231"/>
      <c r="J18" s="231"/>
      <c r="K18" s="231">
        <v>1</v>
      </c>
      <c r="L18" s="231"/>
      <c r="M18" s="231">
        <v>2</v>
      </c>
      <c r="N18" s="231">
        <v>2</v>
      </c>
      <c r="O18" s="231"/>
      <c r="P18" s="231"/>
      <c r="Q18" s="231"/>
      <c r="R18" s="231">
        <v>5</v>
      </c>
      <c r="S18" s="231"/>
      <c r="T18" s="232"/>
      <c r="U18" s="232"/>
      <c r="V18" s="232"/>
      <c r="W18" s="232">
        <v>15</v>
      </c>
      <c r="X18" s="232">
        <v>10</v>
      </c>
      <c r="Y18" s="232">
        <v>2</v>
      </c>
      <c r="Z18" s="233"/>
      <c r="AA18" s="64"/>
    </row>
    <row r="19" spans="1:27" ht="29.25" customHeight="1" thickBot="1" x14ac:dyDescent="0.4">
      <c r="A19" s="2152" t="s">
        <v>935</v>
      </c>
      <c r="B19" s="2153"/>
      <c r="C19" s="806">
        <f>SUM(D19:Z19)</f>
        <v>39</v>
      </c>
      <c r="D19" s="351">
        <v>2</v>
      </c>
      <c r="E19" s="348"/>
      <c r="F19" s="348"/>
      <c r="G19" s="348"/>
      <c r="H19" s="348"/>
      <c r="I19" s="348"/>
      <c r="J19" s="348"/>
      <c r="K19" s="348">
        <v>1</v>
      </c>
      <c r="L19" s="348"/>
      <c r="M19" s="348">
        <v>2</v>
      </c>
      <c r="N19" s="348">
        <v>2</v>
      </c>
      <c r="O19" s="348"/>
      <c r="P19" s="348"/>
      <c r="Q19" s="348"/>
      <c r="R19" s="348">
        <v>5</v>
      </c>
      <c r="S19" s="348"/>
      <c r="T19" s="347"/>
      <c r="U19" s="347"/>
      <c r="V19" s="347"/>
      <c r="W19" s="347">
        <v>15</v>
      </c>
      <c r="X19" s="347">
        <v>10</v>
      </c>
      <c r="Y19" s="347">
        <v>2</v>
      </c>
      <c r="Z19" s="352"/>
      <c r="AA19" s="64"/>
    </row>
    <row r="20" spans="1:27" ht="22.5" customHeight="1" thickTop="1" x14ac:dyDescent="0.35">
      <c r="A20" s="2154" t="s">
        <v>727</v>
      </c>
      <c r="B20" s="2155"/>
      <c r="C20" s="807">
        <f t="shared" ref="C20:J20" si="0">C17-C18-C19</f>
        <v>6</v>
      </c>
      <c r="D20" s="808">
        <f t="shared" si="0"/>
        <v>2</v>
      </c>
      <c r="E20" s="809">
        <f t="shared" si="0"/>
        <v>0</v>
      </c>
      <c r="F20" s="809">
        <f t="shared" si="0"/>
        <v>0</v>
      </c>
      <c r="G20" s="809">
        <f t="shared" si="0"/>
        <v>0</v>
      </c>
      <c r="H20" s="809">
        <f t="shared" si="0"/>
        <v>0</v>
      </c>
      <c r="I20" s="809">
        <f t="shared" si="0"/>
        <v>0</v>
      </c>
      <c r="J20" s="809">
        <f t="shared" si="0"/>
        <v>0</v>
      </c>
      <c r="K20" s="809">
        <f>K17-K18-K19</f>
        <v>3</v>
      </c>
      <c r="L20" s="809">
        <f t="shared" ref="L20:Z20" si="1">L17-L18-L19</f>
        <v>0</v>
      </c>
      <c r="M20" s="809">
        <f t="shared" si="1"/>
        <v>1</v>
      </c>
      <c r="N20" s="809">
        <f t="shared" si="1"/>
        <v>-1</v>
      </c>
      <c r="O20" s="809">
        <f t="shared" si="1"/>
        <v>0</v>
      </c>
      <c r="P20" s="809">
        <f t="shared" si="1"/>
        <v>0</v>
      </c>
      <c r="Q20" s="809">
        <f t="shared" si="1"/>
        <v>0</v>
      </c>
      <c r="R20" s="809">
        <f t="shared" si="1"/>
        <v>0</v>
      </c>
      <c r="S20" s="809">
        <f t="shared" si="1"/>
        <v>0</v>
      </c>
      <c r="T20" s="809">
        <f t="shared" si="1"/>
        <v>0</v>
      </c>
      <c r="U20" s="809">
        <f t="shared" si="1"/>
        <v>0</v>
      </c>
      <c r="V20" s="809">
        <f t="shared" si="1"/>
        <v>0</v>
      </c>
      <c r="W20" s="809">
        <f t="shared" si="1"/>
        <v>0</v>
      </c>
      <c r="X20" s="809">
        <f t="shared" si="1"/>
        <v>0</v>
      </c>
      <c r="Y20" s="809">
        <f t="shared" si="1"/>
        <v>1</v>
      </c>
      <c r="Z20" s="810">
        <f t="shared" si="1"/>
        <v>0</v>
      </c>
      <c r="AA20" s="64"/>
    </row>
    <row r="21" spans="1:27" ht="0.75" customHeight="1" thickBot="1" x14ac:dyDescent="0.4">
      <c r="A21" s="2156" t="s">
        <v>235</v>
      </c>
      <c r="B21" s="2157"/>
      <c r="C21" s="806">
        <f>SUM(D21:Z21)</f>
        <v>39</v>
      </c>
      <c r="D21" s="116">
        <f t="shared" ref="D21:Z21" si="2">D17-(D18+D20)</f>
        <v>2</v>
      </c>
      <c r="E21" s="116">
        <f t="shared" si="2"/>
        <v>0</v>
      </c>
      <c r="F21" s="116">
        <f t="shared" si="2"/>
        <v>0</v>
      </c>
      <c r="G21" s="116">
        <f t="shared" si="2"/>
        <v>0</v>
      </c>
      <c r="H21" s="116">
        <f t="shared" si="2"/>
        <v>0</v>
      </c>
      <c r="I21" s="116">
        <f t="shared" si="2"/>
        <v>0</v>
      </c>
      <c r="J21" s="116">
        <f t="shared" si="2"/>
        <v>0</v>
      </c>
      <c r="K21" s="116">
        <f t="shared" si="2"/>
        <v>1</v>
      </c>
      <c r="L21" s="116">
        <f t="shared" si="2"/>
        <v>0</v>
      </c>
      <c r="M21" s="116">
        <f t="shared" si="2"/>
        <v>2</v>
      </c>
      <c r="N21" s="116">
        <f t="shared" si="2"/>
        <v>2</v>
      </c>
      <c r="O21" s="116">
        <f t="shared" si="2"/>
        <v>0</v>
      </c>
      <c r="P21" s="116">
        <f t="shared" si="2"/>
        <v>0</v>
      </c>
      <c r="Q21" s="116">
        <f t="shared" si="2"/>
        <v>0</v>
      </c>
      <c r="R21" s="116">
        <f t="shared" si="2"/>
        <v>5</v>
      </c>
      <c r="S21" s="116">
        <f t="shared" si="2"/>
        <v>0</v>
      </c>
      <c r="T21" s="116">
        <f t="shared" si="2"/>
        <v>0</v>
      </c>
      <c r="U21" s="116">
        <f t="shared" si="2"/>
        <v>0</v>
      </c>
      <c r="V21" s="116">
        <f t="shared" si="2"/>
        <v>0</v>
      </c>
      <c r="W21" s="116">
        <f t="shared" si="2"/>
        <v>15</v>
      </c>
      <c r="X21" s="116">
        <f t="shared" si="2"/>
        <v>10</v>
      </c>
      <c r="Y21" s="116">
        <f t="shared" si="2"/>
        <v>2</v>
      </c>
      <c r="Z21" s="116">
        <f t="shared" si="2"/>
        <v>0</v>
      </c>
      <c r="AA21" s="64"/>
    </row>
    <row r="22" spans="1:27" ht="15" thickTop="1" x14ac:dyDescent="0.35">
      <c r="A22" s="456"/>
      <c r="B22" s="456"/>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4"/>
      <c r="AA22" s="64"/>
    </row>
    <row r="23" spans="1:27" ht="27.75" customHeight="1" thickBot="1" x14ac:dyDescent="0.4">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row>
    <row r="24" spans="1:27" ht="20.25" customHeight="1" thickTop="1" thickBot="1" x14ac:dyDescent="0.4">
      <c r="A24" s="2357" t="s">
        <v>10</v>
      </c>
      <c r="B24" s="2358"/>
      <c r="C24" s="2358"/>
      <c r="D24" s="2358"/>
      <c r="E24" s="2358"/>
      <c r="F24" s="2358"/>
      <c r="G24" s="2358"/>
      <c r="H24" s="2358"/>
      <c r="I24" s="2358"/>
      <c r="J24" s="2358"/>
      <c r="K24" s="2358"/>
      <c r="L24" s="2358"/>
      <c r="M24" s="2358"/>
      <c r="N24" s="2358"/>
      <c r="O24" s="2358"/>
      <c r="P24" s="2358"/>
      <c r="Q24" s="2359"/>
      <c r="R24" s="114"/>
      <c r="S24" s="34"/>
      <c r="T24" s="2360" t="s">
        <v>491</v>
      </c>
      <c r="U24" s="2361"/>
      <c r="V24" s="2362"/>
      <c r="W24" s="34"/>
      <c r="X24" s="34"/>
      <c r="Y24" s="34"/>
      <c r="Z24" s="64"/>
      <c r="AA24" s="64"/>
    </row>
    <row r="25" spans="1:27" ht="20.25" customHeight="1" x14ac:dyDescent="0.35">
      <c r="A25" s="2332" t="s">
        <v>914</v>
      </c>
      <c r="B25" s="2333"/>
      <c r="C25" s="2333"/>
      <c r="D25" s="2333"/>
      <c r="E25" s="2333"/>
      <c r="F25" s="2333"/>
      <c r="G25" s="2333"/>
      <c r="H25" s="2333"/>
      <c r="I25" s="2333"/>
      <c r="J25" s="2333"/>
      <c r="K25" s="2333"/>
      <c r="L25" s="2333"/>
      <c r="M25" s="2333"/>
      <c r="N25" s="2333"/>
      <c r="O25" s="2333"/>
      <c r="P25" s="2333"/>
      <c r="Q25" s="2333"/>
      <c r="R25" s="39"/>
      <c r="S25" s="36"/>
      <c r="T25" s="2401" t="s">
        <v>544</v>
      </c>
      <c r="U25" s="2402"/>
      <c r="V25" s="2403"/>
      <c r="W25" s="36"/>
      <c r="X25" s="36"/>
      <c r="Y25" s="36"/>
      <c r="Z25" s="64"/>
      <c r="AA25" s="64"/>
    </row>
    <row r="26" spans="1:27" ht="20.25" customHeight="1" x14ac:dyDescent="0.35">
      <c r="A26" s="2334"/>
      <c r="B26" s="2335"/>
      <c r="C26" s="2335"/>
      <c r="D26" s="2335"/>
      <c r="E26" s="2335"/>
      <c r="F26" s="2335"/>
      <c r="G26" s="2335"/>
      <c r="H26" s="2335"/>
      <c r="I26" s="2335"/>
      <c r="J26" s="2335"/>
      <c r="K26" s="2335"/>
      <c r="L26" s="2335"/>
      <c r="M26" s="2335"/>
      <c r="N26" s="2335"/>
      <c r="O26" s="2335"/>
      <c r="P26" s="2335"/>
      <c r="Q26" s="2335"/>
      <c r="R26" s="39"/>
      <c r="S26" s="36"/>
      <c r="T26" s="2341"/>
      <c r="U26" s="2342"/>
      <c r="V26" s="2343"/>
      <c r="W26" s="36"/>
      <c r="X26" s="36"/>
      <c r="Y26" s="36"/>
      <c r="Z26" s="64"/>
      <c r="AA26" s="64"/>
    </row>
    <row r="27" spans="1:27" ht="20.25" customHeight="1" x14ac:dyDescent="0.35">
      <c r="A27" s="2334"/>
      <c r="B27" s="2335"/>
      <c r="C27" s="2335"/>
      <c r="D27" s="2335"/>
      <c r="E27" s="2335"/>
      <c r="F27" s="2335"/>
      <c r="G27" s="2335"/>
      <c r="H27" s="2335"/>
      <c r="I27" s="2335"/>
      <c r="J27" s="2335"/>
      <c r="K27" s="2335"/>
      <c r="L27" s="2335"/>
      <c r="M27" s="2335"/>
      <c r="N27" s="2335"/>
      <c r="O27" s="2335"/>
      <c r="P27" s="2335"/>
      <c r="Q27" s="2335"/>
      <c r="R27" s="39"/>
      <c r="S27" s="36"/>
      <c r="T27" s="2341"/>
      <c r="U27" s="2342"/>
      <c r="V27" s="2343"/>
      <c r="W27" s="36"/>
      <c r="X27" s="36"/>
      <c r="Y27" s="36"/>
      <c r="Z27" s="64"/>
      <c r="AA27" s="64"/>
    </row>
    <row r="28" spans="1:27" ht="15" thickBot="1" x14ac:dyDescent="0.4">
      <c r="A28" s="2336"/>
      <c r="B28" s="2337"/>
      <c r="C28" s="2337"/>
      <c r="D28" s="2337"/>
      <c r="E28" s="2337"/>
      <c r="F28" s="2337"/>
      <c r="G28" s="2337"/>
      <c r="H28" s="2337"/>
      <c r="I28" s="2337"/>
      <c r="J28" s="2337"/>
      <c r="K28" s="2337"/>
      <c r="L28" s="2337"/>
      <c r="M28" s="2337"/>
      <c r="N28" s="2337"/>
      <c r="O28" s="2337"/>
      <c r="P28" s="2337"/>
      <c r="Q28" s="2337"/>
      <c r="R28" s="39"/>
      <c r="S28" s="36"/>
      <c r="T28" s="2344"/>
      <c r="U28" s="2345"/>
      <c r="V28" s="2346"/>
      <c r="W28" s="36"/>
      <c r="X28" s="36"/>
      <c r="Y28" s="36"/>
      <c r="Z28" s="64"/>
      <c r="AA28" s="64"/>
    </row>
    <row r="29" spans="1:27" ht="15.5" thickTop="1" thickBot="1" x14ac:dyDescent="0.4">
      <c r="A29" s="64"/>
      <c r="B29" s="64"/>
      <c r="C29" s="64"/>
      <c r="D29" s="64"/>
      <c r="E29" s="64"/>
      <c r="F29" s="64"/>
      <c r="G29" s="64"/>
      <c r="H29" s="64"/>
      <c r="I29" s="64"/>
      <c r="J29" s="64"/>
      <c r="K29" s="64"/>
      <c r="L29" s="64"/>
      <c r="M29" s="64"/>
      <c r="N29" s="64"/>
      <c r="O29" s="64"/>
      <c r="P29" s="64"/>
      <c r="Q29" s="64"/>
      <c r="R29" s="64"/>
      <c r="S29" s="64"/>
      <c r="T29" s="34"/>
      <c r="U29" s="34"/>
      <c r="V29" s="34"/>
      <c r="W29" s="64"/>
      <c r="X29" s="64"/>
      <c r="Y29" s="64"/>
      <c r="Z29" s="64"/>
      <c r="AA29" s="64"/>
    </row>
    <row r="30" spans="1:27" ht="20.25" customHeight="1" thickTop="1" thickBot="1" x14ac:dyDescent="0.4">
      <c r="A30" s="2357" t="s">
        <v>11</v>
      </c>
      <c r="B30" s="2358"/>
      <c r="C30" s="2358"/>
      <c r="D30" s="2358"/>
      <c r="E30" s="2358"/>
      <c r="F30" s="2358"/>
      <c r="G30" s="2358"/>
      <c r="H30" s="2358"/>
      <c r="I30" s="2358"/>
      <c r="J30" s="2358"/>
      <c r="K30" s="2358"/>
      <c r="L30" s="2358"/>
      <c r="M30" s="2358"/>
      <c r="N30" s="2358"/>
      <c r="O30" s="2358"/>
      <c r="P30" s="2358"/>
      <c r="Q30" s="2359"/>
      <c r="R30" s="114"/>
      <c r="S30" s="34"/>
      <c r="T30" s="2360" t="s">
        <v>491</v>
      </c>
      <c r="U30" s="2361"/>
      <c r="V30" s="2362"/>
      <c r="W30" s="34"/>
      <c r="X30" s="34"/>
      <c r="Y30" s="34"/>
      <c r="Z30" s="64"/>
      <c r="AA30" s="64"/>
    </row>
    <row r="31" spans="1:27" ht="20.25" customHeight="1" x14ac:dyDescent="0.35">
      <c r="A31" s="2332" t="s">
        <v>915</v>
      </c>
      <c r="B31" s="2333"/>
      <c r="C31" s="2333"/>
      <c r="D31" s="2333"/>
      <c r="E31" s="2333"/>
      <c r="F31" s="2333"/>
      <c r="G31" s="2333"/>
      <c r="H31" s="2333"/>
      <c r="I31" s="2333"/>
      <c r="J31" s="2333"/>
      <c r="K31" s="2333"/>
      <c r="L31" s="2333"/>
      <c r="M31" s="2333"/>
      <c r="N31" s="2333"/>
      <c r="O31" s="2333"/>
      <c r="P31" s="2333"/>
      <c r="Q31" s="2333"/>
      <c r="R31" s="39"/>
      <c r="S31" s="36"/>
      <c r="T31" s="2401" t="s">
        <v>545</v>
      </c>
      <c r="U31" s="2402"/>
      <c r="V31" s="2403"/>
      <c r="W31" s="36"/>
      <c r="X31" s="36"/>
      <c r="Y31" s="36"/>
      <c r="Z31" s="64"/>
      <c r="AA31" s="64"/>
    </row>
    <row r="32" spans="1:27" ht="20.25" customHeight="1" x14ac:dyDescent="0.35">
      <c r="A32" s="2334"/>
      <c r="B32" s="2335"/>
      <c r="C32" s="2335"/>
      <c r="D32" s="2335"/>
      <c r="E32" s="2335"/>
      <c r="F32" s="2335"/>
      <c r="G32" s="2335"/>
      <c r="H32" s="2335"/>
      <c r="I32" s="2335"/>
      <c r="J32" s="2335"/>
      <c r="K32" s="2335"/>
      <c r="L32" s="2335"/>
      <c r="M32" s="2335"/>
      <c r="N32" s="2335"/>
      <c r="O32" s="2335"/>
      <c r="P32" s="2335"/>
      <c r="Q32" s="2335"/>
      <c r="R32" s="39"/>
      <c r="S32" s="36"/>
      <c r="T32" s="2341"/>
      <c r="U32" s="2342"/>
      <c r="V32" s="2343"/>
      <c r="W32" s="36"/>
      <c r="X32" s="36"/>
      <c r="Y32" s="36"/>
      <c r="Z32" s="64"/>
      <c r="AA32" s="64"/>
    </row>
    <row r="33" spans="1:27" ht="20.25" customHeight="1" x14ac:dyDescent="0.35">
      <c r="A33" s="2334"/>
      <c r="B33" s="2335"/>
      <c r="C33" s="2335"/>
      <c r="D33" s="2335"/>
      <c r="E33" s="2335"/>
      <c r="F33" s="2335"/>
      <c r="G33" s="2335"/>
      <c r="H33" s="2335"/>
      <c r="I33" s="2335"/>
      <c r="J33" s="2335"/>
      <c r="K33" s="2335"/>
      <c r="L33" s="2335"/>
      <c r="M33" s="2335"/>
      <c r="N33" s="2335"/>
      <c r="O33" s="2335"/>
      <c r="P33" s="2335"/>
      <c r="Q33" s="2335"/>
      <c r="R33" s="39"/>
      <c r="S33" s="36"/>
      <c r="T33" s="2341"/>
      <c r="U33" s="2342"/>
      <c r="V33" s="2343"/>
      <c r="W33" s="36"/>
      <c r="X33" s="36"/>
      <c r="Y33" s="36"/>
      <c r="Z33" s="64"/>
      <c r="AA33" s="64"/>
    </row>
    <row r="34" spans="1:27" ht="15" thickBot="1" x14ac:dyDescent="0.4">
      <c r="A34" s="2336"/>
      <c r="B34" s="2337"/>
      <c r="C34" s="2337"/>
      <c r="D34" s="2337"/>
      <c r="E34" s="2337"/>
      <c r="F34" s="2337"/>
      <c r="G34" s="2337"/>
      <c r="H34" s="2337"/>
      <c r="I34" s="2337"/>
      <c r="J34" s="2337"/>
      <c r="K34" s="2337"/>
      <c r="L34" s="2337"/>
      <c r="M34" s="2337"/>
      <c r="N34" s="2337"/>
      <c r="O34" s="2337"/>
      <c r="P34" s="2337"/>
      <c r="Q34" s="2337"/>
      <c r="R34" s="39"/>
      <c r="S34" s="36"/>
      <c r="T34" s="2344"/>
      <c r="U34" s="2345"/>
      <c r="V34" s="2346"/>
      <c r="W34" s="36"/>
      <c r="X34" s="36"/>
      <c r="Y34" s="36"/>
      <c r="Z34" s="64"/>
      <c r="AA34" s="64"/>
    </row>
    <row r="35" spans="1:27" ht="15" thickTop="1" x14ac:dyDescent="0.35">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row>
    <row r="36" spans="1:27" ht="15" thickBot="1" x14ac:dyDescent="0.4">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row>
    <row r="37" spans="1:27" ht="19" thickTop="1" x14ac:dyDescent="0.45">
      <c r="A37" s="2347" t="s">
        <v>549</v>
      </c>
      <c r="B37" s="2348"/>
      <c r="C37" s="2348"/>
      <c r="D37" s="2348"/>
      <c r="E37" s="2348"/>
      <c r="F37" s="2348"/>
      <c r="G37" s="2348"/>
      <c r="H37" s="2348"/>
      <c r="I37" s="2348"/>
      <c r="J37" s="2348"/>
      <c r="K37" s="2349"/>
      <c r="L37" s="64"/>
      <c r="M37" s="64"/>
      <c r="N37" s="64"/>
      <c r="O37" s="64"/>
      <c r="P37" s="64"/>
      <c r="Q37" s="64"/>
      <c r="R37" s="64"/>
      <c r="S37" s="64"/>
      <c r="T37" s="64"/>
      <c r="U37" s="64"/>
      <c r="V37" s="64"/>
      <c r="W37" s="64"/>
      <c r="X37" s="64"/>
      <c r="Y37" s="64"/>
      <c r="Z37" s="64"/>
      <c r="AA37" s="64"/>
    </row>
    <row r="38" spans="1:27" x14ac:dyDescent="0.35">
      <c r="A38" s="2350" t="s">
        <v>546</v>
      </c>
      <c r="B38" s="2351"/>
      <c r="C38" s="2351" t="s">
        <v>547</v>
      </c>
      <c r="D38" s="2351"/>
      <c r="E38" s="2351"/>
      <c r="F38" s="2352" t="s">
        <v>617</v>
      </c>
      <c r="G38" s="2353"/>
      <c r="H38" s="2352" t="s">
        <v>618</v>
      </c>
      <c r="I38" s="2353"/>
      <c r="J38" s="2351" t="s">
        <v>548</v>
      </c>
      <c r="K38" s="2356"/>
      <c r="L38" s="64"/>
      <c r="M38" s="64"/>
      <c r="N38" s="64"/>
      <c r="O38" s="64"/>
      <c r="P38" s="64"/>
      <c r="Q38" s="64"/>
      <c r="R38" s="64"/>
      <c r="S38" s="64"/>
      <c r="T38" s="64"/>
      <c r="U38" s="64"/>
      <c r="V38" s="64"/>
      <c r="W38" s="64"/>
      <c r="X38" s="64"/>
      <c r="Y38" s="64"/>
      <c r="Z38" s="64"/>
      <c r="AA38" s="64"/>
    </row>
    <row r="39" spans="1:27" x14ac:dyDescent="0.35">
      <c r="A39" s="2350"/>
      <c r="B39" s="2351"/>
      <c r="C39" s="2351"/>
      <c r="D39" s="2351"/>
      <c r="E39" s="2351"/>
      <c r="F39" s="2354"/>
      <c r="G39" s="2355"/>
      <c r="H39" s="2354"/>
      <c r="I39" s="2355"/>
      <c r="J39" s="2351"/>
      <c r="K39" s="2356"/>
      <c r="L39" s="64"/>
      <c r="M39" s="64"/>
      <c r="N39" s="64"/>
      <c r="O39" s="64"/>
      <c r="P39" s="64"/>
      <c r="Q39" s="64"/>
      <c r="R39" s="64"/>
      <c r="S39" s="64"/>
      <c r="T39" s="64"/>
      <c r="U39" s="64"/>
      <c r="V39" s="64"/>
      <c r="W39" s="64"/>
      <c r="X39" s="64"/>
      <c r="Y39" s="64"/>
      <c r="Z39" s="64"/>
      <c r="AA39" s="64"/>
    </row>
    <row r="40" spans="1:27" x14ac:dyDescent="0.35">
      <c r="A40" s="2324" t="s">
        <v>614</v>
      </c>
      <c r="B40" s="2325"/>
      <c r="C40" s="2326"/>
      <c r="D40" s="2326"/>
      <c r="E40" s="2326"/>
      <c r="F40" s="2327"/>
      <c r="G40" s="2327"/>
      <c r="H40" s="2327"/>
      <c r="I40" s="2327"/>
      <c r="J40" s="2326"/>
      <c r="K40" s="2328"/>
      <c r="L40" s="64"/>
      <c r="M40" s="64"/>
      <c r="N40" s="64"/>
      <c r="O40" s="64"/>
      <c r="P40" s="64"/>
      <c r="Q40" s="64"/>
      <c r="R40" s="64"/>
      <c r="S40" s="64"/>
      <c r="T40" s="64"/>
      <c r="U40" s="64"/>
      <c r="V40" s="64"/>
      <c r="W40" s="64"/>
      <c r="X40" s="64"/>
      <c r="Y40" s="64"/>
      <c r="Z40" s="64"/>
      <c r="AA40" s="64"/>
    </row>
    <row r="41" spans="1:27" x14ac:dyDescent="0.35">
      <c r="A41" s="2324" t="s">
        <v>615</v>
      </c>
      <c r="B41" s="2325"/>
      <c r="C41" s="2326"/>
      <c r="D41" s="2326"/>
      <c r="E41" s="2326"/>
      <c r="F41" s="2327"/>
      <c r="G41" s="2327"/>
      <c r="H41" s="2327"/>
      <c r="I41" s="2327"/>
      <c r="J41" s="2326"/>
      <c r="K41" s="2328"/>
      <c r="L41" s="64"/>
      <c r="M41" s="64"/>
      <c r="N41" s="64"/>
      <c r="O41" s="64"/>
      <c r="P41" s="64"/>
      <c r="Q41" s="64"/>
      <c r="R41" s="64"/>
      <c r="S41" s="64"/>
      <c r="T41" s="64"/>
      <c r="U41" s="64"/>
      <c r="V41" s="64"/>
      <c r="W41" s="64"/>
      <c r="X41" s="64"/>
      <c r="Y41" s="64"/>
      <c r="Z41" s="64"/>
      <c r="AA41" s="64"/>
    </row>
    <row r="42" spans="1:27" x14ac:dyDescent="0.35">
      <c r="A42" s="2324" t="s">
        <v>616</v>
      </c>
      <c r="B42" s="2325"/>
      <c r="C42" s="2326"/>
      <c r="D42" s="2326"/>
      <c r="E42" s="2326"/>
      <c r="F42" s="2327"/>
      <c r="G42" s="2327"/>
      <c r="H42" s="2327"/>
      <c r="I42" s="2327"/>
      <c r="J42" s="2326"/>
      <c r="K42" s="2328"/>
      <c r="L42" s="64"/>
      <c r="M42" s="64"/>
      <c r="N42" s="64"/>
      <c r="O42" s="64"/>
      <c r="P42" s="64"/>
      <c r="Q42" s="64"/>
      <c r="R42" s="64"/>
      <c r="S42" s="64"/>
      <c r="T42" s="64"/>
      <c r="U42" s="64"/>
      <c r="V42" s="64"/>
      <c r="W42" s="64"/>
      <c r="X42" s="64"/>
      <c r="Y42" s="64"/>
      <c r="Z42" s="64"/>
      <c r="AA42" s="64"/>
    </row>
    <row r="43" spans="1:27" x14ac:dyDescent="0.35">
      <c r="A43" s="2324" t="s">
        <v>201</v>
      </c>
      <c r="B43" s="2325"/>
      <c r="C43" s="2326"/>
      <c r="D43" s="2326"/>
      <c r="E43" s="2326"/>
      <c r="F43" s="2327"/>
      <c r="G43" s="2327"/>
      <c r="H43" s="2327"/>
      <c r="I43" s="2327"/>
      <c r="J43" s="2326"/>
      <c r="K43" s="2328"/>
      <c r="L43" s="64"/>
      <c r="M43" s="64"/>
      <c r="N43" s="64"/>
      <c r="O43" s="64"/>
      <c r="P43" s="64"/>
      <c r="Q43" s="64"/>
      <c r="R43" s="64"/>
      <c r="S43" s="64"/>
      <c r="T43" s="64"/>
      <c r="U43" s="64"/>
      <c r="V43" s="64"/>
      <c r="W43" s="64"/>
      <c r="X43" s="64"/>
      <c r="Y43" s="64"/>
      <c r="Z43" s="64"/>
      <c r="AA43" s="64"/>
    </row>
    <row r="44" spans="1:27" x14ac:dyDescent="0.35">
      <c r="A44" s="2324" t="s">
        <v>190</v>
      </c>
      <c r="B44" s="2325"/>
      <c r="C44" s="2326"/>
      <c r="D44" s="2326"/>
      <c r="E44" s="2326"/>
      <c r="F44" s="2327"/>
      <c r="G44" s="2327"/>
      <c r="H44" s="2327"/>
      <c r="I44" s="2327"/>
      <c r="J44" s="2326"/>
      <c r="K44" s="2328"/>
      <c r="L44" s="64"/>
      <c r="M44" s="64"/>
      <c r="N44" s="64"/>
      <c r="O44" s="64"/>
      <c r="P44" s="64"/>
      <c r="Q44" s="64"/>
      <c r="R44" s="64"/>
      <c r="S44" s="64"/>
      <c r="T44" s="64"/>
      <c r="U44" s="64"/>
      <c r="V44" s="64"/>
      <c r="W44" s="64"/>
      <c r="X44" s="64"/>
      <c r="Y44" s="64"/>
      <c r="Z44" s="64"/>
      <c r="AA44" s="64"/>
    </row>
    <row r="45" spans="1:27" x14ac:dyDescent="0.35">
      <c r="A45" s="2324"/>
      <c r="B45" s="2325"/>
      <c r="C45" s="2326"/>
      <c r="D45" s="2326"/>
      <c r="E45" s="2326"/>
      <c r="F45" s="2327"/>
      <c r="G45" s="2327"/>
      <c r="H45" s="2327"/>
      <c r="I45" s="2327"/>
      <c r="J45" s="2326"/>
      <c r="K45" s="2328"/>
      <c r="L45" s="64"/>
      <c r="M45" s="64"/>
      <c r="N45" s="64"/>
      <c r="O45" s="64"/>
      <c r="P45" s="64"/>
      <c r="Q45" s="64"/>
      <c r="R45" s="64"/>
      <c r="S45" s="64"/>
      <c r="T45" s="64"/>
      <c r="U45" s="64"/>
      <c r="V45" s="64"/>
      <c r="W45" s="64"/>
      <c r="X45" s="64"/>
      <c r="Y45" s="64"/>
      <c r="Z45" s="64"/>
      <c r="AA45" s="64"/>
    </row>
    <row r="46" spans="1:27" x14ac:dyDescent="0.35">
      <c r="A46" s="2324"/>
      <c r="B46" s="2325"/>
      <c r="C46" s="2326"/>
      <c r="D46" s="2326"/>
      <c r="E46" s="2326"/>
      <c r="F46" s="2327"/>
      <c r="G46" s="2327"/>
      <c r="H46" s="2327"/>
      <c r="I46" s="2327"/>
      <c r="J46" s="2326"/>
      <c r="K46" s="2328"/>
      <c r="L46" s="64"/>
      <c r="M46" s="64"/>
      <c r="N46" s="64"/>
      <c r="O46" s="64"/>
      <c r="P46" s="64"/>
      <c r="Q46" s="64"/>
      <c r="R46" s="64"/>
      <c r="S46" s="64"/>
      <c r="T46" s="64"/>
      <c r="U46" s="64"/>
      <c r="V46" s="64"/>
      <c r="W46" s="64"/>
      <c r="X46" s="64"/>
      <c r="Y46" s="64"/>
      <c r="Z46" s="64"/>
      <c r="AA46" s="64"/>
    </row>
    <row r="47" spans="1:27" ht="9" customHeight="1" thickBot="1" x14ac:dyDescent="0.4">
      <c r="A47" s="2329"/>
      <c r="B47" s="2330"/>
      <c r="C47" s="2330"/>
      <c r="D47" s="2330"/>
      <c r="E47" s="2330"/>
      <c r="F47" s="2330"/>
      <c r="G47" s="2330"/>
      <c r="H47" s="2330"/>
      <c r="I47" s="2330"/>
      <c r="J47" s="2330"/>
      <c r="K47" s="2331"/>
      <c r="L47" s="64"/>
      <c r="M47" s="64"/>
      <c r="N47" s="64"/>
      <c r="O47" s="64"/>
      <c r="P47" s="64"/>
      <c r="Q47" s="64"/>
      <c r="R47" s="64"/>
      <c r="S47" s="64"/>
      <c r="T47" s="64"/>
      <c r="U47" s="64"/>
      <c r="V47" s="64"/>
      <c r="W47" s="64"/>
      <c r="X47" s="64"/>
      <c r="Y47" s="64"/>
      <c r="Z47" s="64"/>
      <c r="AA47" s="64"/>
    </row>
    <row r="48" spans="1:27" ht="15" thickTop="1" x14ac:dyDescent="0.35">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row>
    <row r="49" spans="1:27"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row>
  </sheetData>
  <mergeCells count="94">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6:Z6"/>
    <mergeCell ref="L6:M6"/>
    <mergeCell ref="N6:O7"/>
    <mergeCell ref="P6:R7"/>
    <mergeCell ref="S6:T6"/>
    <mergeCell ref="U6:V6"/>
    <mergeCell ref="J7:K7"/>
    <mergeCell ref="L7:M7"/>
    <mergeCell ref="S7:T7"/>
    <mergeCell ref="U7:V7"/>
    <mergeCell ref="W7:X7"/>
    <mergeCell ref="A21:B21"/>
    <mergeCell ref="Y7:Z7"/>
    <mergeCell ref="A8:AA8"/>
    <mergeCell ref="A9:C9"/>
    <mergeCell ref="A11:B11"/>
    <mergeCell ref="A13:C13"/>
    <mergeCell ref="A14:C14"/>
    <mergeCell ref="A15:Z15"/>
    <mergeCell ref="A17:B17"/>
    <mergeCell ref="A18:B18"/>
    <mergeCell ref="A19:B19"/>
    <mergeCell ref="A20:B20"/>
    <mergeCell ref="AA6:AA7"/>
    <mergeCell ref="D7:E7"/>
    <mergeCell ref="F7:G7"/>
    <mergeCell ref="H7:I7"/>
    <mergeCell ref="A24:Q24"/>
    <mergeCell ref="T24:V24"/>
    <mergeCell ref="A25:Q28"/>
    <mergeCell ref="T25:V28"/>
    <mergeCell ref="A30:Q30"/>
    <mergeCell ref="T30:V30"/>
    <mergeCell ref="A31:Q34"/>
    <mergeCell ref="T31:V34"/>
    <mergeCell ref="A37:K37"/>
    <mergeCell ref="A38:B39"/>
    <mergeCell ref="C38:E39"/>
    <mergeCell ref="F38:G39"/>
    <mergeCell ref="H38:I39"/>
    <mergeCell ref="J38:K39"/>
    <mergeCell ref="A41:B41"/>
    <mergeCell ref="C41:E41"/>
    <mergeCell ref="F41:G41"/>
    <mergeCell ref="H41:I41"/>
    <mergeCell ref="J41:K41"/>
    <mergeCell ref="A40:B40"/>
    <mergeCell ref="C40:E40"/>
    <mergeCell ref="F40:G40"/>
    <mergeCell ref="H40:I40"/>
    <mergeCell ref="J40:K40"/>
    <mergeCell ref="A43:B43"/>
    <mergeCell ref="C43:E43"/>
    <mergeCell ref="F43:G43"/>
    <mergeCell ref="H43:I43"/>
    <mergeCell ref="J43:K43"/>
    <mergeCell ref="A42:B42"/>
    <mergeCell ref="C42:E42"/>
    <mergeCell ref="F42:G42"/>
    <mergeCell ref="H42:I42"/>
    <mergeCell ref="J42:K42"/>
    <mergeCell ref="A47:K47"/>
    <mergeCell ref="A44:B44"/>
    <mergeCell ref="C44:E44"/>
    <mergeCell ref="F44:G44"/>
    <mergeCell ref="H44:I44"/>
    <mergeCell ref="J44:K44"/>
    <mergeCell ref="A45:B45"/>
    <mergeCell ref="C45:E45"/>
    <mergeCell ref="F45:G45"/>
    <mergeCell ref="H45:I45"/>
    <mergeCell ref="J45:K45"/>
    <mergeCell ref="A46:B46"/>
    <mergeCell ref="C46:E46"/>
    <mergeCell ref="F46:G46"/>
    <mergeCell ref="H46:I46"/>
    <mergeCell ref="J46:K46"/>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2600-000000000000}">
      <formula1>AvancementTheme</formula1>
    </dataValidation>
  </dataValidations>
  <hyperlinks>
    <hyperlink ref="X1" location="DPDV_04SC3" display="PdV" xr:uid="{00000000-0004-0000-2600-000000000000}"/>
    <hyperlink ref="Y1" location="DKPI_04SC3" display="KPI's" xr:uid="{00000000-0004-0000-26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pageSetUpPr fitToPage="1"/>
  </sheetPr>
  <dimension ref="A1:P71"/>
  <sheetViews>
    <sheetView zoomScaleNormal="100" zoomScaleSheetLayoutView="80" workbookViewId="0">
      <pane ySplit="4" topLeftCell="A5" activePane="bottomLeft" state="frozen"/>
      <selection activeCell="E12" sqref="E12:H12"/>
      <selection pane="bottomLeft"/>
    </sheetView>
  </sheetViews>
  <sheetFormatPr baseColWidth="10" defaultColWidth="11.453125" defaultRowHeight="14.5" x14ac:dyDescent="0.35"/>
  <cols>
    <col min="1" max="1" width="4.81640625" style="65" customWidth="1"/>
    <col min="2" max="2" width="3" style="65" customWidth="1"/>
    <col min="3" max="4" width="11.453125" style="65"/>
    <col min="5" max="5" width="52.81640625" style="65" customWidth="1"/>
    <col min="6" max="6" width="9.1796875" style="65" hidden="1" customWidth="1"/>
    <col min="7" max="7" width="11.453125" style="65" customWidth="1"/>
    <col min="8" max="8" width="15" style="65" customWidth="1"/>
    <col min="9" max="9" width="21.7265625" style="65" customWidth="1"/>
    <col min="10" max="10" width="8.81640625" style="65" customWidth="1"/>
    <col min="11" max="11" width="7.81640625" style="65" customWidth="1"/>
    <col min="12" max="14" width="11.453125" style="65"/>
    <col min="15" max="15" width="26.1796875" style="65" customWidth="1"/>
    <col min="16" max="16384" width="11.453125" style="65"/>
  </cols>
  <sheetData>
    <row r="1" spans="1:16" x14ac:dyDescent="0.35">
      <c r="M1" s="1987" t="s">
        <v>1014</v>
      </c>
      <c r="N1" s="1987"/>
      <c r="O1" s="378">
        <v>1</v>
      </c>
      <c r="P1" s="1007" t="str">
        <f>IF(O1=NbProduit,"","NB Produit Non alligné avec Parametre")</f>
        <v/>
      </c>
    </row>
    <row r="2" spans="1:16" ht="26" x14ac:dyDescent="0.35">
      <c r="E2" s="1971" t="s">
        <v>1723</v>
      </c>
      <c r="F2" s="1971"/>
      <c r="G2" s="1971"/>
      <c r="H2" s="1971"/>
      <c r="I2" s="1971"/>
      <c r="J2" s="1971"/>
      <c r="K2" s="1971"/>
      <c r="L2" s="1971"/>
      <c r="M2" s="1971"/>
      <c r="N2" s="1971"/>
    </row>
    <row r="3" spans="1:16" ht="24.75" customHeight="1" x14ac:dyDescent="0.35">
      <c r="E3" s="1976" t="str">
        <f>NomClient</f>
        <v>BestEditor</v>
      </c>
      <c r="F3" s="1976"/>
      <c r="G3" s="1976"/>
      <c r="H3" s="1976"/>
      <c r="I3" s="1976"/>
      <c r="J3" s="1976"/>
      <c r="K3" s="1976"/>
      <c r="L3" s="1976"/>
      <c r="M3" s="1976"/>
      <c r="N3" s="1976"/>
    </row>
    <row r="4" spans="1:16" s="326" customFormat="1" ht="21" x14ac:dyDescent="0.35">
      <c r="B4" s="1972" t="s">
        <v>483</v>
      </c>
      <c r="C4" s="1972"/>
      <c r="D4" s="1972"/>
      <c r="E4" s="1972"/>
      <c r="F4" s="325" t="s">
        <v>7</v>
      </c>
      <c r="G4" s="14" t="s">
        <v>285</v>
      </c>
      <c r="I4" s="365" t="s">
        <v>8</v>
      </c>
      <c r="J4" s="365" t="s">
        <v>2</v>
      </c>
      <c r="K4" s="365" t="s">
        <v>3</v>
      </c>
      <c r="L4" s="1972" t="s">
        <v>482</v>
      </c>
      <c r="M4" s="1972"/>
      <c r="N4" s="1972"/>
      <c r="O4" s="1972"/>
      <c r="P4" s="365"/>
    </row>
    <row r="5" spans="1:16" s="1008" customFormat="1" ht="3" customHeight="1" x14ac:dyDescent="0.35">
      <c r="B5" s="1009"/>
      <c r="C5" s="1009"/>
      <c r="D5" s="1009"/>
      <c r="E5" s="1009"/>
      <c r="F5" s="1010"/>
      <c r="G5" s="15"/>
      <c r="I5" s="1009"/>
      <c r="J5" s="1009"/>
      <c r="K5" s="1009"/>
      <c r="L5" s="1009"/>
      <c r="M5" s="1009"/>
      <c r="N5" s="1009"/>
      <c r="O5" s="1009"/>
      <c r="P5" s="1009"/>
    </row>
    <row r="6" spans="1:16" s="1008" customFormat="1" ht="3" customHeight="1" x14ac:dyDescent="0.35">
      <c r="B6" s="1009"/>
      <c r="C6" s="1009"/>
      <c r="D6" s="1009"/>
      <c r="E6" s="1009"/>
      <c r="F6" s="1010"/>
      <c r="G6" s="15"/>
      <c r="I6" s="1009"/>
      <c r="J6" s="1009"/>
      <c r="K6" s="1009"/>
      <c r="L6" s="1009"/>
      <c r="M6" s="1009"/>
      <c r="N6" s="1009"/>
      <c r="O6" s="1009"/>
      <c r="P6" s="1009"/>
    </row>
    <row r="7" spans="1:16" ht="12" customHeight="1" x14ac:dyDescent="0.35">
      <c r="A7" s="404"/>
      <c r="B7" s="1974" t="str">
        <f>Parametre!A23 &amp; " - " &amp; Parametre!B23</f>
        <v>00 - Logistique du WorkShop</v>
      </c>
      <c r="C7" s="1975"/>
      <c r="D7" s="1975"/>
      <c r="E7" s="1975"/>
      <c r="F7" s="405"/>
      <c r="G7" s="406"/>
      <c r="H7" s="407"/>
      <c r="I7" s="408"/>
      <c r="J7" s="408"/>
      <c r="K7" s="408"/>
      <c r="L7" s="409"/>
      <c r="M7" s="409"/>
      <c r="N7" s="409"/>
      <c r="O7" s="409"/>
      <c r="P7" s="404"/>
    </row>
    <row r="8" spans="1:16" s="78" customFormat="1" ht="7.5" customHeight="1" x14ac:dyDescent="0.35">
      <c r="A8" s="409"/>
      <c r="B8" s="410"/>
      <c r="C8" s="411"/>
      <c r="D8" s="411"/>
      <c r="E8" s="411"/>
      <c r="F8" s="406"/>
      <c r="G8" s="406"/>
      <c r="H8" s="407"/>
      <c r="I8" s="408"/>
      <c r="J8" s="408"/>
      <c r="K8" s="408"/>
      <c r="L8" s="409"/>
      <c r="M8" s="409"/>
      <c r="N8" s="409"/>
      <c r="O8" s="409"/>
      <c r="P8" s="409"/>
    </row>
    <row r="9" spans="1:16" ht="17.25" customHeight="1" x14ac:dyDescent="0.35">
      <c r="A9" s="404"/>
      <c r="B9" s="410"/>
      <c r="C9" s="1973" t="s">
        <v>112</v>
      </c>
      <c r="D9" s="1973"/>
      <c r="E9" s="1973"/>
      <c r="F9" s="412" t="str">
        <f>LEFT(H9,1)</f>
        <v>4</v>
      </c>
      <c r="G9" s="1011">
        <f>ABS(F9)</f>
        <v>4</v>
      </c>
      <c r="H9" s="413" t="str">
        <f>'00-PARAMETERS'!$I$2</f>
        <v>4-Validé</v>
      </c>
      <c r="I9" s="414">
        <f>'00-PARAMETERS'!$L$2</f>
        <v>41721.649074074077</v>
      </c>
      <c r="J9" s="165"/>
      <c r="K9" s="165"/>
      <c r="L9" s="1949" t="s">
        <v>473</v>
      </c>
      <c r="M9" s="1949"/>
      <c r="N9" s="1949"/>
      <c r="O9" s="1950"/>
      <c r="P9" s="404"/>
    </row>
    <row r="10" spans="1:16" ht="17.25" customHeight="1" x14ac:dyDescent="0.35">
      <c r="A10" s="404"/>
      <c r="B10" s="415"/>
      <c r="C10" s="1973" t="s">
        <v>21</v>
      </c>
      <c r="D10" s="1973"/>
      <c r="E10" s="1973"/>
      <c r="F10" s="412" t="str">
        <f>TEXT(LEFT(H10,1),"0")</f>
        <v>3</v>
      </c>
      <c r="G10" s="1011">
        <f>ABS(F10)</f>
        <v>3</v>
      </c>
      <c r="H10" s="413" t="str">
        <f>'00-ACTORS'!$I$2</f>
        <v>3-A revalider</v>
      </c>
      <c r="I10" s="414">
        <f>'00-ACTORS'!$L$2</f>
        <v>41862.376655092594</v>
      </c>
      <c r="J10" s="165"/>
      <c r="K10" s="165"/>
      <c r="L10" s="1949" t="s">
        <v>472</v>
      </c>
      <c r="M10" s="1949"/>
      <c r="N10" s="1949"/>
      <c r="O10" s="1950"/>
      <c r="P10" s="404"/>
    </row>
    <row r="11" spans="1:16" ht="7.5" customHeight="1" x14ac:dyDescent="0.35">
      <c r="A11" s="404"/>
      <c r="B11" s="415"/>
      <c r="C11" s="416"/>
      <c r="D11" s="416"/>
      <c r="E11" s="416"/>
      <c r="F11" s="409"/>
      <c r="G11" s="409"/>
      <c r="H11" s="409"/>
      <c r="I11" s="409"/>
      <c r="J11" s="409"/>
      <c r="K11" s="409"/>
      <c r="L11" s="416"/>
      <c r="M11" s="416"/>
      <c r="N11" s="416"/>
      <c r="O11" s="416"/>
      <c r="P11" s="404"/>
    </row>
    <row r="12" spans="1:16" ht="15.75" customHeight="1" x14ac:dyDescent="0.35">
      <c r="A12" s="404"/>
      <c r="B12" s="1978" t="str">
        <f>Parametre!A24 &amp; " - " &amp; Parametre!B24</f>
        <v>01 - Stratégie de recrutement</v>
      </c>
      <c r="C12" s="1979"/>
      <c r="D12" s="1979"/>
      <c r="E12" s="1979"/>
      <c r="F12" s="417"/>
      <c r="G12" s="406"/>
      <c r="H12" s="407"/>
      <c r="I12" s="408"/>
      <c r="J12" s="408"/>
      <c r="K12" s="408"/>
      <c r="L12" s="416"/>
      <c r="M12" s="416"/>
      <c r="N12" s="416"/>
      <c r="O12" s="416"/>
      <c r="P12" s="404"/>
    </row>
    <row r="13" spans="1:16" s="78" customFormat="1" ht="7.5" customHeight="1" x14ac:dyDescent="0.35">
      <c r="A13" s="409"/>
      <c r="B13" s="1012"/>
      <c r="C13" s="1013"/>
      <c r="D13" s="1013"/>
      <c r="E13" s="1013"/>
      <c r="F13" s="406"/>
      <c r="G13" s="406"/>
      <c r="H13" s="407"/>
      <c r="I13" s="408"/>
      <c r="J13" s="408"/>
      <c r="K13" s="408"/>
      <c r="L13" s="409"/>
      <c r="M13" s="409"/>
      <c r="N13" s="409"/>
      <c r="O13" s="409"/>
      <c r="P13" s="409"/>
    </row>
    <row r="14" spans="1:16" ht="17.25" customHeight="1" x14ac:dyDescent="0.35">
      <c r="A14" s="404"/>
      <c r="B14" s="418"/>
      <c r="C14" s="1977" t="s">
        <v>1709</v>
      </c>
      <c r="D14" s="1977"/>
      <c r="E14" s="1977"/>
      <c r="F14" s="412" t="str">
        <f>TEXT(LEFT(H14,1),"0")</f>
        <v>1</v>
      </c>
      <c r="G14" s="1011">
        <f>ABS(F14)</f>
        <v>1</v>
      </c>
      <c r="H14" s="1897" t="str">
        <f>'ATELIER DE RECRUTEMENT'!$M$2</f>
        <v>1-A traiter</v>
      </c>
      <c r="I14" s="414">
        <f>'ATELIER DE RECRUTEMENT'!$P$2</f>
        <v>41911.443553240744</v>
      </c>
      <c r="J14" s="165" t="e">
        <f>PROCESS!$O$2</f>
        <v>#REF!</v>
      </c>
      <c r="K14" s="165" t="e">
        <f>PROCESS!$P$2</f>
        <v>#REF!</v>
      </c>
      <c r="L14" s="1949" t="s">
        <v>1676</v>
      </c>
      <c r="M14" s="1949"/>
      <c r="N14" s="1949"/>
      <c r="O14" s="1950"/>
      <c r="P14" s="404"/>
    </row>
    <row r="15" spans="1:16" ht="17.25" customHeight="1" x14ac:dyDescent="0.35">
      <c r="A15" s="404"/>
      <c r="B15" s="418"/>
      <c r="C15" s="1977" t="s">
        <v>1710</v>
      </c>
      <c r="D15" s="1977"/>
      <c r="E15" s="1977"/>
      <c r="F15" s="412" t="str">
        <f>TEXT(LEFT(H15,1),"0")</f>
        <v>3</v>
      </c>
      <c r="G15" s="1011">
        <f>ABS(F15)</f>
        <v>3</v>
      </c>
      <c r="H15" s="1897" t="str">
        <f>'KPIs PLAN RECRUTEMENT'!$M$2</f>
        <v>3-A revalider</v>
      </c>
      <c r="I15" s="414">
        <f>'KPIs PLAN RECRUTEMENT'!$P$2</f>
        <v>41911.443553240744</v>
      </c>
      <c r="J15" s="165" t="e">
        <f>#REF!</f>
        <v>#REF!</v>
      </c>
      <c r="K15" s="165" t="e">
        <f>#REF!</f>
        <v>#REF!</v>
      </c>
      <c r="L15" s="1949" t="s">
        <v>1680</v>
      </c>
      <c r="M15" s="1949"/>
      <c r="N15" s="1949"/>
      <c r="O15" s="1950"/>
      <c r="P15" s="404"/>
    </row>
    <row r="16" spans="1:16" ht="17.25" customHeight="1" x14ac:dyDescent="0.35">
      <c r="A16" s="404"/>
      <c r="B16" s="418"/>
      <c r="C16" s="1977" t="s">
        <v>150</v>
      </c>
      <c r="D16" s="1977"/>
      <c r="E16" s="1977"/>
      <c r="F16" s="412" t="str">
        <f>TEXT(LEFT(H16,1),"0")</f>
        <v>2</v>
      </c>
      <c r="G16" s="1011">
        <f>ABS(F16)</f>
        <v>2</v>
      </c>
      <c r="H16" s="1897" t="str">
        <f>'PLAN RECRUTEMENT'!$I$2</f>
        <v>2-En cours</v>
      </c>
      <c r="I16" s="414">
        <f>'KPIs PLAN RECRUTEMENT'!$P$2</f>
        <v>41911.443553240744</v>
      </c>
      <c r="J16" s="165" t="e">
        <f>#REF!</f>
        <v>#REF!</v>
      </c>
      <c r="K16" s="165" t="e">
        <f>#REF!</f>
        <v>#REF!</v>
      </c>
      <c r="L16" s="1949" t="s">
        <v>1679</v>
      </c>
      <c r="M16" s="1951"/>
      <c r="N16" s="1951"/>
      <c r="O16" s="1952"/>
      <c r="P16" s="404"/>
    </row>
    <row r="17" spans="1:16" ht="17.25" customHeight="1" x14ac:dyDescent="0.35">
      <c r="A17" s="404"/>
      <c r="B17" s="418"/>
      <c r="C17" s="1977" t="s">
        <v>1711</v>
      </c>
      <c r="D17" s="1977"/>
      <c r="E17" s="1977"/>
      <c r="F17" s="412" t="str">
        <f>TEXT(LEFT(H17,1),"0")</f>
        <v>0</v>
      </c>
      <c r="G17" s="1011">
        <f>ABS(F17)</f>
        <v>0</v>
      </c>
      <c r="H17" s="1897" t="str">
        <f>'BUDGET RECRUTEMENT'!$I$2</f>
        <v>0-Non nécessaire</v>
      </c>
      <c r="I17" s="414">
        <f>'KPIs PLAN RECRUTEMENT'!$P$2</f>
        <v>41911.443553240744</v>
      </c>
      <c r="J17" s="165" t="e">
        <f>#REF!</f>
        <v>#REF!</v>
      </c>
      <c r="K17" s="165" t="e">
        <f>#REF!</f>
        <v>#REF!</v>
      </c>
      <c r="L17" s="1949" t="s">
        <v>1682</v>
      </c>
      <c r="M17" s="1951"/>
      <c r="N17" s="1951"/>
      <c r="O17" s="1952"/>
      <c r="P17" s="404"/>
    </row>
    <row r="18" spans="1:16" ht="17.25" customHeight="1" x14ac:dyDescent="0.35">
      <c r="A18" s="404"/>
      <c r="B18" s="418"/>
      <c r="C18" s="1977" t="s">
        <v>1712</v>
      </c>
      <c r="D18" s="1977"/>
      <c r="E18" s="1977"/>
      <c r="F18" s="412" t="str">
        <f>TEXT(LEFT(H18,1),"0")</f>
        <v>1</v>
      </c>
      <c r="G18" s="1011">
        <f>ABS(F18)</f>
        <v>1</v>
      </c>
      <c r="H18" s="1897" t="str">
        <f>'COÛTS RECRUTEMENT'!$L$2</f>
        <v>1-A traiter</v>
      </c>
      <c r="I18" s="414">
        <f>'KPIs PLAN RECRUTEMENT'!$P$2</f>
        <v>41911.443553240744</v>
      </c>
      <c r="J18" s="165" t="e">
        <f>#REF!</f>
        <v>#REF!</v>
      </c>
      <c r="K18" s="165" t="e">
        <f>#REF!</f>
        <v>#REF!</v>
      </c>
      <c r="L18" s="1949" t="s">
        <v>1691</v>
      </c>
      <c r="M18" s="1953"/>
      <c r="N18" s="1953"/>
      <c r="O18" s="1954"/>
      <c r="P18" s="404"/>
    </row>
    <row r="19" spans="1:16" ht="18" customHeight="1" x14ac:dyDescent="0.35">
      <c r="A19" s="404"/>
      <c r="B19" s="418"/>
      <c r="C19" s="419"/>
      <c r="D19" s="419"/>
      <c r="E19" s="419"/>
      <c r="F19" s="409"/>
      <c r="G19" s="409"/>
      <c r="H19" s="409"/>
      <c r="I19" s="409"/>
      <c r="J19" s="409"/>
      <c r="K19" s="409"/>
      <c r="L19" s="416"/>
      <c r="M19" s="416"/>
      <c r="N19" s="416"/>
      <c r="O19" s="416"/>
      <c r="P19" s="404"/>
    </row>
    <row r="20" spans="1:16" ht="15.75" customHeight="1" x14ac:dyDescent="0.35">
      <c r="A20" s="404"/>
      <c r="B20" s="1985" t="str">
        <f>Parametre!A25 &amp; " - " &amp; Parametre!B25</f>
        <v>02 - Plan de Recrutement et démarrage</v>
      </c>
      <c r="C20" s="1986"/>
      <c r="D20" s="1986"/>
      <c r="E20" s="1986"/>
      <c r="F20" s="420"/>
      <c r="G20" s="406"/>
      <c r="H20" s="407"/>
      <c r="I20" s="408"/>
      <c r="J20" s="408"/>
      <c r="K20" s="408"/>
      <c r="L20" s="416"/>
      <c r="M20" s="416"/>
      <c r="N20" s="416"/>
      <c r="O20" s="416"/>
      <c r="P20" s="404"/>
    </row>
    <row r="21" spans="1:16" s="78" customFormat="1" ht="15.65" customHeight="1" x14ac:dyDescent="0.35">
      <c r="A21" s="409"/>
      <c r="B21" s="421"/>
      <c r="C21" s="422"/>
      <c r="D21" s="422"/>
      <c r="E21" s="422"/>
      <c r="F21" s="423"/>
      <c r="G21" s="406"/>
      <c r="H21" s="407"/>
      <c r="I21" s="408"/>
      <c r="J21" s="408"/>
      <c r="K21" s="408"/>
      <c r="L21" s="416"/>
      <c r="M21" s="416"/>
      <c r="N21" s="416"/>
      <c r="O21" s="416"/>
      <c r="P21" s="409"/>
    </row>
    <row r="22" spans="1:16" ht="17.25" customHeight="1" x14ac:dyDescent="0.35">
      <c r="A22" s="404"/>
      <c r="B22" s="424"/>
      <c r="C22" s="1984" t="s">
        <v>1713</v>
      </c>
      <c r="D22" s="1984"/>
      <c r="E22" s="1984"/>
      <c r="F22" s="412" t="str">
        <f t="shared" ref="F22:F38" si="0">TEXT(LEFT(H22,1),"0")</f>
        <v>2</v>
      </c>
      <c r="G22" s="1011">
        <f t="shared" ref="G22:G38" si="1">ABS(F22)</f>
        <v>2</v>
      </c>
      <c r="H22" s="413" t="str">
        <f>'KIT DU RECRUTEUR'!$I$2</f>
        <v>2-En cours</v>
      </c>
      <c r="I22" s="414">
        <f>'KIT DU RECRUTEUR'!$L$2</f>
        <v>41911.403703703705</v>
      </c>
      <c r="J22" s="165" t="e">
        <f>'KIT DU RECRUTEUR'!$O$2</f>
        <v>#REF!</v>
      </c>
      <c r="K22" s="165" t="e">
        <f>'KIT DU RECRUTEUR'!$P$2</f>
        <v>#REF!</v>
      </c>
      <c r="L22" s="1942" t="s">
        <v>1685</v>
      </c>
      <c r="M22" s="1964"/>
      <c r="N22" s="1964"/>
      <c r="O22" s="1965"/>
      <c r="P22" s="404"/>
    </row>
    <row r="23" spans="1:16" ht="17.25" customHeight="1" x14ac:dyDescent="0.35">
      <c r="A23" s="404"/>
      <c r="B23" s="424"/>
      <c r="C23" s="1984" t="s">
        <v>1714</v>
      </c>
      <c r="D23" s="1984"/>
      <c r="E23" s="1984"/>
      <c r="F23" s="412" t="str">
        <f t="shared" si="0"/>
        <v>4</v>
      </c>
      <c r="G23" s="1011">
        <f t="shared" si="1"/>
        <v>4</v>
      </c>
      <c r="H23" s="413" t="str">
        <f>SECTORMARKET!$L$2</f>
        <v>4-Validé</v>
      </c>
      <c r="I23" s="414" t="e">
        <f>#REF!</f>
        <v>#REF!</v>
      </c>
      <c r="J23" s="165" t="e">
        <f>#REF!</f>
        <v>#REF!</v>
      </c>
      <c r="K23" s="165" t="e">
        <f>#REF!</f>
        <v>#REF!</v>
      </c>
      <c r="L23" s="1942" t="s">
        <v>1684</v>
      </c>
      <c r="M23" s="1942"/>
      <c r="N23" s="1942"/>
      <c r="O23" s="1943"/>
      <c r="P23" s="404"/>
    </row>
    <row r="24" spans="1:16" ht="17.25" customHeight="1" x14ac:dyDescent="0.35">
      <c r="A24" s="404"/>
      <c r="B24" s="424"/>
      <c r="C24" s="1984" t="s">
        <v>1716</v>
      </c>
      <c r="D24" s="1984"/>
      <c r="E24" s="1984"/>
      <c r="F24" s="412" t="str">
        <f t="shared" si="0"/>
        <v>4</v>
      </c>
      <c r="G24" s="1011">
        <f t="shared" si="1"/>
        <v>4</v>
      </c>
      <c r="H24" s="413" t="str">
        <f>DOMESTICMARKET1!$L$2</f>
        <v>4-Validé</v>
      </c>
      <c r="I24" s="414" t="e">
        <f>#REF!</f>
        <v>#REF!</v>
      </c>
      <c r="J24" s="165" t="e">
        <f>#REF!</f>
        <v>#REF!</v>
      </c>
      <c r="K24" s="165" t="e">
        <f>#REF!</f>
        <v>#REF!</v>
      </c>
      <c r="L24" s="1942" t="s">
        <v>1684</v>
      </c>
      <c r="M24" s="1942"/>
      <c r="N24" s="1942"/>
      <c r="O24" s="1943"/>
      <c r="P24" s="404"/>
    </row>
    <row r="25" spans="1:16" ht="17.25" customHeight="1" x14ac:dyDescent="0.35">
      <c r="A25" s="404"/>
      <c r="B25" s="424"/>
      <c r="C25" s="1980" t="s">
        <v>1715</v>
      </c>
      <c r="D25" s="1980"/>
      <c r="E25" s="1980"/>
      <c r="F25" s="412" t="str">
        <f t="shared" si="0"/>
        <v>0</v>
      </c>
      <c r="G25" s="1011">
        <f t="shared" si="1"/>
        <v>0</v>
      </c>
      <c r="H25" s="413" t="str">
        <f>FOREIGNMARKET!$L$2</f>
        <v>0-Non nécessaire</v>
      </c>
      <c r="I25" s="414" t="e">
        <f>#REF!</f>
        <v>#REF!</v>
      </c>
      <c r="J25" s="165" t="e">
        <f>#REF!</f>
        <v>#REF!</v>
      </c>
      <c r="K25" s="165" t="e">
        <f>#REF!</f>
        <v>#REF!</v>
      </c>
      <c r="L25" s="1942" t="s">
        <v>1684</v>
      </c>
      <c r="M25" s="1942"/>
      <c r="N25" s="1942"/>
      <c r="O25" s="1943"/>
      <c r="P25" s="404"/>
    </row>
    <row r="26" spans="1:16" ht="17.25" customHeight="1" x14ac:dyDescent="0.35">
      <c r="A26" s="404"/>
      <c r="B26" s="424"/>
      <c r="C26" s="1966" t="s">
        <v>40</v>
      </c>
      <c r="D26" s="1966"/>
      <c r="E26" s="1966"/>
      <c r="F26" s="412" t="str">
        <f t="shared" si="0"/>
        <v>3</v>
      </c>
      <c r="G26" s="1011">
        <f t="shared" si="1"/>
        <v>3</v>
      </c>
      <c r="H26" s="413" t="str">
        <f>TYPOPARTNER!$I$2</f>
        <v>3-A revalider</v>
      </c>
      <c r="I26" s="414" t="e">
        <f>#REF!</f>
        <v>#REF!</v>
      </c>
      <c r="J26" s="165" t="e">
        <f>#REF!</f>
        <v>#REF!</v>
      </c>
      <c r="K26" s="165" t="e">
        <f>#REF!</f>
        <v>#REF!</v>
      </c>
      <c r="L26" s="1942" t="s">
        <v>1690</v>
      </c>
      <c r="M26" s="1942"/>
      <c r="N26" s="1942"/>
      <c r="O26" s="1943"/>
      <c r="P26" s="404"/>
    </row>
    <row r="27" spans="1:16" ht="17.25" customHeight="1" x14ac:dyDescent="0.35">
      <c r="A27" s="404"/>
      <c r="B27" s="424"/>
      <c r="C27" s="1981" t="s">
        <v>1692</v>
      </c>
      <c r="D27" s="1982"/>
      <c r="E27" s="1983"/>
      <c r="F27" s="412" t="str">
        <f t="shared" si="0"/>
        <v>0</v>
      </c>
      <c r="G27" s="1011">
        <f t="shared" si="1"/>
        <v>0</v>
      </c>
      <c r="H27" s="413" t="str">
        <f>PROFILPARTNER!$I$2</f>
        <v>0-Non nécessaire</v>
      </c>
      <c r="I27" s="414" t="e">
        <f>#REF!</f>
        <v>#REF!</v>
      </c>
      <c r="J27" s="165" t="e">
        <f>#REF!</f>
        <v>#REF!</v>
      </c>
      <c r="K27" s="165" t="e">
        <f>#REF!</f>
        <v>#REF!</v>
      </c>
      <c r="L27" s="1942" t="s">
        <v>705</v>
      </c>
      <c r="M27" s="1944"/>
      <c r="N27" s="1944"/>
      <c r="O27" s="1945"/>
      <c r="P27" s="404"/>
    </row>
    <row r="28" spans="1:16" ht="17.25" customHeight="1" x14ac:dyDescent="0.35">
      <c r="A28" s="404"/>
      <c r="B28" s="424"/>
      <c r="C28" s="1981" t="s">
        <v>1719</v>
      </c>
      <c r="D28" s="1982"/>
      <c r="E28" s="1983"/>
      <c r="F28" s="412" t="str">
        <f t="shared" si="0"/>
        <v>4</v>
      </c>
      <c r="G28" s="1011">
        <f t="shared" si="1"/>
        <v>4</v>
      </c>
      <c r="H28" s="413" t="str">
        <f>'RECRUITMENTPLAN 3 ANS'!$I$2</f>
        <v>4-Validé</v>
      </c>
      <c r="I28" s="414" t="e">
        <f>#REF!</f>
        <v>#REF!</v>
      </c>
      <c r="J28" s="165" t="e">
        <f>#REF!</f>
        <v>#REF!</v>
      </c>
      <c r="K28" s="165" t="e">
        <f>#REF!</f>
        <v>#REF!</v>
      </c>
      <c r="L28" s="1942" t="s">
        <v>1693</v>
      </c>
      <c r="M28" s="1942"/>
      <c r="N28" s="1942"/>
      <c r="O28" s="1943"/>
      <c r="P28" s="404"/>
    </row>
    <row r="29" spans="1:16" ht="17.25" customHeight="1" x14ac:dyDescent="0.35">
      <c r="A29" s="404"/>
      <c r="B29" s="424"/>
      <c r="C29" s="1981" t="s">
        <v>1717</v>
      </c>
      <c r="D29" s="1982"/>
      <c r="E29" s="1983"/>
      <c r="F29" s="412" t="str">
        <f t="shared" ref="F29:F30" si="2">TEXT(LEFT(H29,1),"0")</f>
        <v>3</v>
      </c>
      <c r="G29" s="1011">
        <f t="shared" ref="G29:G30" si="3">ABS(F29)</f>
        <v>3</v>
      </c>
      <c r="H29" s="413" t="str">
        <f>PROCESS!$I$2</f>
        <v>3-A revalider</v>
      </c>
      <c r="I29" s="414" t="e">
        <f>#REF!</f>
        <v>#REF!</v>
      </c>
      <c r="J29" s="165" t="e">
        <f>#REF!</f>
        <v>#REF!</v>
      </c>
      <c r="K29" s="165" t="e">
        <f>#REF!</f>
        <v>#REF!</v>
      </c>
      <c r="L29" s="1942" t="s">
        <v>1694</v>
      </c>
      <c r="M29" s="1942"/>
      <c r="N29" s="1942"/>
      <c r="O29" s="1943"/>
      <c r="P29" s="404"/>
    </row>
    <row r="30" spans="1:16" ht="17.25" customHeight="1" x14ac:dyDescent="0.35">
      <c r="A30" s="404"/>
      <c r="B30" s="424"/>
      <c r="C30" s="1981" t="s">
        <v>143</v>
      </c>
      <c r="D30" s="1982"/>
      <c r="E30" s="1983"/>
      <c r="F30" s="412" t="str">
        <f t="shared" si="2"/>
        <v>4</v>
      </c>
      <c r="G30" s="1011">
        <f t="shared" si="3"/>
        <v>4</v>
      </c>
      <c r="H30" s="413" t="str">
        <f>DEMARRAGE!$I$2</f>
        <v>4-Validé</v>
      </c>
      <c r="I30" s="414" t="e">
        <f>#REF!</f>
        <v>#REF!</v>
      </c>
      <c r="J30" s="165" t="e">
        <f>#REF!</f>
        <v>#REF!</v>
      </c>
      <c r="K30" s="165" t="e">
        <f>#REF!</f>
        <v>#REF!</v>
      </c>
      <c r="L30" s="1942" t="s">
        <v>1695</v>
      </c>
      <c r="M30" s="1942"/>
      <c r="N30" s="1942"/>
      <c r="O30" s="1943"/>
      <c r="P30" s="404"/>
    </row>
    <row r="31" spans="1:16" ht="17.25" hidden="1" customHeight="1" x14ac:dyDescent="0.35">
      <c r="A31" s="404"/>
      <c r="B31" s="424"/>
      <c r="C31" s="1966" t="str">
        <f xml:space="preserve"> "Modèle de vente pour " &amp; NomProd2</f>
        <v>Modèle de vente pour Offre 2</v>
      </c>
      <c r="D31" s="1966"/>
      <c r="E31" s="1966"/>
      <c r="F31" s="412" t="str">
        <f t="shared" si="0"/>
        <v>2</v>
      </c>
      <c r="G31" s="1011">
        <f t="shared" si="1"/>
        <v>2</v>
      </c>
      <c r="H31" s="413" t="str">
        <f>'02-SALESPLAN-OFR2'!$I$2</f>
        <v>2-En cours</v>
      </c>
      <c r="I31" s="414">
        <f>'02-SALESPLAN-OFR2'!$L$2</f>
        <v>41862.634004629632</v>
      </c>
      <c r="J31" s="165">
        <f>'02-SALESPLAN-OFR2'!$O$2</f>
        <v>-10</v>
      </c>
      <c r="K31" s="165">
        <f>'02-SALESPLAN-OFR2'!$P$2</f>
        <v>-10</v>
      </c>
      <c r="L31" s="1967" t="s">
        <v>475</v>
      </c>
      <c r="M31" s="1967"/>
      <c r="N31" s="1967"/>
      <c r="O31" s="1967"/>
      <c r="P31" s="404"/>
    </row>
    <row r="32" spans="1:16" ht="17.25" hidden="1" customHeight="1" x14ac:dyDescent="0.35">
      <c r="A32" s="404"/>
      <c r="B32" s="424"/>
      <c r="C32" s="1966" t="str">
        <f>"Opportunité pour les partenaires pour " &amp; NomProd2</f>
        <v>Opportunité pour les partenaires pour Offre 2</v>
      </c>
      <c r="D32" s="1966"/>
      <c r="E32" s="1966"/>
      <c r="F32" s="412" t="str">
        <f t="shared" si="0"/>
        <v>2</v>
      </c>
      <c r="G32" s="1011">
        <f t="shared" si="1"/>
        <v>2</v>
      </c>
      <c r="H32" s="413" t="str">
        <f>'02-BUSINESS4PARTNER-OFR2'!$I$2</f>
        <v>2-En cours</v>
      </c>
      <c r="I32" s="414">
        <f>'02-BUSINESS4PARTNER-OFR2'!$L$2</f>
        <v>41862.633761574078</v>
      </c>
      <c r="J32" s="165">
        <f>'02-BUSINESS4PARTNER-OFR2'!$P$2</f>
        <v>-10</v>
      </c>
      <c r="K32" s="165">
        <f>'02-BUSINESS4PARTNER-OFR2'!$P$2</f>
        <v>-10</v>
      </c>
      <c r="L32" s="1967" t="s">
        <v>476</v>
      </c>
      <c r="M32" s="1967"/>
      <c r="N32" s="1967"/>
      <c r="O32" s="1967"/>
      <c r="P32" s="404"/>
    </row>
    <row r="33" spans="1:16" ht="17.25" hidden="1" customHeight="1" x14ac:dyDescent="0.35">
      <c r="A33" s="404"/>
      <c r="B33" s="424"/>
      <c r="C33" s="1966" t="str">
        <f>"Estimation Nb client &amp; partenaire SaaS pour " &amp; NomProd2</f>
        <v>Estimation Nb client &amp; partenaire SaaS pour Offre 2</v>
      </c>
      <c r="D33" s="1966"/>
      <c r="E33" s="1966"/>
      <c r="F33" s="412" t="str">
        <f t="shared" si="0"/>
        <v>3</v>
      </c>
      <c r="G33" s="1011">
        <f t="shared" si="1"/>
        <v>3</v>
      </c>
      <c r="H33" s="413" t="str">
        <f>'02-CHANNELCAPACITY-SAAS-OFR2'!$I$2</f>
        <v>3-A revalider</v>
      </c>
      <c r="I33" s="414">
        <f>'02-CHANNELCAPACITY-SAAS-OFR2'!$L$2</f>
        <v>41862.453958333332</v>
      </c>
      <c r="J33" s="165">
        <f>'02-CHANNELCAPACITY-SAAS-OFR2'!$P$2</f>
        <v>-10</v>
      </c>
      <c r="K33" s="165">
        <f>'02-CHANNELCAPACITY-SAAS-OFR2'!$P$2</f>
        <v>-10</v>
      </c>
      <c r="L33" s="1967" t="s">
        <v>476</v>
      </c>
      <c r="M33" s="1967"/>
      <c r="N33" s="1967"/>
      <c r="O33" s="1967"/>
      <c r="P33" s="404"/>
    </row>
    <row r="34" spans="1:16" ht="17.25" hidden="1" customHeight="1" x14ac:dyDescent="0.35">
      <c r="A34" s="404"/>
      <c r="B34" s="424"/>
      <c r="C34" s="1966" t="str">
        <f>"Estimation Nb client &amp; partenaire Licence pour " &amp; NomProd2</f>
        <v>Estimation Nb client &amp; partenaire Licence pour Offre 2</v>
      </c>
      <c r="D34" s="1966"/>
      <c r="E34" s="1966"/>
      <c r="F34" s="412" t="str">
        <f t="shared" si="0"/>
        <v>3</v>
      </c>
      <c r="G34" s="1011">
        <f t="shared" si="1"/>
        <v>3</v>
      </c>
      <c r="H34" s="413" t="str">
        <f>'02-CHANNELCAPACITY-LIC-OFR2'!$I$2</f>
        <v>3-A revalider</v>
      </c>
      <c r="I34" s="414">
        <f>'02-CHANNELCAPACITY-LIC-OFR2'!$L$2</f>
        <v>41862.459791666668</v>
      </c>
      <c r="J34" s="165">
        <f>'02-CHANNELCAPACITY-LIC-OFR2'!$P$2</f>
        <v>-10</v>
      </c>
      <c r="K34" s="165">
        <f>'02-CHANNELCAPACITY-LIC-OFR2'!$P$2</f>
        <v>-10</v>
      </c>
      <c r="L34" s="1967" t="s">
        <v>476</v>
      </c>
      <c r="M34" s="1967"/>
      <c r="N34" s="1967"/>
      <c r="O34" s="1967"/>
      <c r="P34" s="404"/>
    </row>
    <row r="35" spans="1:16" ht="17.25" hidden="1" customHeight="1" x14ac:dyDescent="0.35">
      <c r="A35" s="404"/>
      <c r="B35" s="424"/>
      <c r="C35" s="1966" t="str">
        <f xml:space="preserve"> "Modèle de vente pour " &amp; NomProd3</f>
        <v>Modèle de vente pour Offre 3</v>
      </c>
      <c r="D35" s="1966"/>
      <c r="E35" s="1966"/>
      <c r="F35" s="412" t="str">
        <f t="shared" si="0"/>
        <v>2</v>
      </c>
      <c r="G35" s="1011">
        <f t="shared" si="1"/>
        <v>2</v>
      </c>
      <c r="H35" s="413" t="str">
        <f>'02-SALESPLAN-OFR3'!$I$2</f>
        <v>2-En cours</v>
      </c>
      <c r="I35" s="414">
        <f>'02-SALESPLAN-OFR3'!$L$2</f>
        <v>41862.634189814817</v>
      </c>
      <c r="J35" s="165">
        <f>'02-SALESPLAN-OFR3'!$O$2</f>
        <v>-10</v>
      </c>
      <c r="K35" s="165">
        <f>'02-SALESPLAN-OFR3'!$P$2</f>
        <v>-10</v>
      </c>
      <c r="L35" s="1967" t="s">
        <v>475</v>
      </c>
      <c r="M35" s="1967"/>
      <c r="N35" s="1967"/>
      <c r="O35" s="1967"/>
      <c r="P35" s="404"/>
    </row>
    <row r="36" spans="1:16" ht="17.25" hidden="1" customHeight="1" x14ac:dyDescent="0.35">
      <c r="A36" s="404"/>
      <c r="B36" s="424"/>
      <c r="C36" s="1966" t="str">
        <f>"Opportunité pour les partenaires pour " &amp; NomProd3</f>
        <v>Opportunité pour les partenaires pour Offre 3</v>
      </c>
      <c r="D36" s="1966"/>
      <c r="E36" s="1966"/>
      <c r="F36" s="412" t="str">
        <f t="shared" si="0"/>
        <v>2</v>
      </c>
      <c r="G36" s="1011">
        <f t="shared" si="1"/>
        <v>2</v>
      </c>
      <c r="H36" s="413" t="str">
        <f>'02-BUSINESS4PARTNER-OFR3'!$I$2</f>
        <v>2-En cours</v>
      </c>
      <c r="I36" s="414">
        <f>'02-BUSINESS4PARTNER-OFR3'!$L$2</f>
        <v>41862.634282407409</v>
      </c>
      <c r="J36" s="165">
        <f>'02-BUSINESS4PARTNER-OFR3'!$P$2</f>
        <v>-10</v>
      </c>
      <c r="K36" s="165">
        <f>'02-BUSINESS4PARTNER-OFR3'!$P$2</f>
        <v>-10</v>
      </c>
      <c r="L36" s="1967" t="s">
        <v>476</v>
      </c>
      <c r="M36" s="1967"/>
      <c r="N36" s="1967"/>
      <c r="O36" s="1967"/>
      <c r="P36" s="404"/>
    </row>
    <row r="37" spans="1:16" ht="17.25" hidden="1" customHeight="1" x14ac:dyDescent="0.35">
      <c r="A37" s="404"/>
      <c r="B37" s="424"/>
      <c r="C37" s="1966" t="str">
        <f>"Estimation Nb client &amp; partenaire SaaS pour " &amp; NomProd3</f>
        <v>Estimation Nb client &amp; partenaire SaaS pour Offre 3</v>
      </c>
      <c r="D37" s="1966"/>
      <c r="E37" s="1966"/>
      <c r="F37" s="412" t="str">
        <f t="shared" si="0"/>
        <v>3</v>
      </c>
      <c r="G37" s="1011">
        <f t="shared" si="1"/>
        <v>3</v>
      </c>
      <c r="H37" s="413" t="str">
        <f>'02-CHANNELCAPACITY-SAAS-OFR3'!$I$2</f>
        <v>3-A revalider</v>
      </c>
      <c r="I37" s="414">
        <f>'02-CHANNELCAPACITY-SAAS-OFR3'!$L$2</f>
        <v>41862.468726851854</v>
      </c>
      <c r="J37" s="165">
        <f>'02-CHANNELCAPACITY-SAAS-OFR3'!$P$2</f>
        <v>-10</v>
      </c>
      <c r="K37" s="165">
        <f>'02-CHANNELCAPACITY-SAAS-OFR3'!$P$2</f>
        <v>-10</v>
      </c>
      <c r="L37" s="1967" t="s">
        <v>476</v>
      </c>
      <c r="M37" s="1967"/>
      <c r="N37" s="1967"/>
      <c r="O37" s="1967"/>
      <c r="P37" s="404"/>
    </row>
    <row r="38" spans="1:16" ht="17.25" hidden="1" customHeight="1" x14ac:dyDescent="0.35">
      <c r="A38" s="404"/>
      <c r="B38" s="424"/>
      <c r="C38" s="1966" t="str">
        <f>"Estimation Nb client &amp; partenaire Licence pour " &amp; NomProd3</f>
        <v>Estimation Nb client &amp; partenaire Licence pour Offre 3</v>
      </c>
      <c r="D38" s="1966"/>
      <c r="E38" s="1966"/>
      <c r="F38" s="412" t="str">
        <f t="shared" si="0"/>
        <v>3</v>
      </c>
      <c r="G38" s="1011">
        <f t="shared" si="1"/>
        <v>3</v>
      </c>
      <c r="H38" s="413" t="str">
        <f>'02-CHANNELCAPACITY-LIC-OFR3'!$I$2</f>
        <v>3-A revalider</v>
      </c>
      <c r="I38" s="414">
        <f>'02-CHANNELCAPACITY-LIC-OFR3'!$L$2</f>
        <v>41862.470856481479</v>
      </c>
      <c r="J38" s="165">
        <f>'02-CHANNELCAPACITY-LIC-OFR3'!$P$2</f>
        <v>-10</v>
      </c>
      <c r="K38" s="165">
        <f>'02-CHANNELCAPACITY-LIC-OFR3'!$P$2</f>
        <v>-10</v>
      </c>
      <c r="L38" s="1967" t="s">
        <v>476</v>
      </c>
      <c r="M38" s="1967"/>
      <c r="N38" s="1967"/>
      <c r="O38" s="1967"/>
      <c r="P38" s="404"/>
    </row>
    <row r="39" spans="1:16" ht="18.649999999999999" customHeight="1" x14ac:dyDescent="0.35">
      <c r="A39" s="404"/>
      <c r="B39" s="424"/>
      <c r="C39" s="419"/>
      <c r="D39" s="419"/>
      <c r="E39" s="419"/>
      <c r="F39" s="409"/>
      <c r="G39" s="409"/>
      <c r="H39" s="409"/>
      <c r="I39" s="409"/>
      <c r="J39" s="409"/>
      <c r="K39" s="409"/>
      <c r="L39" s="416"/>
      <c r="M39" s="416"/>
      <c r="N39" s="416"/>
      <c r="O39" s="416"/>
      <c r="P39" s="404"/>
    </row>
    <row r="40" spans="1:16" ht="15.75" customHeight="1" x14ac:dyDescent="0.35">
      <c r="A40" s="404"/>
      <c r="B40" s="1993" t="str">
        <f>Parametre!A26 &amp; " - " &amp; Parametre!B26</f>
        <v>03 - Outils pour le recrutement</v>
      </c>
      <c r="C40" s="1994"/>
      <c r="D40" s="1994"/>
      <c r="E40" s="1994"/>
      <c r="F40" s="425"/>
      <c r="G40" s="406"/>
      <c r="H40" s="407"/>
      <c r="I40" s="408"/>
      <c r="J40" s="408"/>
      <c r="K40" s="408"/>
      <c r="L40" s="416"/>
      <c r="M40" s="416"/>
      <c r="N40" s="416"/>
      <c r="O40" s="416"/>
      <c r="P40" s="404"/>
    </row>
    <row r="41" spans="1:16" s="78" customFormat="1" ht="7.5" customHeight="1" x14ac:dyDescent="0.35">
      <c r="A41" s="409"/>
      <c r="B41" s="426"/>
      <c r="C41" s="422"/>
      <c r="D41" s="422"/>
      <c r="E41" s="422"/>
      <c r="F41" s="423"/>
      <c r="G41" s="406"/>
      <c r="H41" s="407"/>
      <c r="I41" s="408"/>
      <c r="J41" s="408"/>
      <c r="K41" s="408"/>
      <c r="L41" s="416"/>
      <c r="M41" s="416"/>
      <c r="N41" s="416"/>
      <c r="O41" s="416"/>
      <c r="P41" s="409"/>
    </row>
    <row r="42" spans="1:16" ht="17.25" customHeight="1" x14ac:dyDescent="0.35">
      <c r="A42" s="404"/>
      <c r="B42" s="427"/>
      <c r="C42" s="1968" t="s">
        <v>42</v>
      </c>
      <c r="D42" s="1969"/>
      <c r="E42" s="1970"/>
      <c r="F42" s="412" t="str">
        <f>TEXT(LEFT(H42,1),"0")</f>
        <v>3</v>
      </c>
      <c r="G42" s="1011">
        <f>ABS(F42)</f>
        <v>3</v>
      </c>
      <c r="H42" s="413" t="str">
        <f>'PROPOSITION VALEUR'!$I$2</f>
        <v>3-A revalider</v>
      </c>
      <c r="I42" s="414" t="e">
        <f>#REF!</f>
        <v>#REF!</v>
      </c>
      <c r="J42" s="165" t="e">
        <f>#REF!</f>
        <v>#REF!</v>
      </c>
      <c r="K42" s="165" t="e">
        <f>#REF!</f>
        <v>#REF!</v>
      </c>
      <c r="L42" s="1942" t="s">
        <v>1696</v>
      </c>
      <c r="M42" s="1942"/>
      <c r="N42" s="1942"/>
      <c r="O42" s="1943"/>
      <c r="P42" s="404"/>
    </row>
    <row r="43" spans="1:16" ht="17.25" customHeight="1" x14ac:dyDescent="0.35">
      <c r="A43" s="404"/>
      <c r="B43" s="427"/>
      <c r="C43" s="1968" t="s">
        <v>1697</v>
      </c>
      <c r="D43" s="1969" t="s">
        <v>1697</v>
      </c>
      <c r="E43" s="1970" t="s">
        <v>1697</v>
      </c>
      <c r="F43" s="412" t="str">
        <f t="shared" ref="F43:F57" si="4">TEXT(LEFT(H43,1),"0")</f>
        <v>2</v>
      </c>
      <c r="G43" s="1011">
        <f t="shared" ref="G43:G57" si="5">ABS(F43)</f>
        <v>2</v>
      </c>
      <c r="H43" s="413" t="str">
        <f>'KIT DU RECRUTEUR'!$I$2</f>
        <v>2-En cours</v>
      </c>
      <c r="I43" s="414" t="e">
        <f>#REF!</f>
        <v>#REF!</v>
      </c>
      <c r="J43" s="165" t="e">
        <f>#REF!</f>
        <v>#REF!</v>
      </c>
      <c r="K43" s="165" t="e">
        <f>#REF!</f>
        <v>#REF!</v>
      </c>
      <c r="L43" s="1949" t="s">
        <v>1698</v>
      </c>
      <c r="M43" s="1949"/>
      <c r="N43" s="1949"/>
      <c r="O43" s="1950"/>
      <c r="P43" s="404"/>
    </row>
    <row r="44" spans="1:16" ht="17.25" customHeight="1" x14ac:dyDescent="0.35">
      <c r="A44" s="404"/>
      <c r="B44" s="427"/>
      <c r="C44" s="1968" t="s">
        <v>1699</v>
      </c>
      <c r="D44" s="1969" t="s">
        <v>1699</v>
      </c>
      <c r="E44" s="1970" t="s">
        <v>1699</v>
      </c>
      <c r="F44" s="412" t="str">
        <f t="shared" si="4"/>
        <v>4</v>
      </c>
      <c r="G44" s="1011">
        <f t="shared" si="5"/>
        <v>4</v>
      </c>
      <c r="H44" s="413" t="str">
        <f>'SUIVI DU RECRUTEMENT'!$I$2</f>
        <v>4-Validé</v>
      </c>
      <c r="I44" s="414" t="e">
        <f>#REF!</f>
        <v>#REF!</v>
      </c>
      <c r="J44" s="165" t="e">
        <f>#REF!</f>
        <v>#REF!</v>
      </c>
      <c r="K44" s="165" t="e">
        <f>#REF!</f>
        <v>#REF!</v>
      </c>
      <c r="L44" s="1949" t="s">
        <v>1700</v>
      </c>
      <c r="M44" s="1953"/>
      <c r="N44" s="1953"/>
      <c r="O44" s="1954"/>
      <c r="P44" s="404"/>
    </row>
    <row r="45" spans="1:16" ht="17.25" customHeight="1" x14ac:dyDescent="0.35">
      <c r="A45" s="404"/>
      <c r="B45" s="427"/>
      <c r="C45" s="1968" t="s">
        <v>1701</v>
      </c>
      <c r="D45" s="1969" t="s">
        <v>1701</v>
      </c>
      <c r="E45" s="1970" t="s">
        <v>1701</v>
      </c>
      <c r="F45" s="412" t="str">
        <f>TEXT(LEFT(H45,1),"0")</f>
        <v>3</v>
      </c>
      <c r="G45" s="1011">
        <f>ABS(F45)</f>
        <v>3</v>
      </c>
      <c r="H45" s="413" t="str">
        <f>'DOSSIER CANDIDATURE'!$I$2</f>
        <v>3-A revalider</v>
      </c>
      <c r="I45" s="414" t="e">
        <f>#REF!</f>
        <v>#REF!</v>
      </c>
      <c r="J45" s="165" t="e">
        <f>#REF!</f>
        <v>#REF!</v>
      </c>
      <c r="K45" s="165" t="e">
        <f>#REF!</f>
        <v>#REF!</v>
      </c>
      <c r="L45" s="1949" t="s">
        <v>1702</v>
      </c>
      <c r="M45" s="1953"/>
      <c r="N45" s="1953"/>
      <c r="O45" s="1954"/>
      <c r="P45" s="404"/>
    </row>
    <row r="46" spans="1:16" ht="17.25" customHeight="1" x14ac:dyDescent="0.35">
      <c r="A46" s="404"/>
      <c r="B46" s="427"/>
      <c r="C46" s="1968" t="s">
        <v>1703</v>
      </c>
      <c r="D46" s="1969" t="s">
        <v>1703</v>
      </c>
      <c r="E46" s="1970" t="s">
        <v>1703</v>
      </c>
      <c r="F46" s="412" t="str">
        <f t="shared" si="4"/>
        <v>3</v>
      </c>
      <c r="G46" s="1011">
        <f t="shared" si="5"/>
        <v>3</v>
      </c>
      <c r="H46" s="413" t="str">
        <f>'CRITERES RECRUTEMENT'!$I$2</f>
        <v>3-A revalider</v>
      </c>
      <c r="I46" s="414" t="e">
        <f>#REF!</f>
        <v>#REF!</v>
      </c>
      <c r="J46" s="165" t="e">
        <f>#REF!</f>
        <v>#REF!</v>
      </c>
      <c r="K46" s="165" t="e">
        <f>#REF!</f>
        <v>#REF!</v>
      </c>
      <c r="L46" s="1949" t="s">
        <v>1704</v>
      </c>
      <c r="M46" s="1953"/>
      <c r="N46" s="1953"/>
      <c r="O46" s="1954"/>
      <c r="P46" s="404"/>
    </row>
    <row r="47" spans="1:16" ht="17.25" hidden="1" customHeight="1" x14ac:dyDescent="0.35">
      <c r="A47" s="404"/>
      <c r="B47" s="427"/>
      <c r="C47" s="1966" t="str">
        <f>"BIC pour " &amp; NomProd2</f>
        <v>BIC pour Offre 2</v>
      </c>
      <c r="D47" s="1966"/>
      <c r="E47" s="1966"/>
      <c r="F47" s="412" t="str">
        <f t="shared" si="4"/>
        <v>3</v>
      </c>
      <c r="G47" s="1011">
        <f t="shared" si="5"/>
        <v>3</v>
      </c>
      <c r="H47" s="413" t="str">
        <f>'03-BUSINESSCARD-OFR2'!$I$2</f>
        <v>3-A revalider</v>
      </c>
      <c r="I47" s="414">
        <f>'03-BUSINESSCARD-OFR2'!$L$2</f>
        <v>41862.522986111115</v>
      </c>
      <c r="J47" s="165">
        <f>'03-BUSINESSCARD-OFR2'!$O$2</f>
        <v>231</v>
      </c>
      <c r="K47" s="165">
        <f>'03-BUSINESSCARD-OFR2'!$P$2</f>
        <v>236</v>
      </c>
      <c r="L47" s="1967" t="s">
        <v>477</v>
      </c>
      <c r="M47" s="1967"/>
      <c r="N47" s="1967"/>
      <c r="O47" s="1967"/>
      <c r="P47" s="404"/>
    </row>
    <row r="48" spans="1:16" ht="17.25" hidden="1" customHeight="1" x14ac:dyDescent="0.35">
      <c r="A48" s="404"/>
      <c r="B48" s="427"/>
      <c r="C48" s="1966" t="str">
        <f>"Chanel ready pour " &amp; NomProd2</f>
        <v>Chanel ready pour Offre 2</v>
      </c>
      <c r="D48" s="1966"/>
      <c r="E48" s="1966"/>
      <c r="F48" s="412" t="str">
        <f t="shared" si="4"/>
        <v>3</v>
      </c>
      <c r="G48" s="1011">
        <f t="shared" si="5"/>
        <v>3</v>
      </c>
      <c r="H48" s="413" t="str">
        <f>'03-CHANNELREADY-OFR2'!$I$2</f>
        <v>3-A revalider</v>
      </c>
      <c r="I48" s="414">
        <f>'03-CHANNELREADY-OFR2'!$L$2</f>
        <v>41862.498506944445</v>
      </c>
      <c r="J48" s="165">
        <f>'03-CHANNELREADY-OFR2'!$O$2</f>
        <v>134</v>
      </c>
      <c r="K48" s="165">
        <f>'03-CHANNELREADY-OFR2'!$P$2</f>
        <v>31</v>
      </c>
      <c r="L48" s="1967" t="s">
        <v>478</v>
      </c>
      <c r="M48" s="1967"/>
      <c r="N48" s="1967"/>
      <c r="O48" s="1967"/>
      <c r="P48" s="404"/>
    </row>
    <row r="49" spans="1:16" ht="17.25" hidden="1" customHeight="1" x14ac:dyDescent="0.35">
      <c r="A49" s="404"/>
      <c r="B49" s="427"/>
      <c r="C49" s="1966" t="str">
        <f>"Market ready pour " &amp; NomProd2</f>
        <v>Market ready pour Offre 2</v>
      </c>
      <c r="D49" s="1966"/>
      <c r="E49" s="1966"/>
      <c r="F49" s="412" t="str">
        <f t="shared" si="4"/>
        <v>2</v>
      </c>
      <c r="G49" s="1011">
        <f t="shared" si="5"/>
        <v>2</v>
      </c>
      <c r="H49" s="413" t="str">
        <f>'03-MARKETREADY-OFR2'!$L$2</f>
        <v>2-En cours</v>
      </c>
      <c r="I49" s="414">
        <f>'03-MARKETREADY-OFR2'!$O$2</f>
        <v>41719.752129629633</v>
      </c>
      <c r="J49" s="165">
        <f>'03-MARKETREADY-OFR2'!$R$2</f>
        <v>101</v>
      </c>
      <c r="K49" s="165">
        <f>'03-MARKETREADY-OFR2'!$S$2</f>
        <v>70</v>
      </c>
      <c r="L49" s="1967" t="s">
        <v>479</v>
      </c>
      <c r="M49" s="1967"/>
      <c r="N49" s="1967"/>
      <c r="O49" s="1967"/>
      <c r="P49" s="404"/>
    </row>
    <row r="50" spans="1:16" ht="17.25" hidden="1" customHeight="1" x14ac:dyDescent="0.35">
      <c r="A50" s="404"/>
      <c r="B50" s="427"/>
      <c r="C50" s="1966" t="str">
        <f>"Criticité pour " &amp; NomProd2</f>
        <v>Criticité pour Offre 2</v>
      </c>
      <c r="D50" s="1966"/>
      <c r="E50" s="1966"/>
      <c r="F50" s="412" t="str">
        <f t="shared" si="4"/>
        <v>3</v>
      </c>
      <c r="G50" s="1011">
        <f t="shared" si="5"/>
        <v>3</v>
      </c>
      <c r="H50" s="413" t="str">
        <f>'03-CRITICITY-OFR2'!$I$2</f>
        <v>3-A revalider</v>
      </c>
      <c r="I50" s="414">
        <f>'03-CRITICITY-OFR2'!$L$2</f>
        <v>41862.525914351849</v>
      </c>
      <c r="J50" s="165">
        <f>'03-CRITICITY-OFR2'!$O$2</f>
        <v>30</v>
      </c>
      <c r="K50" s="165">
        <f>'03-CRITICITY-OFR2'!$P$2</f>
        <v>63</v>
      </c>
      <c r="L50" s="1967" t="s">
        <v>480</v>
      </c>
      <c r="M50" s="1967"/>
      <c r="N50" s="1967"/>
      <c r="O50" s="1967"/>
      <c r="P50" s="404"/>
    </row>
    <row r="51" spans="1:16" ht="17.25" hidden="1" customHeight="1" x14ac:dyDescent="0.35">
      <c r="A51" s="404"/>
      <c r="B51" s="427"/>
      <c r="C51" s="1966" t="str">
        <f>"Concurence pour " &amp; NomProd2</f>
        <v>Concurence pour Offre 2</v>
      </c>
      <c r="D51" s="1966"/>
      <c r="E51" s="1966"/>
      <c r="F51" s="412" t="str">
        <f t="shared" si="4"/>
        <v>3</v>
      </c>
      <c r="G51" s="1011">
        <f t="shared" si="5"/>
        <v>3</v>
      </c>
      <c r="H51" s="413" t="str">
        <f>'03-COMPETITION-OFR2'!$I$2</f>
        <v>3-A revalider</v>
      </c>
      <c r="I51" s="414">
        <f>'03-COMPETITION-OFR2'!$L$2</f>
        <v>41862.527280092596</v>
      </c>
      <c r="J51" s="165">
        <f>'03-COMPETITION-OFR2'!$O$2</f>
        <v>98</v>
      </c>
      <c r="K51" s="165">
        <f>'03-COMPETITION-OFR2'!$P$2</f>
        <v>105</v>
      </c>
      <c r="L51" s="1967" t="s">
        <v>481</v>
      </c>
      <c r="M51" s="1967"/>
      <c r="N51" s="1967"/>
      <c r="O51" s="1967"/>
      <c r="P51" s="404"/>
    </row>
    <row r="52" spans="1:16" ht="17.25" hidden="1" customHeight="1" x14ac:dyDescent="0.35">
      <c r="A52" s="404"/>
      <c r="B52" s="427"/>
      <c r="C52" s="1966" t="str">
        <f>"Positionnement pour " &amp; NomProd2</f>
        <v>Positionnement pour Offre 2</v>
      </c>
      <c r="D52" s="1966"/>
      <c r="E52" s="1966"/>
      <c r="F52" s="412" t="str">
        <f t="shared" si="4"/>
        <v>3</v>
      </c>
      <c r="G52" s="1011">
        <f t="shared" si="5"/>
        <v>3</v>
      </c>
      <c r="H52" s="413" t="str">
        <f>'03-POSITIONING-OFR2'!$I$2</f>
        <v>3-A revalider</v>
      </c>
      <c r="I52" s="414">
        <f>'03-POSITIONING-OFR2'!$L$2</f>
        <v>41862.524131944447</v>
      </c>
      <c r="J52" s="165">
        <f>'03-POSITIONING-OFR2'!$Q$2</f>
        <v>30</v>
      </c>
      <c r="K52" s="165">
        <f>'03-POSITIONING-OFR2'!$R$2</f>
        <v>63</v>
      </c>
      <c r="L52" s="1967" t="s">
        <v>481</v>
      </c>
      <c r="M52" s="1967"/>
      <c r="N52" s="1967"/>
      <c r="O52" s="1967"/>
      <c r="P52" s="404"/>
    </row>
    <row r="53" spans="1:16" ht="17.25" hidden="1" customHeight="1" x14ac:dyDescent="0.35">
      <c r="A53" s="404"/>
      <c r="B53" s="427"/>
      <c r="C53" s="1966" t="str">
        <f>"BIC pour " &amp; NomProd3</f>
        <v>BIC pour Offre 3</v>
      </c>
      <c r="D53" s="1966"/>
      <c r="E53" s="1966"/>
      <c r="F53" s="412" t="str">
        <f t="shared" si="4"/>
        <v>3</v>
      </c>
      <c r="G53" s="1011">
        <f t="shared" si="5"/>
        <v>3</v>
      </c>
      <c r="H53" s="413" t="str">
        <f>'03-BUSINESSCARD-OFR3'!$I$2</f>
        <v>3-A revalider</v>
      </c>
      <c r="I53" s="414">
        <f>'03-BUSINESSCARD-OFR3'!$L$2</f>
        <v>41862.54314814815</v>
      </c>
      <c r="J53" s="165">
        <f>'03-BUSINESSCARD-OFR3'!$O$2</f>
        <v>231</v>
      </c>
      <c r="K53" s="165">
        <f>'03-BUSINESSCARD-OFR3'!$P$2</f>
        <v>236</v>
      </c>
      <c r="L53" s="1967" t="s">
        <v>477</v>
      </c>
      <c r="M53" s="1967"/>
      <c r="N53" s="1967"/>
      <c r="O53" s="1967"/>
      <c r="P53" s="404"/>
    </row>
    <row r="54" spans="1:16" ht="17.25" hidden="1" customHeight="1" x14ac:dyDescent="0.35">
      <c r="A54" s="404"/>
      <c r="B54" s="427"/>
      <c r="C54" s="1966" t="str">
        <f>"Chanel ready pour " &amp; NomProd3</f>
        <v>Chanel ready pour Offre 3</v>
      </c>
      <c r="D54" s="1966"/>
      <c r="E54" s="1966"/>
      <c r="F54" s="412" t="str">
        <f t="shared" si="4"/>
        <v>3</v>
      </c>
      <c r="G54" s="1011">
        <f t="shared" si="5"/>
        <v>3</v>
      </c>
      <c r="H54" s="413" t="str">
        <f>'03-CHANNELREADY-OFR3'!$I$2</f>
        <v>3-A revalider</v>
      </c>
      <c r="I54" s="414">
        <f>'03-CHANNELREADY-OFR3'!$L$2</f>
        <v>41862.55363425926</v>
      </c>
      <c r="J54" s="165">
        <f>'03-CHANNELREADY-OFR3'!$O$2</f>
        <v>134</v>
      </c>
      <c r="K54" s="165">
        <f>'03-CHANNELREADY-OFR3'!$P$2</f>
        <v>31</v>
      </c>
      <c r="L54" s="1967" t="s">
        <v>478</v>
      </c>
      <c r="M54" s="1967"/>
      <c r="N54" s="1967"/>
      <c r="O54" s="1967"/>
      <c r="P54" s="404"/>
    </row>
    <row r="55" spans="1:16" ht="17.25" hidden="1" customHeight="1" x14ac:dyDescent="0.35">
      <c r="A55" s="404"/>
      <c r="B55" s="427"/>
      <c r="C55" s="1966" t="str">
        <f>"Market ready pour " &amp; NomProd3</f>
        <v>Market ready pour Offre 3</v>
      </c>
      <c r="D55" s="1966"/>
      <c r="E55" s="1966"/>
      <c r="F55" s="412" t="str">
        <f>TEXT(LEFT(H55,1),"0")</f>
        <v>3</v>
      </c>
      <c r="G55" s="1011">
        <f>ABS(F55)</f>
        <v>3</v>
      </c>
      <c r="H55" s="413" t="str">
        <f>'03-MARKETREADY-OFR3'!$L$2</f>
        <v>3-A revalider</v>
      </c>
      <c r="I55" s="414">
        <f>'03-MARKETREADY-OFR3'!$O$2</f>
        <v>41719.752129629633</v>
      </c>
      <c r="J55" s="165">
        <f>'03-MARKETREADY-OFR3'!$R$2</f>
        <v>101</v>
      </c>
      <c r="K55" s="165">
        <f>'03-MARKETREADY-OFR3'!$S$2</f>
        <v>70</v>
      </c>
      <c r="L55" s="1967" t="s">
        <v>479</v>
      </c>
      <c r="M55" s="1967"/>
      <c r="N55" s="1967"/>
      <c r="O55" s="1967"/>
      <c r="P55" s="404"/>
    </row>
    <row r="56" spans="1:16" ht="17.25" hidden="1" customHeight="1" x14ac:dyDescent="0.35">
      <c r="A56" s="404"/>
      <c r="B56" s="427"/>
      <c r="C56" s="1966" t="str">
        <f>"Criticité pour " &amp; NomProd3</f>
        <v>Criticité pour Offre 3</v>
      </c>
      <c r="D56" s="1966"/>
      <c r="E56" s="1966"/>
      <c r="F56" s="412" t="str">
        <f t="shared" si="4"/>
        <v>3</v>
      </c>
      <c r="G56" s="1011">
        <f t="shared" si="5"/>
        <v>3</v>
      </c>
      <c r="H56" s="413" t="str">
        <f>'03-CRITICITY-OFR3'!$I$2</f>
        <v>3-A revalider</v>
      </c>
      <c r="I56" s="414">
        <f>'03-CRITICITY-OFR3'!$L$2</f>
        <v>41862.525914351849</v>
      </c>
      <c r="J56" s="165">
        <f>'03-CRITICITY-OFR3'!$O$2</f>
        <v>30</v>
      </c>
      <c r="K56" s="165">
        <f>'03-CRITICITY-OFR3'!$P$2</f>
        <v>63</v>
      </c>
      <c r="L56" s="1967" t="s">
        <v>480</v>
      </c>
      <c r="M56" s="1967"/>
      <c r="N56" s="1967"/>
      <c r="O56" s="1967"/>
      <c r="P56" s="404"/>
    </row>
    <row r="57" spans="1:16" ht="17.25" hidden="1" customHeight="1" x14ac:dyDescent="0.35">
      <c r="A57" s="404"/>
      <c r="B57" s="427"/>
      <c r="C57" s="1966" t="str">
        <f>"Concurence pour " &amp; NomProd3</f>
        <v>Concurence pour Offre 3</v>
      </c>
      <c r="D57" s="1966"/>
      <c r="E57" s="1966"/>
      <c r="F57" s="412" t="str">
        <f t="shared" si="4"/>
        <v>3</v>
      </c>
      <c r="G57" s="1011">
        <f t="shared" si="5"/>
        <v>3</v>
      </c>
      <c r="H57" s="413" t="str">
        <f>'03-COMPETITION-OFR3'!$I$2</f>
        <v>3-A revalider</v>
      </c>
      <c r="I57" s="414">
        <f>'03-COMPETITION-OFR3'!$L$2</f>
        <v>41862.548368055555</v>
      </c>
      <c r="J57" s="165">
        <f>'03-COMPETITION-OFR3'!$O$2</f>
        <v>98</v>
      </c>
      <c r="K57" s="165">
        <f>'03-COMPETITION-OFR3'!$P$2</f>
        <v>105</v>
      </c>
      <c r="L57" s="1967" t="s">
        <v>481</v>
      </c>
      <c r="M57" s="1967"/>
      <c r="N57" s="1967"/>
      <c r="O57" s="1967"/>
      <c r="P57" s="404"/>
    </row>
    <row r="58" spans="1:16" ht="17.25" hidden="1" customHeight="1" x14ac:dyDescent="0.35">
      <c r="A58" s="404"/>
      <c r="B58" s="427"/>
      <c r="C58" s="1966" t="str">
        <f>"Positionnement pour " &amp; NomProd3</f>
        <v>Positionnement pour Offre 3</v>
      </c>
      <c r="D58" s="1966"/>
      <c r="E58" s="1966"/>
      <c r="F58" s="412" t="str">
        <f>TEXT(LEFT(H58,1),"0")</f>
        <v>3</v>
      </c>
      <c r="G58" s="1011">
        <f>ABS(F58)</f>
        <v>3</v>
      </c>
      <c r="H58" s="413" t="str">
        <f>'03-POSITIONING-OFR3'!$I$2</f>
        <v>3-A revalider</v>
      </c>
      <c r="I58" s="414">
        <f>'03-POSITIONING-OFR3'!$L$2</f>
        <v>41862.545532407406</v>
      </c>
      <c r="J58" s="165">
        <f>'03-POSITIONING-OFR3'!$Q$2</f>
        <v>30</v>
      </c>
      <c r="K58" s="165">
        <f>'03-POSITIONING-OFR3'!$R$2</f>
        <v>63</v>
      </c>
      <c r="L58" s="1967" t="s">
        <v>481</v>
      </c>
      <c r="M58" s="1967"/>
      <c r="N58" s="1967"/>
      <c r="O58" s="1967"/>
      <c r="P58" s="404"/>
    </row>
    <row r="59" spans="1:16" ht="7.5" customHeight="1" x14ac:dyDescent="0.35">
      <c r="A59" s="404"/>
      <c r="B59" s="427"/>
      <c r="C59" s="419"/>
      <c r="D59" s="419"/>
      <c r="E59" s="419"/>
      <c r="F59" s="409"/>
      <c r="G59" s="409"/>
      <c r="H59" s="409"/>
      <c r="I59" s="416"/>
      <c r="J59" s="409"/>
      <c r="K59" s="409"/>
      <c r="L59" s="416"/>
      <c r="M59" s="416"/>
      <c r="N59" s="416"/>
      <c r="O59" s="416"/>
      <c r="P59" s="404"/>
    </row>
    <row r="60" spans="1:16" ht="7.5" customHeight="1" x14ac:dyDescent="0.35">
      <c r="A60" s="404"/>
      <c r="B60" s="1003"/>
      <c r="C60" s="416"/>
      <c r="D60" s="416"/>
      <c r="E60" s="416"/>
      <c r="F60" s="409"/>
      <c r="G60" s="409"/>
      <c r="H60" s="416"/>
      <c r="I60" s="416"/>
      <c r="J60" s="409"/>
      <c r="K60" s="409"/>
      <c r="L60" s="409"/>
      <c r="M60" s="409"/>
      <c r="N60" s="409"/>
      <c r="O60" s="409"/>
      <c r="P60" s="404"/>
    </row>
    <row r="61" spans="1:16" ht="15.75" customHeight="1" x14ac:dyDescent="0.35">
      <c r="A61" s="404"/>
      <c r="B61" s="1991" t="str">
        <f>Parametre!A34 &amp; " - " &amp; Parametre!B27</f>
        <v>11 - Bilan du Workshop</v>
      </c>
      <c r="C61" s="1992"/>
      <c r="D61" s="1992"/>
      <c r="E61" s="1992"/>
      <c r="F61" s="432"/>
      <c r="G61" s="406"/>
      <c r="H61" s="431"/>
      <c r="I61" s="429"/>
      <c r="J61" s="408"/>
      <c r="K61" s="408"/>
      <c r="L61" s="409"/>
      <c r="M61" s="409"/>
      <c r="N61" s="409"/>
      <c r="O61" s="409"/>
      <c r="P61" s="404"/>
    </row>
    <row r="62" spans="1:16" s="78" customFormat="1" ht="7.5" customHeight="1" x14ac:dyDescent="0.35">
      <c r="A62" s="409"/>
      <c r="B62" s="1004"/>
      <c r="C62" s="433"/>
      <c r="D62" s="433"/>
      <c r="E62" s="433"/>
      <c r="F62" s="423"/>
      <c r="G62" s="406"/>
      <c r="H62" s="431"/>
      <c r="I62" s="429"/>
      <c r="J62" s="408"/>
      <c r="K62" s="408"/>
      <c r="L62" s="409"/>
      <c r="M62" s="409"/>
      <c r="N62" s="409"/>
      <c r="O62" s="409"/>
      <c r="P62" s="409"/>
    </row>
    <row r="63" spans="1:16" ht="17.25" customHeight="1" x14ac:dyDescent="0.35">
      <c r="A63" s="404"/>
      <c r="B63" s="1005"/>
      <c r="C63" s="1990" t="s">
        <v>12</v>
      </c>
      <c r="D63" s="1990"/>
      <c r="E63" s="1990"/>
      <c r="F63" s="412" t="str">
        <f>TEXT(LEFT(H63,1),"0")</f>
        <v>3</v>
      </c>
      <c r="G63" s="1011">
        <f>ABS(F63)</f>
        <v>3</v>
      </c>
      <c r="H63" s="430" t="str">
        <f>'11-SWOT'!$I$2</f>
        <v>3-A revalider</v>
      </c>
      <c r="I63" s="428">
        <f>'11-SWOT'!$L$2</f>
        <v>41862.664178240739</v>
      </c>
      <c r="J63" s="165">
        <f>'11-SWOT'!$O$2</f>
        <v>-10</v>
      </c>
      <c r="K63" s="165">
        <f>'11-SWOT'!$P$2</f>
        <v>-10</v>
      </c>
      <c r="L63" s="1949" t="s">
        <v>471</v>
      </c>
      <c r="M63" s="1953"/>
      <c r="N63" s="1953"/>
      <c r="O63" s="1954"/>
      <c r="P63" s="404"/>
    </row>
    <row r="64" spans="1:16" ht="7.5" customHeight="1" x14ac:dyDescent="0.35">
      <c r="A64" s="404"/>
      <c r="B64" s="1005"/>
      <c r="C64" s="434"/>
      <c r="D64" s="434"/>
      <c r="E64" s="434"/>
      <c r="F64" s="404"/>
      <c r="G64" s="404"/>
      <c r="H64" s="435"/>
      <c r="I64" s="435"/>
      <c r="J64" s="404"/>
      <c r="K64" s="404"/>
      <c r="L64" s="404"/>
      <c r="M64" s="404"/>
      <c r="N64" s="404"/>
      <c r="O64" s="404"/>
      <c r="P64" s="404"/>
    </row>
    <row r="65" spans="1:16" ht="15.75" customHeight="1" x14ac:dyDescent="0.35">
      <c r="A65" s="404"/>
      <c r="B65" s="1988" t="s">
        <v>1021</v>
      </c>
      <c r="C65" s="1989"/>
      <c r="D65" s="1989"/>
      <c r="E65" s="1989"/>
      <c r="F65" s="432"/>
      <c r="G65" s="406"/>
      <c r="H65" s="431"/>
      <c r="I65" s="429"/>
      <c r="J65" s="408"/>
      <c r="K65" s="408"/>
      <c r="L65" s="409"/>
      <c r="M65" s="409"/>
      <c r="N65" s="409"/>
      <c r="O65" s="409"/>
      <c r="P65" s="404"/>
    </row>
    <row r="66" spans="1:16" s="78" customFormat="1" ht="7.5" customHeight="1" x14ac:dyDescent="0.35">
      <c r="A66" s="409"/>
      <c r="B66" s="1031"/>
      <c r="C66" s="433"/>
      <c r="D66" s="433"/>
      <c r="E66" s="433"/>
      <c r="F66" s="423"/>
      <c r="G66" s="406"/>
      <c r="H66" s="431"/>
      <c r="I66" s="429"/>
      <c r="J66" s="408"/>
      <c r="K66" s="408"/>
      <c r="L66" s="409"/>
      <c r="M66" s="409"/>
      <c r="N66" s="409"/>
      <c r="O66" s="409"/>
      <c r="P66" s="409"/>
    </row>
    <row r="67" spans="1:16" ht="17.25" customHeight="1" x14ac:dyDescent="0.35">
      <c r="A67" s="404"/>
      <c r="B67" s="1032"/>
      <c r="C67" s="1966" t="s">
        <v>1018</v>
      </c>
      <c r="D67" s="1966"/>
      <c r="E67" s="1966"/>
      <c r="F67" s="412" t="str">
        <f>TEXT(LEFT(H67,1),"0")</f>
        <v>1</v>
      </c>
      <c r="G67" s="1011">
        <f>ABS(F67)</f>
        <v>1</v>
      </c>
      <c r="H67" s="430" t="str">
        <f>'12-TODO'!$I$2</f>
        <v>1-A traiter</v>
      </c>
      <c r="I67" s="428">
        <f>'12-TODO'!$L$2</f>
        <v>41863.693969907406</v>
      </c>
      <c r="J67" s="1030"/>
      <c r="K67" s="1030"/>
      <c r="L67" s="1949" t="s">
        <v>474</v>
      </c>
      <c r="M67" s="1953"/>
      <c r="N67" s="1953"/>
      <c r="O67" s="1954"/>
      <c r="P67" s="404"/>
    </row>
    <row r="68" spans="1:16" ht="7.5" customHeight="1" x14ac:dyDescent="0.35">
      <c r="A68" s="404"/>
      <c r="B68" s="1033"/>
      <c r="C68" s="434"/>
      <c r="D68" s="434"/>
      <c r="E68" s="434"/>
      <c r="F68" s="404"/>
      <c r="G68" s="404"/>
      <c r="H68" s="435"/>
      <c r="I68" s="435"/>
      <c r="J68" s="404"/>
      <c r="K68" s="404"/>
      <c r="L68" s="404"/>
      <c r="M68" s="404"/>
      <c r="N68" s="404"/>
      <c r="O68" s="404"/>
      <c r="P68" s="404"/>
    </row>
    <row r="69" spans="1:16" ht="12" customHeight="1" x14ac:dyDescent="0.35">
      <c r="A69" s="404"/>
      <c r="B69" s="404"/>
      <c r="C69" s="404"/>
      <c r="D69" s="404"/>
      <c r="E69" s="404"/>
      <c r="F69" s="404"/>
      <c r="G69" s="404"/>
      <c r="H69" s="435"/>
      <c r="I69" s="404"/>
      <c r="J69" s="404"/>
      <c r="K69" s="404"/>
      <c r="L69" s="404"/>
      <c r="M69" s="404"/>
      <c r="N69" s="404"/>
      <c r="O69" s="404"/>
      <c r="P69" s="404"/>
    </row>
    <row r="70" spans="1:16" ht="12" customHeight="1" x14ac:dyDescent="0.35">
      <c r="H70" s="1"/>
    </row>
    <row r="71" spans="1:16" ht="12" customHeight="1" x14ac:dyDescent="0.35">
      <c r="H71" s="1"/>
    </row>
  </sheetData>
  <sheetProtection formatCells="0" formatColumns="0" formatRows="0" insertColumns="0" insertRows="0" insertHyperlinks="0" deleteColumns="0" deleteRows="0" selectLockedCells="1" sort="0" autoFilter="0" pivotTables="0"/>
  <mergeCells count="97">
    <mergeCell ref="L29:O29"/>
    <mergeCell ref="C27:E27"/>
    <mergeCell ref="L27:O27"/>
    <mergeCell ref="C28:E28"/>
    <mergeCell ref="L28:O28"/>
    <mergeCell ref="M1:N1"/>
    <mergeCell ref="B65:E65"/>
    <mergeCell ref="C63:E63"/>
    <mergeCell ref="B61:E61"/>
    <mergeCell ref="B40:E40"/>
    <mergeCell ref="C43:E43"/>
    <mergeCell ref="L43:O43"/>
    <mergeCell ref="C47:E47"/>
    <mergeCell ref="L47:O47"/>
    <mergeCell ref="C46:E46"/>
    <mergeCell ref="C44:E44"/>
    <mergeCell ref="C48:E48"/>
    <mergeCell ref="L44:O44"/>
    <mergeCell ref="L46:O46"/>
    <mergeCell ref="L48:O48"/>
    <mergeCell ref="C29:E29"/>
    <mergeCell ref="C23:E23"/>
    <mergeCell ref="L23:O23"/>
    <mergeCell ref="C24:E24"/>
    <mergeCell ref="L24:O24"/>
    <mergeCell ref="B20:E20"/>
    <mergeCell ref="C22:E22"/>
    <mergeCell ref="C26:E26"/>
    <mergeCell ref="L26:O26"/>
    <mergeCell ref="C25:E25"/>
    <mergeCell ref="L25:O25"/>
    <mergeCell ref="C42:E42"/>
    <mergeCell ref="L42:O42"/>
    <mergeCell ref="C30:E30"/>
    <mergeCell ref="L30:O30"/>
    <mergeCell ref="C31:E31"/>
    <mergeCell ref="L31:O31"/>
    <mergeCell ref="C32:E32"/>
    <mergeCell ref="L32:O32"/>
    <mergeCell ref="C33:E33"/>
    <mergeCell ref="L33:O33"/>
    <mergeCell ref="C34:E34"/>
    <mergeCell ref="L34:O34"/>
    <mergeCell ref="C15:E15"/>
    <mergeCell ref="L15:O15"/>
    <mergeCell ref="B12:E12"/>
    <mergeCell ref="C14:E14"/>
    <mergeCell ref="L22:O22"/>
    <mergeCell ref="L14:O14"/>
    <mergeCell ref="C16:E16"/>
    <mergeCell ref="L16:O16"/>
    <mergeCell ref="C17:E17"/>
    <mergeCell ref="L17:O17"/>
    <mergeCell ref="C18:E18"/>
    <mergeCell ref="L18:O18"/>
    <mergeCell ref="E2:N2"/>
    <mergeCell ref="L10:O10"/>
    <mergeCell ref="L4:O4"/>
    <mergeCell ref="C10:E10"/>
    <mergeCell ref="B7:E7"/>
    <mergeCell ref="B4:E4"/>
    <mergeCell ref="L9:O9"/>
    <mergeCell ref="C9:E9"/>
    <mergeCell ref="E3:N3"/>
    <mergeCell ref="L54:O54"/>
    <mergeCell ref="C49:E49"/>
    <mergeCell ref="L49:O49"/>
    <mergeCell ref="C53:E53"/>
    <mergeCell ref="C67:E67"/>
    <mergeCell ref="L67:O67"/>
    <mergeCell ref="C57:E57"/>
    <mergeCell ref="C54:E54"/>
    <mergeCell ref="C56:E56"/>
    <mergeCell ref="C55:E55"/>
    <mergeCell ref="L55:O55"/>
    <mergeCell ref="C35:E35"/>
    <mergeCell ref="L35:O35"/>
    <mergeCell ref="C36:E36"/>
    <mergeCell ref="L36:O36"/>
    <mergeCell ref="C37:E37"/>
    <mergeCell ref="L37:O37"/>
    <mergeCell ref="C38:E38"/>
    <mergeCell ref="L38:O38"/>
    <mergeCell ref="L63:O63"/>
    <mergeCell ref="C52:E52"/>
    <mergeCell ref="L52:O52"/>
    <mergeCell ref="C58:E58"/>
    <mergeCell ref="L58:O58"/>
    <mergeCell ref="C45:E45"/>
    <mergeCell ref="L45:O45"/>
    <mergeCell ref="L56:O56"/>
    <mergeCell ref="L57:O57"/>
    <mergeCell ref="C51:E51"/>
    <mergeCell ref="L53:O53"/>
    <mergeCell ref="L50:O50"/>
    <mergeCell ref="L51:O51"/>
    <mergeCell ref="C50:E50"/>
  </mergeCells>
  <conditionalFormatting sqref="J10">
    <cfRule type="iconSet" priority="1226">
      <iconSet iconSet="3Symbols2" showValue="0">
        <cfvo type="percent" val="0"/>
        <cfvo type="num" val="0"/>
        <cfvo type="num" val="10"/>
      </iconSet>
    </cfRule>
  </conditionalFormatting>
  <conditionalFormatting sqref="K10">
    <cfRule type="iconSet" priority="1225">
      <iconSet iconSet="3Symbols2" showValue="0">
        <cfvo type="percent" val="0"/>
        <cfvo type="num" val="0"/>
        <cfvo type="num" val="10"/>
      </iconSet>
    </cfRule>
  </conditionalFormatting>
  <conditionalFormatting sqref="J14">
    <cfRule type="iconSet" priority="1209">
      <iconSet iconSet="3Symbols2" showValue="0">
        <cfvo type="percent" val="0"/>
        <cfvo type="num" val="0"/>
        <cfvo type="num" val="10"/>
      </iconSet>
    </cfRule>
  </conditionalFormatting>
  <conditionalFormatting sqref="K14">
    <cfRule type="iconSet" priority="1208">
      <iconSet iconSet="3Symbols2" showValue="0">
        <cfvo type="percent" val="0"/>
        <cfvo type="num" val="0"/>
        <cfvo type="num" val="10"/>
      </iconSet>
    </cfRule>
  </conditionalFormatting>
  <conditionalFormatting sqref="J15">
    <cfRule type="iconSet" priority="1202">
      <iconSet iconSet="3Symbols2" showValue="0">
        <cfvo type="percent" val="0"/>
        <cfvo type="num" val="0"/>
        <cfvo type="num" val="10"/>
      </iconSet>
    </cfRule>
  </conditionalFormatting>
  <conditionalFormatting sqref="K15">
    <cfRule type="iconSet" priority="1201">
      <iconSet iconSet="3Symbols2" showValue="0">
        <cfvo type="percent" val="0"/>
        <cfvo type="num" val="0"/>
        <cfvo type="num" val="10"/>
      </iconSet>
    </cfRule>
  </conditionalFormatting>
  <conditionalFormatting sqref="J22">
    <cfRule type="iconSet" priority="1194">
      <iconSet iconSet="3Symbols2" showValue="0">
        <cfvo type="percent" val="0"/>
        <cfvo type="num" val="0"/>
        <cfvo type="num" val="10"/>
      </iconSet>
    </cfRule>
  </conditionalFormatting>
  <conditionalFormatting sqref="J23">
    <cfRule type="iconSet" priority="1187">
      <iconSet iconSet="3Symbols2" showValue="0">
        <cfvo type="percent" val="0"/>
        <cfvo type="num" val="0"/>
        <cfvo type="num" val="10"/>
      </iconSet>
    </cfRule>
  </conditionalFormatting>
  <conditionalFormatting sqref="K22">
    <cfRule type="iconSet" priority="1178">
      <iconSet iconSet="3Symbols2" showValue="0">
        <cfvo type="percent" val="0"/>
        <cfvo type="num" val="0"/>
        <cfvo type="num" val="10"/>
      </iconSet>
    </cfRule>
  </conditionalFormatting>
  <conditionalFormatting sqref="K23">
    <cfRule type="iconSet" priority="1177">
      <iconSet iconSet="3Symbols2" showValue="0">
        <cfvo type="percent" val="0"/>
        <cfvo type="num" val="0"/>
        <cfvo type="num" val="10"/>
      </iconSet>
    </cfRule>
  </conditionalFormatting>
  <conditionalFormatting sqref="J67">
    <cfRule type="iconSet" priority="1170">
      <iconSet iconSet="3Symbols2" showValue="0">
        <cfvo type="percent" val="0"/>
        <cfvo type="num" val="0"/>
        <cfvo type="num" val="10"/>
      </iconSet>
    </cfRule>
  </conditionalFormatting>
  <conditionalFormatting sqref="K67">
    <cfRule type="iconSet" priority="1169">
      <iconSet iconSet="3Symbols2" showValue="0">
        <cfvo type="percent" val="0"/>
        <cfvo type="num" val="0"/>
        <cfvo type="num" val="10"/>
      </iconSet>
    </cfRule>
  </conditionalFormatting>
  <conditionalFormatting sqref="J43">
    <cfRule type="iconSet" priority="1162">
      <iconSet iconSet="3Symbols2" showValue="0">
        <cfvo type="percent" val="0"/>
        <cfvo type="num" val="0"/>
        <cfvo type="num" val="10"/>
      </iconSet>
    </cfRule>
  </conditionalFormatting>
  <conditionalFormatting sqref="K43">
    <cfRule type="iconSet" priority="1161">
      <iconSet iconSet="3Symbols2" showValue="0">
        <cfvo type="percent" val="0"/>
        <cfvo type="num" val="0"/>
        <cfvo type="num" val="10"/>
      </iconSet>
    </cfRule>
  </conditionalFormatting>
  <conditionalFormatting sqref="K26">
    <cfRule type="iconSet" priority="1118">
      <iconSet iconSet="3Symbols2" showValue="0">
        <cfvo type="percent" val="0"/>
        <cfvo type="num" val="0"/>
        <cfvo type="num" val="10"/>
      </iconSet>
    </cfRule>
  </conditionalFormatting>
  <conditionalFormatting sqref="J26">
    <cfRule type="iconSet" priority="1119">
      <iconSet iconSet="3Symbols2" showValue="0">
        <cfvo type="percent" val="0"/>
        <cfvo type="num" val="0"/>
        <cfvo type="num" val="10"/>
      </iconSet>
    </cfRule>
  </conditionalFormatting>
  <conditionalFormatting sqref="K31">
    <cfRule type="iconSet" priority="1111">
      <iconSet iconSet="3Symbols2" showValue="0">
        <cfvo type="percent" val="0"/>
        <cfvo type="num" val="0"/>
        <cfvo type="num" val="10"/>
      </iconSet>
    </cfRule>
  </conditionalFormatting>
  <conditionalFormatting sqref="J31">
    <cfRule type="iconSet" priority="1112">
      <iconSet iconSet="3Symbols2" showValue="0">
        <cfvo type="percent" val="0"/>
        <cfvo type="num" val="0"/>
        <cfvo type="num" val="10"/>
      </iconSet>
    </cfRule>
  </conditionalFormatting>
  <conditionalFormatting sqref="J9">
    <cfRule type="iconSet" priority="1085">
      <iconSet iconSet="3Symbols2" showValue="0">
        <cfvo type="percent" val="0"/>
        <cfvo type="num" val="0"/>
        <cfvo type="num" val="10"/>
      </iconSet>
    </cfRule>
  </conditionalFormatting>
  <conditionalFormatting sqref="K9">
    <cfRule type="iconSet" priority="1084">
      <iconSet iconSet="3Symbols2" showValue="0">
        <cfvo type="percent" val="0"/>
        <cfvo type="num" val="0"/>
        <cfvo type="num" val="10"/>
      </iconSet>
    </cfRule>
  </conditionalFormatting>
  <conditionalFormatting sqref="J46">
    <cfRule type="iconSet" priority="1054">
      <iconSet iconSet="3Symbols2" showValue="0">
        <cfvo type="percent" val="0"/>
        <cfvo type="num" val="0"/>
        <cfvo type="num" val="10"/>
      </iconSet>
    </cfRule>
  </conditionalFormatting>
  <conditionalFormatting sqref="K46">
    <cfRule type="iconSet" priority="1053">
      <iconSet iconSet="3Symbols2" showValue="0">
        <cfvo type="percent" val="0"/>
        <cfvo type="num" val="0"/>
        <cfvo type="num" val="10"/>
      </iconSet>
    </cfRule>
  </conditionalFormatting>
  <conditionalFormatting sqref="J63">
    <cfRule type="iconSet" priority="953">
      <iconSet iconSet="3Symbols2" showValue="0">
        <cfvo type="percent" val="0"/>
        <cfvo type="num" val="0"/>
        <cfvo type="num" val="10"/>
      </iconSet>
    </cfRule>
  </conditionalFormatting>
  <conditionalFormatting sqref="K63">
    <cfRule type="iconSet" priority="952">
      <iconSet iconSet="3Symbols2" showValue="0">
        <cfvo type="percent" val="0"/>
        <cfvo type="num" val="0"/>
        <cfvo type="num" val="10"/>
      </iconSet>
    </cfRule>
  </conditionalFormatting>
  <conditionalFormatting sqref="J44">
    <cfRule type="iconSet" priority="914">
      <iconSet iconSet="3Symbols2" showValue="0">
        <cfvo type="percent" val="0"/>
        <cfvo type="num" val="0"/>
        <cfvo type="num" val="10"/>
      </iconSet>
    </cfRule>
  </conditionalFormatting>
  <conditionalFormatting sqref="K44">
    <cfRule type="iconSet" priority="913">
      <iconSet iconSet="3Symbols2" showValue="0">
        <cfvo type="percent" val="0"/>
        <cfvo type="num" val="0"/>
        <cfvo type="num" val="10"/>
      </iconSet>
    </cfRule>
  </conditionalFormatting>
  <conditionalFormatting sqref="G9">
    <cfRule type="iconSet" priority="783">
      <iconSet iconSet="5Quarters" showValue="0">
        <cfvo type="percent" val="0"/>
        <cfvo type="num" val="1"/>
        <cfvo type="num" val="2"/>
        <cfvo type="num" val="3"/>
        <cfvo type="num" val="4"/>
      </iconSet>
    </cfRule>
  </conditionalFormatting>
  <conditionalFormatting sqref="F14">
    <cfRule type="iconSet" priority="781">
      <iconSet iconSet="5Quarters">
        <cfvo type="percent" val="0"/>
        <cfvo type="num" val="1"/>
        <cfvo type="num" val="2"/>
        <cfvo type="num" val="3"/>
        <cfvo type="num" val="4"/>
      </iconSet>
    </cfRule>
  </conditionalFormatting>
  <conditionalFormatting sqref="G14">
    <cfRule type="iconSet" priority="780">
      <iconSet iconSet="5Quarters" showValue="0">
        <cfvo type="percent" val="0"/>
        <cfvo type="num" val="1"/>
        <cfvo type="num" val="2"/>
        <cfvo type="num" val="3"/>
        <cfvo type="num" val="4"/>
      </iconSet>
    </cfRule>
  </conditionalFormatting>
  <conditionalFormatting sqref="F15">
    <cfRule type="iconSet" priority="779">
      <iconSet iconSet="5Quarters">
        <cfvo type="percent" val="0"/>
        <cfvo type="num" val="1"/>
        <cfvo type="num" val="2"/>
        <cfvo type="num" val="3"/>
        <cfvo type="num" val="4"/>
      </iconSet>
    </cfRule>
  </conditionalFormatting>
  <conditionalFormatting sqref="G15">
    <cfRule type="iconSet" priority="778">
      <iconSet iconSet="5Quarters" showValue="0">
        <cfvo type="percent" val="0"/>
        <cfvo type="num" val="1"/>
        <cfvo type="num" val="2"/>
        <cfvo type="num" val="3"/>
        <cfvo type="num" val="4"/>
      </iconSet>
    </cfRule>
  </conditionalFormatting>
  <conditionalFormatting sqref="F22:F26">
    <cfRule type="iconSet" priority="777">
      <iconSet iconSet="5Quarters">
        <cfvo type="percent" val="0"/>
        <cfvo type="num" val="1"/>
        <cfvo type="num" val="2"/>
        <cfvo type="num" val="3"/>
        <cfvo type="num" val="4"/>
      </iconSet>
    </cfRule>
  </conditionalFormatting>
  <conditionalFormatting sqref="G22:G26">
    <cfRule type="iconSet" priority="776">
      <iconSet iconSet="5Quarters" showValue="0">
        <cfvo type="percent" val="0"/>
        <cfvo type="num" val="1"/>
        <cfvo type="num" val="2"/>
        <cfvo type="num" val="3"/>
        <cfvo type="num" val="4"/>
      </iconSet>
    </cfRule>
  </conditionalFormatting>
  <conditionalFormatting sqref="F50:F51 F43:F44 F56:F57 F46:F48 F53:F54">
    <cfRule type="iconSet" priority="775">
      <iconSet iconSet="5Quarters">
        <cfvo type="percent" val="0"/>
        <cfvo type="num" val="1"/>
        <cfvo type="num" val="2"/>
        <cfvo type="num" val="3"/>
        <cfvo type="num" val="4"/>
      </iconSet>
    </cfRule>
  </conditionalFormatting>
  <conditionalFormatting sqref="G50:G51 G43:G44 G56:G57 G46:G48 G53:G54">
    <cfRule type="iconSet" priority="774">
      <iconSet iconSet="5Quarters" showValue="0">
        <cfvo type="percent" val="0"/>
        <cfvo type="num" val="1"/>
        <cfvo type="num" val="2"/>
        <cfvo type="num" val="3"/>
        <cfvo type="num" val="4"/>
      </iconSet>
    </cfRule>
  </conditionalFormatting>
  <conditionalFormatting sqref="J45">
    <cfRule type="iconSet" priority="758">
      <iconSet iconSet="3Symbols2" showValue="0">
        <cfvo type="percent" val="0"/>
        <cfvo type="num" val="0"/>
        <cfvo type="num" val="10"/>
      </iconSet>
    </cfRule>
  </conditionalFormatting>
  <conditionalFormatting sqref="K45">
    <cfRule type="iconSet" priority="757">
      <iconSet iconSet="3Symbols2" showValue="0">
        <cfvo type="percent" val="0"/>
        <cfvo type="num" val="0"/>
        <cfvo type="num" val="10"/>
      </iconSet>
    </cfRule>
  </conditionalFormatting>
  <conditionalFormatting sqref="F45">
    <cfRule type="iconSet" priority="756">
      <iconSet iconSet="5Quarters">
        <cfvo type="percent" val="0"/>
        <cfvo type="num" val="1"/>
        <cfvo type="num" val="2"/>
        <cfvo type="num" val="3"/>
        <cfvo type="num" val="4"/>
      </iconSet>
    </cfRule>
  </conditionalFormatting>
  <conditionalFormatting sqref="G45">
    <cfRule type="iconSet" priority="755">
      <iconSet iconSet="5Quarters" showValue="0">
        <cfvo type="percent" val="0"/>
        <cfvo type="num" val="1"/>
        <cfvo type="num" val="2"/>
        <cfvo type="num" val="3"/>
        <cfvo type="num" val="4"/>
      </iconSet>
    </cfRule>
  </conditionalFormatting>
  <conditionalFormatting sqref="J24">
    <cfRule type="iconSet" priority="754">
      <iconSet iconSet="3Symbols2" showValue="0">
        <cfvo type="percent" val="0"/>
        <cfvo type="num" val="0"/>
        <cfvo type="num" val="10"/>
      </iconSet>
    </cfRule>
  </conditionalFormatting>
  <conditionalFormatting sqref="K24">
    <cfRule type="iconSet" priority="753">
      <iconSet iconSet="3Symbols2" showValue="0">
        <cfvo type="percent" val="0"/>
        <cfvo type="num" val="0"/>
        <cfvo type="num" val="10"/>
      </iconSet>
    </cfRule>
  </conditionalFormatting>
  <conditionalFormatting sqref="H7:H8">
    <cfRule type="iconSet" priority="1242">
      <iconSet iconSet="4TrafficLights">
        <cfvo type="percent" val="0"/>
        <cfvo type="percent" val="25"/>
        <cfvo type="percent" val="50"/>
        <cfvo type="percent" val="75"/>
      </iconSet>
    </cfRule>
  </conditionalFormatting>
  <conditionalFormatting sqref="F49">
    <cfRule type="iconSet" priority="745">
      <iconSet iconSet="5Quarters">
        <cfvo type="percent" val="0"/>
        <cfvo type="num" val="1"/>
        <cfvo type="num" val="2"/>
        <cfvo type="num" val="3"/>
        <cfvo type="num" val="4"/>
      </iconSet>
    </cfRule>
  </conditionalFormatting>
  <conditionalFormatting sqref="G49">
    <cfRule type="iconSet" priority="744">
      <iconSet iconSet="5Quarters" showValue="0">
        <cfvo type="percent" val="0"/>
        <cfvo type="num" val="1"/>
        <cfvo type="num" val="2"/>
        <cfvo type="num" val="3"/>
        <cfvo type="num" val="4"/>
      </iconSet>
    </cfRule>
  </conditionalFormatting>
  <conditionalFormatting sqref="F55">
    <cfRule type="iconSet" priority="736">
      <iconSet iconSet="5Quarters">
        <cfvo type="percent" val="0"/>
        <cfvo type="num" val="1"/>
        <cfvo type="num" val="2"/>
        <cfvo type="num" val="3"/>
        <cfvo type="num" val="4"/>
      </iconSet>
    </cfRule>
  </conditionalFormatting>
  <conditionalFormatting sqref="G55">
    <cfRule type="iconSet" priority="735">
      <iconSet iconSet="5Quarters" showValue="0">
        <cfvo type="percent" val="0"/>
        <cfvo type="num" val="1"/>
        <cfvo type="num" val="2"/>
        <cfvo type="num" val="3"/>
        <cfvo type="num" val="4"/>
      </iconSet>
    </cfRule>
  </conditionalFormatting>
  <conditionalFormatting sqref="H12:H13">
    <cfRule type="iconSet" priority="679">
      <iconSet iconSet="4TrafficLights">
        <cfvo type="percent" val="0"/>
        <cfvo type="percent" val="25"/>
        <cfvo type="percent" val="50"/>
        <cfvo type="percent" val="75"/>
      </iconSet>
    </cfRule>
  </conditionalFormatting>
  <conditionalFormatting sqref="H20:H21">
    <cfRule type="iconSet" priority="678">
      <iconSet iconSet="4TrafficLights">
        <cfvo type="percent" val="0"/>
        <cfvo type="percent" val="25"/>
        <cfvo type="percent" val="50"/>
        <cfvo type="percent" val="75"/>
      </iconSet>
    </cfRule>
  </conditionalFormatting>
  <conditionalFormatting sqref="H40:H41">
    <cfRule type="iconSet" priority="677">
      <iconSet iconSet="4TrafficLights">
        <cfvo type="percent" val="0"/>
        <cfvo type="percent" val="25"/>
        <cfvo type="percent" val="50"/>
        <cfvo type="percent" val="75"/>
      </iconSet>
    </cfRule>
  </conditionalFormatting>
  <conditionalFormatting sqref="H61:H62">
    <cfRule type="iconSet" priority="669">
      <iconSet iconSet="4TrafficLights">
        <cfvo type="percent" val="0"/>
        <cfvo type="percent" val="25"/>
        <cfvo type="percent" val="50"/>
        <cfvo type="percent" val="75"/>
      </iconSet>
    </cfRule>
  </conditionalFormatting>
  <conditionalFormatting sqref="J42">
    <cfRule type="iconSet" priority="591">
      <iconSet iconSet="3Symbols2" showValue="0">
        <cfvo type="percent" val="0"/>
        <cfvo type="num" val="0"/>
        <cfvo type="num" val="10"/>
      </iconSet>
    </cfRule>
  </conditionalFormatting>
  <conditionalFormatting sqref="K42">
    <cfRule type="iconSet" priority="590">
      <iconSet iconSet="3Symbols2" showValue="0">
        <cfvo type="percent" val="0"/>
        <cfvo type="num" val="0"/>
        <cfvo type="num" val="10"/>
      </iconSet>
    </cfRule>
  </conditionalFormatting>
  <conditionalFormatting sqref="F42">
    <cfRule type="iconSet" priority="589">
      <iconSet iconSet="5Quarters">
        <cfvo type="percent" val="0"/>
        <cfvo type="num" val="1"/>
        <cfvo type="num" val="2"/>
        <cfvo type="num" val="3"/>
        <cfvo type="num" val="4"/>
      </iconSet>
    </cfRule>
  </conditionalFormatting>
  <conditionalFormatting sqref="G42">
    <cfRule type="iconSet" priority="588">
      <iconSet iconSet="5Quarters" showValue="0">
        <cfvo type="percent" val="0"/>
        <cfvo type="num" val="1"/>
        <cfvo type="num" val="2"/>
        <cfvo type="num" val="3"/>
        <cfvo type="num" val="4"/>
      </iconSet>
    </cfRule>
  </conditionalFormatting>
  <conditionalFormatting sqref="G31:G32">
    <cfRule type="iconSet" priority="466">
      <iconSet iconSet="5Quarters" showValue="0">
        <cfvo type="percent" val="0"/>
        <cfvo type="num" val="1"/>
        <cfvo type="num" val="2"/>
        <cfvo type="num" val="3"/>
        <cfvo type="num" val="4"/>
      </iconSet>
    </cfRule>
  </conditionalFormatting>
  <conditionalFormatting sqref="G33">
    <cfRule type="iconSet" priority="457">
      <iconSet iconSet="5Quarters" showValue="0">
        <cfvo type="percent" val="0"/>
        <cfvo type="num" val="1"/>
        <cfvo type="num" val="2"/>
        <cfvo type="num" val="3"/>
        <cfvo type="num" val="4"/>
      </iconSet>
    </cfRule>
  </conditionalFormatting>
  <conditionalFormatting sqref="G34">
    <cfRule type="iconSet" priority="448">
      <iconSet iconSet="5Quarters" showValue="0">
        <cfvo type="percent" val="0"/>
        <cfvo type="num" val="1"/>
        <cfvo type="num" val="2"/>
        <cfvo type="num" val="3"/>
        <cfvo type="num" val="4"/>
      </iconSet>
    </cfRule>
  </conditionalFormatting>
  <conditionalFormatting sqref="F35:F36">
    <cfRule type="iconSet" priority="433">
      <iconSet iconSet="5Quarters">
        <cfvo type="percent" val="0"/>
        <cfvo type="num" val="1"/>
        <cfvo type="num" val="2"/>
        <cfvo type="num" val="3"/>
        <cfvo type="num" val="4"/>
      </iconSet>
    </cfRule>
  </conditionalFormatting>
  <conditionalFormatting sqref="G35:G36">
    <cfRule type="iconSet" priority="432">
      <iconSet iconSet="5Quarters" showValue="0">
        <cfvo type="percent" val="0"/>
        <cfvo type="num" val="1"/>
        <cfvo type="num" val="2"/>
        <cfvo type="num" val="3"/>
        <cfvo type="num" val="4"/>
      </iconSet>
    </cfRule>
  </conditionalFormatting>
  <conditionalFormatting sqref="F37">
    <cfRule type="iconSet" priority="424">
      <iconSet iconSet="5Quarters">
        <cfvo type="percent" val="0"/>
        <cfvo type="num" val="1"/>
        <cfvo type="num" val="2"/>
        <cfvo type="num" val="3"/>
        <cfvo type="num" val="4"/>
      </iconSet>
    </cfRule>
  </conditionalFormatting>
  <conditionalFormatting sqref="G37">
    <cfRule type="iconSet" priority="423">
      <iconSet iconSet="5Quarters" showValue="0">
        <cfvo type="percent" val="0"/>
        <cfvo type="num" val="1"/>
        <cfvo type="num" val="2"/>
        <cfvo type="num" val="3"/>
        <cfvo type="num" val="4"/>
      </iconSet>
    </cfRule>
  </conditionalFormatting>
  <conditionalFormatting sqref="F38">
    <cfRule type="iconSet" priority="415">
      <iconSet iconSet="5Quarters">
        <cfvo type="percent" val="0"/>
        <cfvo type="num" val="1"/>
        <cfvo type="num" val="2"/>
        <cfvo type="num" val="3"/>
        <cfvo type="num" val="4"/>
      </iconSet>
    </cfRule>
  </conditionalFormatting>
  <conditionalFormatting sqref="G38">
    <cfRule type="iconSet" priority="414">
      <iconSet iconSet="5Quarters" showValue="0">
        <cfvo type="percent" val="0"/>
        <cfvo type="num" val="1"/>
        <cfvo type="num" val="2"/>
        <cfvo type="num" val="3"/>
        <cfvo type="num" val="4"/>
      </iconSet>
    </cfRule>
  </conditionalFormatting>
  <conditionalFormatting sqref="K25">
    <cfRule type="iconSet" priority="407">
      <iconSet iconSet="3Symbols2" showValue="0">
        <cfvo type="percent" val="0"/>
        <cfvo type="num" val="0"/>
        <cfvo type="num" val="10"/>
      </iconSet>
    </cfRule>
  </conditionalFormatting>
  <conditionalFormatting sqref="J25">
    <cfRule type="iconSet" priority="408">
      <iconSet iconSet="3Symbols2" showValue="0">
        <cfvo type="percent" val="0"/>
        <cfvo type="num" val="0"/>
        <cfvo type="num" val="10"/>
      </iconSet>
    </cfRule>
  </conditionalFormatting>
  <conditionalFormatting sqref="F31">
    <cfRule type="iconSet" priority="405">
      <iconSet iconSet="5Quarters">
        <cfvo type="percent" val="0"/>
        <cfvo type="num" val="1"/>
        <cfvo type="num" val="2"/>
        <cfvo type="num" val="3"/>
        <cfvo type="num" val="4"/>
      </iconSet>
    </cfRule>
  </conditionalFormatting>
  <conditionalFormatting sqref="F32">
    <cfRule type="iconSet" priority="404">
      <iconSet iconSet="5Quarters">
        <cfvo type="percent" val="0"/>
        <cfvo type="num" val="1"/>
        <cfvo type="num" val="2"/>
        <cfvo type="num" val="3"/>
        <cfvo type="num" val="4"/>
      </iconSet>
    </cfRule>
  </conditionalFormatting>
  <conditionalFormatting sqref="F33">
    <cfRule type="iconSet" priority="403">
      <iconSet iconSet="5Quarters">
        <cfvo type="percent" val="0"/>
        <cfvo type="num" val="1"/>
        <cfvo type="num" val="2"/>
        <cfvo type="num" val="3"/>
        <cfvo type="num" val="4"/>
      </iconSet>
    </cfRule>
  </conditionalFormatting>
  <conditionalFormatting sqref="F34">
    <cfRule type="iconSet" priority="402">
      <iconSet iconSet="5Quarters">
        <cfvo type="percent" val="0"/>
        <cfvo type="num" val="1"/>
        <cfvo type="num" val="2"/>
        <cfvo type="num" val="3"/>
        <cfvo type="num" val="4"/>
      </iconSet>
    </cfRule>
  </conditionalFormatting>
  <conditionalFormatting sqref="K32">
    <cfRule type="iconSet" priority="395">
      <iconSet iconSet="3Symbols2" showValue="0">
        <cfvo type="percent" val="0"/>
        <cfvo type="num" val="0"/>
        <cfvo type="num" val="10"/>
      </iconSet>
    </cfRule>
  </conditionalFormatting>
  <conditionalFormatting sqref="J32">
    <cfRule type="iconSet" priority="396">
      <iconSet iconSet="3Symbols2" showValue="0">
        <cfvo type="percent" val="0"/>
        <cfvo type="num" val="0"/>
        <cfvo type="num" val="10"/>
      </iconSet>
    </cfRule>
  </conditionalFormatting>
  <conditionalFormatting sqref="K33">
    <cfRule type="iconSet" priority="388">
      <iconSet iconSet="3Symbols2" showValue="0">
        <cfvo type="percent" val="0"/>
        <cfvo type="num" val="0"/>
        <cfvo type="num" val="10"/>
      </iconSet>
    </cfRule>
  </conditionalFormatting>
  <conditionalFormatting sqref="J33">
    <cfRule type="iconSet" priority="389">
      <iconSet iconSet="3Symbols2" showValue="0">
        <cfvo type="percent" val="0"/>
        <cfvo type="num" val="0"/>
        <cfvo type="num" val="10"/>
      </iconSet>
    </cfRule>
  </conditionalFormatting>
  <conditionalFormatting sqref="K34">
    <cfRule type="iconSet" priority="381">
      <iconSet iconSet="3Symbols2" showValue="0">
        <cfvo type="percent" val="0"/>
        <cfvo type="num" val="0"/>
        <cfvo type="num" val="10"/>
      </iconSet>
    </cfRule>
  </conditionalFormatting>
  <conditionalFormatting sqref="J34">
    <cfRule type="iconSet" priority="382">
      <iconSet iconSet="3Symbols2" showValue="0">
        <cfvo type="percent" val="0"/>
        <cfvo type="num" val="0"/>
        <cfvo type="num" val="10"/>
      </iconSet>
    </cfRule>
  </conditionalFormatting>
  <conditionalFormatting sqref="K35">
    <cfRule type="iconSet" priority="374">
      <iconSet iconSet="3Symbols2" showValue="0">
        <cfvo type="percent" val="0"/>
        <cfvo type="num" val="0"/>
        <cfvo type="num" val="10"/>
      </iconSet>
    </cfRule>
  </conditionalFormatting>
  <conditionalFormatting sqref="J35">
    <cfRule type="iconSet" priority="375">
      <iconSet iconSet="3Symbols2" showValue="0">
        <cfvo type="percent" val="0"/>
        <cfvo type="num" val="0"/>
        <cfvo type="num" val="10"/>
      </iconSet>
    </cfRule>
  </conditionalFormatting>
  <conditionalFormatting sqref="K36">
    <cfRule type="iconSet" priority="367">
      <iconSet iconSet="3Symbols2" showValue="0">
        <cfvo type="percent" val="0"/>
        <cfvo type="num" val="0"/>
        <cfvo type="num" val="10"/>
      </iconSet>
    </cfRule>
  </conditionalFormatting>
  <conditionalFormatting sqref="J36">
    <cfRule type="iconSet" priority="368">
      <iconSet iconSet="3Symbols2" showValue="0">
        <cfvo type="percent" val="0"/>
        <cfvo type="num" val="0"/>
        <cfvo type="num" val="10"/>
      </iconSet>
    </cfRule>
  </conditionalFormatting>
  <conditionalFormatting sqref="K37">
    <cfRule type="iconSet" priority="353">
      <iconSet iconSet="3Symbols2" showValue="0">
        <cfvo type="percent" val="0"/>
        <cfvo type="num" val="0"/>
        <cfvo type="num" val="10"/>
      </iconSet>
    </cfRule>
  </conditionalFormatting>
  <conditionalFormatting sqref="J37">
    <cfRule type="iconSet" priority="354">
      <iconSet iconSet="3Symbols2" showValue="0">
        <cfvo type="percent" val="0"/>
        <cfvo type="num" val="0"/>
        <cfvo type="num" val="10"/>
      </iconSet>
    </cfRule>
  </conditionalFormatting>
  <conditionalFormatting sqref="K38">
    <cfRule type="iconSet" priority="346">
      <iconSet iconSet="3Symbols2" showValue="0">
        <cfvo type="percent" val="0"/>
        <cfvo type="num" val="0"/>
        <cfvo type="num" val="10"/>
      </iconSet>
    </cfRule>
  </conditionalFormatting>
  <conditionalFormatting sqref="J38">
    <cfRule type="iconSet" priority="347">
      <iconSet iconSet="3Symbols2" showValue="0">
        <cfvo type="percent" val="0"/>
        <cfvo type="num" val="0"/>
        <cfvo type="num" val="10"/>
      </iconSet>
    </cfRule>
  </conditionalFormatting>
  <conditionalFormatting sqref="F52">
    <cfRule type="iconSet" priority="329">
      <iconSet iconSet="5Quarters">
        <cfvo type="percent" val="0"/>
        <cfvo type="num" val="1"/>
        <cfvo type="num" val="2"/>
        <cfvo type="num" val="3"/>
        <cfvo type="num" val="4"/>
      </iconSet>
    </cfRule>
  </conditionalFormatting>
  <conditionalFormatting sqref="G52">
    <cfRule type="iconSet" priority="328">
      <iconSet iconSet="5Quarters" showValue="0">
        <cfvo type="percent" val="0"/>
        <cfvo type="num" val="1"/>
        <cfvo type="num" val="2"/>
        <cfvo type="num" val="3"/>
        <cfvo type="num" val="4"/>
      </iconSet>
    </cfRule>
  </conditionalFormatting>
  <conditionalFormatting sqref="F58">
    <cfRule type="iconSet" priority="320">
      <iconSet iconSet="5Quarters">
        <cfvo type="percent" val="0"/>
        <cfvo type="num" val="1"/>
        <cfvo type="num" val="2"/>
        <cfvo type="num" val="3"/>
        <cfvo type="num" val="4"/>
      </iconSet>
    </cfRule>
  </conditionalFormatting>
  <conditionalFormatting sqref="G58">
    <cfRule type="iconSet" priority="319">
      <iconSet iconSet="5Quarters" showValue="0">
        <cfvo type="percent" val="0"/>
        <cfvo type="num" val="1"/>
        <cfvo type="num" val="2"/>
        <cfvo type="num" val="3"/>
        <cfvo type="num" val="4"/>
      </iconSet>
    </cfRule>
  </conditionalFormatting>
  <conditionalFormatting sqref="J47">
    <cfRule type="iconSet" priority="313">
      <iconSet iconSet="3Symbols2" showValue="0">
        <cfvo type="percent" val="0"/>
        <cfvo type="num" val="0"/>
        <cfvo type="num" val="10"/>
      </iconSet>
    </cfRule>
  </conditionalFormatting>
  <conditionalFormatting sqref="K47">
    <cfRule type="iconSet" priority="312">
      <iconSet iconSet="3Symbols2" showValue="0">
        <cfvo type="percent" val="0"/>
        <cfvo type="num" val="0"/>
        <cfvo type="num" val="10"/>
      </iconSet>
    </cfRule>
  </conditionalFormatting>
  <conditionalFormatting sqref="J50">
    <cfRule type="iconSet" priority="306">
      <iconSet iconSet="3Symbols2" showValue="0">
        <cfvo type="percent" val="0"/>
        <cfvo type="num" val="0"/>
        <cfvo type="num" val="10"/>
      </iconSet>
    </cfRule>
  </conditionalFormatting>
  <conditionalFormatting sqref="K50">
    <cfRule type="iconSet" priority="305">
      <iconSet iconSet="3Symbols2" showValue="0">
        <cfvo type="percent" val="0"/>
        <cfvo type="num" val="0"/>
        <cfvo type="num" val="10"/>
      </iconSet>
    </cfRule>
  </conditionalFormatting>
  <conditionalFormatting sqref="J48">
    <cfRule type="iconSet" priority="299">
      <iconSet iconSet="3Symbols2" showValue="0">
        <cfvo type="percent" val="0"/>
        <cfvo type="num" val="0"/>
        <cfvo type="num" val="10"/>
      </iconSet>
    </cfRule>
  </conditionalFormatting>
  <conditionalFormatting sqref="K48">
    <cfRule type="iconSet" priority="298">
      <iconSet iconSet="3Symbols2" showValue="0">
        <cfvo type="percent" val="0"/>
        <cfvo type="num" val="0"/>
        <cfvo type="num" val="10"/>
      </iconSet>
    </cfRule>
  </conditionalFormatting>
  <conditionalFormatting sqref="J51">
    <cfRule type="iconSet" priority="292">
      <iconSet iconSet="3Symbols2" showValue="0">
        <cfvo type="percent" val="0"/>
        <cfvo type="num" val="0"/>
        <cfvo type="num" val="10"/>
      </iconSet>
    </cfRule>
  </conditionalFormatting>
  <conditionalFormatting sqref="K51">
    <cfRule type="iconSet" priority="291">
      <iconSet iconSet="3Symbols2" showValue="0">
        <cfvo type="percent" val="0"/>
        <cfvo type="num" val="0"/>
        <cfvo type="num" val="10"/>
      </iconSet>
    </cfRule>
  </conditionalFormatting>
  <conditionalFormatting sqref="J49">
    <cfRule type="iconSet" priority="285">
      <iconSet iconSet="3Symbols2" showValue="0">
        <cfvo type="percent" val="0"/>
        <cfvo type="num" val="0"/>
        <cfvo type="num" val="10"/>
      </iconSet>
    </cfRule>
  </conditionalFormatting>
  <conditionalFormatting sqref="K49">
    <cfRule type="iconSet" priority="284">
      <iconSet iconSet="3Symbols2" showValue="0">
        <cfvo type="percent" val="0"/>
        <cfvo type="num" val="0"/>
        <cfvo type="num" val="10"/>
      </iconSet>
    </cfRule>
  </conditionalFormatting>
  <conditionalFormatting sqref="J52">
    <cfRule type="iconSet" priority="278">
      <iconSet iconSet="3Symbols2" showValue="0">
        <cfvo type="percent" val="0"/>
        <cfvo type="num" val="0"/>
        <cfvo type="num" val="10"/>
      </iconSet>
    </cfRule>
  </conditionalFormatting>
  <conditionalFormatting sqref="K52">
    <cfRule type="iconSet" priority="277">
      <iconSet iconSet="3Symbols2" showValue="0">
        <cfvo type="percent" val="0"/>
        <cfvo type="num" val="0"/>
        <cfvo type="num" val="10"/>
      </iconSet>
    </cfRule>
  </conditionalFormatting>
  <conditionalFormatting sqref="J53">
    <cfRule type="iconSet" priority="271">
      <iconSet iconSet="3Symbols2" showValue="0">
        <cfvo type="percent" val="0"/>
        <cfvo type="num" val="0"/>
        <cfvo type="num" val="10"/>
      </iconSet>
    </cfRule>
  </conditionalFormatting>
  <conditionalFormatting sqref="K53">
    <cfRule type="iconSet" priority="270">
      <iconSet iconSet="3Symbols2" showValue="0">
        <cfvo type="percent" val="0"/>
        <cfvo type="num" val="0"/>
        <cfvo type="num" val="10"/>
      </iconSet>
    </cfRule>
  </conditionalFormatting>
  <conditionalFormatting sqref="J56">
    <cfRule type="iconSet" priority="264">
      <iconSet iconSet="3Symbols2" showValue="0">
        <cfvo type="percent" val="0"/>
        <cfvo type="num" val="0"/>
        <cfvo type="num" val="10"/>
      </iconSet>
    </cfRule>
  </conditionalFormatting>
  <conditionalFormatting sqref="K56">
    <cfRule type="iconSet" priority="263">
      <iconSet iconSet="3Symbols2" showValue="0">
        <cfvo type="percent" val="0"/>
        <cfvo type="num" val="0"/>
        <cfvo type="num" val="10"/>
      </iconSet>
    </cfRule>
  </conditionalFormatting>
  <conditionalFormatting sqref="J54">
    <cfRule type="iconSet" priority="257">
      <iconSet iconSet="3Symbols2" showValue="0">
        <cfvo type="percent" val="0"/>
        <cfvo type="num" val="0"/>
        <cfvo type="num" val="10"/>
      </iconSet>
    </cfRule>
  </conditionalFormatting>
  <conditionalFormatting sqref="K54">
    <cfRule type="iconSet" priority="256">
      <iconSet iconSet="3Symbols2" showValue="0">
        <cfvo type="percent" val="0"/>
        <cfvo type="num" val="0"/>
        <cfvo type="num" val="10"/>
      </iconSet>
    </cfRule>
  </conditionalFormatting>
  <conditionalFormatting sqref="J57">
    <cfRule type="iconSet" priority="250">
      <iconSet iconSet="3Symbols2" showValue="0">
        <cfvo type="percent" val="0"/>
        <cfvo type="num" val="0"/>
        <cfvo type="num" val="10"/>
      </iconSet>
    </cfRule>
  </conditionalFormatting>
  <conditionalFormatting sqref="K57">
    <cfRule type="iconSet" priority="249">
      <iconSet iconSet="3Symbols2" showValue="0">
        <cfvo type="percent" val="0"/>
        <cfvo type="num" val="0"/>
        <cfvo type="num" val="10"/>
      </iconSet>
    </cfRule>
  </conditionalFormatting>
  <conditionalFormatting sqref="J55">
    <cfRule type="iconSet" priority="243">
      <iconSet iconSet="3Symbols2" showValue="0">
        <cfvo type="percent" val="0"/>
        <cfvo type="num" val="0"/>
        <cfvo type="num" val="10"/>
      </iconSet>
    </cfRule>
  </conditionalFormatting>
  <conditionalFormatting sqref="K55">
    <cfRule type="iconSet" priority="242">
      <iconSet iconSet="3Symbols2" showValue="0">
        <cfvo type="percent" val="0"/>
        <cfvo type="num" val="0"/>
        <cfvo type="num" val="10"/>
      </iconSet>
    </cfRule>
  </conditionalFormatting>
  <conditionalFormatting sqref="J58">
    <cfRule type="iconSet" priority="236">
      <iconSet iconSet="3Symbols2" showValue="0">
        <cfvo type="percent" val="0"/>
        <cfvo type="num" val="0"/>
        <cfvo type="num" val="10"/>
      </iconSet>
    </cfRule>
  </conditionalFormatting>
  <conditionalFormatting sqref="K58">
    <cfRule type="iconSet" priority="235">
      <iconSet iconSet="3Symbols2" showValue="0">
        <cfvo type="percent" val="0"/>
        <cfvo type="num" val="0"/>
        <cfvo type="num" val="10"/>
      </iconSet>
    </cfRule>
  </conditionalFormatting>
  <conditionalFormatting sqref="F67 F9:F10">
    <cfRule type="iconSet" priority="1257">
      <iconSet iconSet="5Quarters">
        <cfvo type="percent" val="0"/>
        <cfvo type="num" val="1"/>
        <cfvo type="num" val="2"/>
        <cfvo type="num" val="3"/>
        <cfvo type="num" val="4"/>
      </iconSet>
    </cfRule>
  </conditionalFormatting>
  <conditionalFormatting sqref="G67 G10">
    <cfRule type="iconSet" priority="1259">
      <iconSet iconSet="5Quarters" showValue="0">
        <cfvo type="percent" val="0"/>
        <cfvo type="num" val="1"/>
        <cfvo type="num" val="2"/>
        <cfvo type="num" val="3"/>
        <cfvo type="num" val="4"/>
      </iconSet>
    </cfRule>
  </conditionalFormatting>
  <conditionalFormatting sqref="H65:H66">
    <cfRule type="iconSet" priority="87">
      <iconSet iconSet="4TrafficLights">
        <cfvo type="percent" val="0"/>
        <cfvo type="percent" val="25"/>
        <cfvo type="percent" val="50"/>
        <cfvo type="percent" val="75"/>
      </iconSet>
    </cfRule>
  </conditionalFormatting>
  <conditionalFormatting sqref="J16">
    <cfRule type="iconSet" priority="58">
      <iconSet iconSet="3Symbols2" showValue="0">
        <cfvo type="percent" val="0"/>
        <cfvo type="num" val="0"/>
        <cfvo type="num" val="10"/>
      </iconSet>
    </cfRule>
  </conditionalFormatting>
  <conditionalFormatting sqref="K16">
    <cfRule type="iconSet" priority="57">
      <iconSet iconSet="3Symbols2" showValue="0">
        <cfvo type="percent" val="0"/>
        <cfvo type="num" val="0"/>
        <cfvo type="num" val="10"/>
      </iconSet>
    </cfRule>
  </conditionalFormatting>
  <conditionalFormatting sqref="F16">
    <cfRule type="iconSet" priority="56">
      <iconSet iconSet="5Quarters">
        <cfvo type="percent" val="0"/>
        <cfvo type="num" val="1"/>
        <cfvo type="num" val="2"/>
        <cfvo type="num" val="3"/>
        <cfvo type="num" val="4"/>
      </iconSet>
    </cfRule>
  </conditionalFormatting>
  <conditionalFormatting sqref="G16">
    <cfRule type="iconSet" priority="55">
      <iconSet iconSet="5Quarters" showValue="0">
        <cfvo type="percent" val="0"/>
        <cfvo type="num" val="1"/>
        <cfvo type="num" val="2"/>
        <cfvo type="num" val="3"/>
        <cfvo type="num" val="4"/>
      </iconSet>
    </cfRule>
  </conditionalFormatting>
  <conditionalFormatting sqref="J17">
    <cfRule type="iconSet" priority="49">
      <iconSet iconSet="3Symbols2" showValue="0">
        <cfvo type="percent" val="0"/>
        <cfvo type="num" val="0"/>
        <cfvo type="num" val="10"/>
      </iconSet>
    </cfRule>
  </conditionalFormatting>
  <conditionalFormatting sqref="K17">
    <cfRule type="iconSet" priority="48">
      <iconSet iconSet="3Symbols2" showValue="0">
        <cfvo type="percent" val="0"/>
        <cfvo type="num" val="0"/>
        <cfvo type="num" val="10"/>
      </iconSet>
    </cfRule>
  </conditionalFormatting>
  <conditionalFormatting sqref="F17">
    <cfRule type="iconSet" priority="47">
      <iconSet iconSet="5Quarters">
        <cfvo type="percent" val="0"/>
        <cfvo type="num" val="1"/>
        <cfvo type="num" val="2"/>
        <cfvo type="num" val="3"/>
        <cfvo type="num" val="4"/>
      </iconSet>
    </cfRule>
  </conditionalFormatting>
  <conditionalFormatting sqref="G17">
    <cfRule type="iconSet" priority="46">
      <iconSet iconSet="5Quarters" showValue="0">
        <cfvo type="percent" val="0"/>
        <cfvo type="num" val="1"/>
        <cfvo type="num" val="2"/>
        <cfvo type="num" val="3"/>
        <cfvo type="num" val="4"/>
      </iconSet>
    </cfRule>
  </conditionalFormatting>
  <conditionalFormatting sqref="J18">
    <cfRule type="iconSet" priority="40">
      <iconSet iconSet="3Symbols2" showValue="0">
        <cfvo type="percent" val="0"/>
        <cfvo type="num" val="0"/>
        <cfvo type="num" val="10"/>
      </iconSet>
    </cfRule>
  </conditionalFormatting>
  <conditionalFormatting sqref="K18">
    <cfRule type="iconSet" priority="39">
      <iconSet iconSet="3Symbols2" showValue="0">
        <cfvo type="percent" val="0"/>
        <cfvo type="num" val="0"/>
        <cfvo type="num" val="10"/>
      </iconSet>
    </cfRule>
  </conditionalFormatting>
  <conditionalFormatting sqref="F18">
    <cfRule type="iconSet" priority="38">
      <iconSet iconSet="5Quarters">
        <cfvo type="percent" val="0"/>
        <cfvo type="num" val="1"/>
        <cfvo type="num" val="2"/>
        <cfvo type="num" val="3"/>
        <cfvo type="num" val="4"/>
      </iconSet>
    </cfRule>
  </conditionalFormatting>
  <conditionalFormatting sqref="G18">
    <cfRule type="iconSet" priority="37">
      <iconSet iconSet="5Quarters" showValue="0">
        <cfvo type="percent" val="0"/>
        <cfvo type="num" val="1"/>
        <cfvo type="num" val="2"/>
        <cfvo type="num" val="3"/>
        <cfvo type="num" val="4"/>
      </iconSet>
    </cfRule>
  </conditionalFormatting>
  <conditionalFormatting sqref="K29">
    <cfRule type="iconSet" priority="30">
      <iconSet iconSet="3Symbols2" showValue="0">
        <cfvo type="percent" val="0"/>
        <cfvo type="num" val="0"/>
        <cfvo type="num" val="10"/>
      </iconSet>
    </cfRule>
  </conditionalFormatting>
  <conditionalFormatting sqref="J29">
    <cfRule type="iconSet" priority="31">
      <iconSet iconSet="3Symbols2" showValue="0">
        <cfvo type="percent" val="0"/>
        <cfvo type="num" val="0"/>
        <cfvo type="num" val="10"/>
      </iconSet>
    </cfRule>
  </conditionalFormatting>
  <conditionalFormatting sqref="F29">
    <cfRule type="iconSet" priority="29">
      <iconSet iconSet="5Quarters">
        <cfvo type="percent" val="0"/>
        <cfvo type="num" val="1"/>
        <cfvo type="num" val="2"/>
        <cfvo type="num" val="3"/>
        <cfvo type="num" val="4"/>
      </iconSet>
    </cfRule>
  </conditionalFormatting>
  <conditionalFormatting sqref="G29">
    <cfRule type="iconSet" priority="28">
      <iconSet iconSet="5Quarters" showValue="0">
        <cfvo type="percent" val="0"/>
        <cfvo type="num" val="1"/>
        <cfvo type="num" val="2"/>
        <cfvo type="num" val="3"/>
        <cfvo type="num" val="4"/>
      </iconSet>
    </cfRule>
  </conditionalFormatting>
  <conditionalFormatting sqref="K30">
    <cfRule type="iconSet" priority="21">
      <iconSet iconSet="3Symbols2" showValue="0">
        <cfvo type="percent" val="0"/>
        <cfvo type="num" val="0"/>
        <cfvo type="num" val="10"/>
      </iconSet>
    </cfRule>
  </conditionalFormatting>
  <conditionalFormatting sqref="J30">
    <cfRule type="iconSet" priority="22">
      <iconSet iconSet="3Symbols2" showValue="0">
        <cfvo type="percent" val="0"/>
        <cfvo type="num" val="0"/>
        <cfvo type="num" val="10"/>
      </iconSet>
    </cfRule>
  </conditionalFormatting>
  <conditionalFormatting sqref="F30">
    <cfRule type="iconSet" priority="20">
      <iconSet iconSet="5Quarters">
        <cfvo type="percent" val="0"/>
        <cfvo type="num" val="1"/>
        <cfvo type="num" val="2"/>
        <cfvo type="num" val="3"/>
        <cfvo type="num" val="4"/>
      </iconSet>
    </cfRule>
  </conditionalFormatting>
  <conditionalFormatting sqref="G30">
    <cfRule type="iconSet" priority="19">
      <iconSet iconSet="5Quarters" showValue="0">
        <cfvo type="percent" val="0"/>
        <cfvo type="num" val="1"/>
        <cfvo type="num" val="2"/>
        <cfvo type="num" val="3"/>
        <cfvo type="num" val="4"/>
      </iconSet>
    </cfRule>
  </conditionalFormatting>
  <conditionalFormatting sqref="K27">
    <cfRule type="iconSet" priority="12">
      <iconSet iconSet="3Symbols2" showValue="0">
        <cfvo type="percent" val="0"/>
        <cfvo type="num" val="0"/>
        <cfvo type="num" val="10"/>
      </iconSet>
    </cfRule>
  </conditionalFormatting>
  <conditionalFormatting sqref="J27">
    <cfRule type="iconSet" priority="13">
      <iconSet iconSet="3Symbols2" showValue="0">
        <cfvo type="percent" val="0"/>
        <cfvo type="num" val="0"/>
        <cfvo type="num" val="10"/>
      </iconSet>
    </cfRule>
  </conditionalFormatting>
  <conditionalFormatting sqref="F27">
    <cfRule type="iconSet" priority="11">
      <iconSet iconSet="5Quarters">
        <cfvo type="percent" val="0"/>
        <cfvo type="num" val="1"/>
        <cfvo type="num" val="2"/>
        <cfvo type="num" val="3"/>
        <cfvo type="num" val="4"/>
      </iconSet>
    </cfRule>
  </conditionalFormatting>
  <conditionalFormatting sqref="G27">
    <cfRule type="iconSet" priority="10">
      <iconSet iconSet="5Quarters" showValue="0">
        <cfvo type="percent" val="0"/>
        <cfvo type="num" val="1"/>
        <cfvo type="num" val="2"/>
        <cfvo type="num" val="3"/>
        <cfvo type="num" val="4"/>
      </iconSet>
    </cfRule>
  </conditionalFormatting>
  <conditionalFormatting sqref="K28">
    <cfRule type="iconSet" priority="3">
      <iconSet iconSet="3Symbols2" showValue="0">
        <cfvo type="percent" val="0"/>
        <cfvo type="num" val="0"/>
        <cfvo type="num" val="10"/>
      </iconSet>
    </cfRule>
  </conditionalFormatting>
  <conditionalFormatting sqref="J28">
    <cfRule type="iconSet" priority="4">
      <iconSet iconSet="3Symbols2" showValue="0">
        <cfvo type="percent" val="0"/>
        <cfvo type="num" val="0"/>
        <cfvo type="num" val="10"/>
      </iconSet>
    </cfRule>
  </conditionalFormatting>
  <conditionalFormatting sqref="F28">
    <cfRule type="iconSet" priority="2">
      <iconSet iconSet="5Quarters">
        <cfvo type="percent" val="0"/>
        <cfvo type="num" val="1"/>
        <cfvo type="num" val="2"/>
        <cfvo type="num" val="3"/>
        <cfvo type="num" val="4"/>
      </iconSet>
    </cfRule>
  </conditionalFormatting>
  <conditionalFormatting sqref="G28">
    <cfRule type="iconSet" priority="1">
      <iconSet iconSet="5Quarters" showValue="0">
        <cfvo type="percent" val="0"/>
        <cfvo type="num" val="1"/>
        <cfvo type="num" val="2"/>
        <cfvo type="num" val="3"/>
        <cfvo type="num" val="4"/>
      </iconSet>
    </cfRule>
  </conditionalFormatting>
  <conditionalFormatting sqref="F63">
    <cfRule type="iconSet" priority="1260">
      <iconSet iconSet="5Quarters">
        <cfvo type="percent" val="0"/>
        <cfvo type="num" val="1"/>
        <cfvo type="num" val="2"/>
        <cfvo type="num" val="3"/>
        <cfvo type="num" val="4"/>
      </iconSet>
    </cfRule>
  </conditionalFormatting>
  <conditionalFormatting sqref="G63">
    <cfRule type="iconSet" priority="1261">
      <iconSet iconSet="5Quarters" showValue="0">
        <cfvo type="percent" val="0"/>
        <cfvo type="num" val="1"/>
        <cfvo type="num" val="2"/>
        <cfvo type="num" val="3"/>
        <cfvo type="num" val="4"/>
      </iconSet>
    </cfRule>
  </conditionalFormatting>
  <hyperlinks>
    <hyperlink ref="C10:E10" location="'00-ACTORS'!A1" display="Acteurs" xr:uid="{00000000-0004-0000-0300-000000000000}"/>
    <hyperlink ref="C14:E14" location="'ATELIER DE RECRUTEMENT'!A1" display="Atelier de recrutement" xr:uid="{00000000-0004-0000-0300-000001000000}"/>
    <hyperlink ref="C15:E15" location="'KPIs PLAN RECRUTEMENT'!A1" display="KPIS de la stratégie de recrutement" xr:uid="{00000000-0004-0000-0300-000002000000}"/>
    <hyperlink ref="C22:E22" location="'BILAN RECRUTEMENT'!A1" display="Bilan des recrutements passés" xr:uid="{00000000-0004-0000-0300-000003000000}"/>
    <hyperlink ref="C23:E23" location="SECTORMARKET!A1" display="Recrutement sur Marché Sectoriel" xr:uid="{00000000-0004-0000-0300-000004000000}"/>
    <hyperlink ref="C24:E24" location="DOMESTICMARKET1!A1" display="Recrutement sur Marché des régions" xr:uid="{00000000-0004-0000-0300-000005000000}"/>
    <hyperlink ref="C67:E67" location="'12-TODO'!A1" display="Plan d'Actions" xr:uid="{00000000-0004-0000-0300-000006000000}"/>
    <hyperlink ref="C47:E47" location="'03-BUSINESSCARD-OFR2'!A1" display="'03-BUSINESSCARD-OFR2'!A1" xr:uid="{00000000-0004-0000-0300-000007000000}"/>
    <hyperlink ref="C9:E9" location="'00-PARAMETERS'!A1" display="Parametres" xr:uid="{00000000-0004-0000-0300-000008000000}"/>
    <hyperlink ref="C50:E50" location="'03-CRITICITY-OFR2'!A1" display="'03-CRITICITY-OFR2'!A1" xr:uid="{00000000-0004-0000-0300-000009000000}"/>
    <hyperlink ref="C56:E56" location="'03-CRITICITY-OFR3'!A1" display="'03-CRITICITY-OFR3'!A1" xr:uid="{00000000-0004-0000-0300-00000A000000}"/>
    <hyperlink ref="C63:E63" location="'11-SWOT'!A1" display="SWOT" xr:uid="{00000000-0004-0000-0300-00000B000000}"/>
    <hyperlink ref="C48:E48" location="'03-CHANNELREADY-OFR2'!A1" display="'03-CHANNELREADY-OFR2'!A1" xr:uid="{00000000-0004-0000-0300-00000C000000}"/>
    <hyperlink ref="C54:E54" location="'03-CHANNELREADY-OFR3'!A1" display="'03-CHANNELREADY-OFR3'!A1" xr:uid="{00000000-0004-0000-0300-00000D000000}"/>
    <hyperlink ref="C51:E51" location="'03-COMPETITION-OFR2'!A1" display="'03-COMPETITION-OFR2'!A1" xr:uid="{00000000-0004-0000-0300-00000E000000}"/>
    <hyperlink ref="C57:E57" location="'03-COMPETITION-OFR3'!A1" display="'03-COMPETITION-OFR3'!A1" xr:uid="{00000000-0004-0000-0300-00000F000000}"/>
    <hyperlink ref="C49:E49" location="'03-MARKETREADY-OFR2'!A1" display="'03-MARKETREADY-OFR2'!A1" xr:uid="{00000000-0004-0000-0300-000010000000}"/>
    <hyperlink ref="C55:E55" location="'03-MARKETREADY-OFR3'!A1" display="'03-MARKETREADY-OFR3'!A1" xr:uid="{00000000-0004-0000-0300-000011000000}"/>
    <hyperlink ref="C32:E32" location="'02-BUSINESS4PARTNER-OFR2'!A1" display="'02-BUSINESS4PARTNER-OFR2'!A1" xr:uid="{00000000-0004-0000-0300-000012000000}"/>
    <hyperlink ref="C31:E31" location="'02-SALESPLAN-OFR2'!A1" display="'02-SALESPLAN-OFR2'!A1" xr:uid="{00000000-0004-0000-0300-000013000000}"/>
    <hyperlink ref="C34:E34" location="'02-CHANNELCAPACITY-LIC-OFR2'!A1" display="'02-CHANNELCAPACITY-LIC-OFR2'!A1" xr:uid="{00000000-0004-0000-0300-000014000000}"/>
    <hyperlink ref="C33:E33" location="'02-CHANNELCAPACITY-SAAS-OFR2'!A1" display="'02-CHANNELCAPACITY-SAAS-OFR2'!A1" xr:uid="{00000000-0004-0000-0300-000015000000}"/>
    <hyperlink ref="C36:E36" location="'02-CHANNELCAPACITY-SAAS-OFR3'!A1" display="'02-CHANNELCAPACITY-SAAS-OFR3'!A1" xr:uid="{00000000-0004-0000-0300-000016000000}"/>
    <hyperlink ref="C35:E35" location="'02-SALESPLAN-OFR3'!A1" display="'02-SALESPLAN-OFR3'!A1" xr:uid="{00000000-0004-0000-0300-000017000000}"/>
    <hyperlink ref="C38:E38" location="'02-CHANNELCAPACITY-LIC-OFR3'!A1" display="'02-CHANNELCAPACITY-LIC-OFR3'!A1" xr:uid="{00000000-0004-0000-0300-000018000000}"/>
    <hyperlink ref="C37:E37" location="'02-CHANNELCAPACITY-SAAS-OFR3'!A1" display="'02-CHANNELCAPACITY-SAAS-OFR3'!A1" xr:uid="{00000000-0004-0000-0300-000019000000}"/>
    <hyperlink ref="C53:E53" location="'03-BUSINESSCARD-OFR3'!A1" display="'03-BUSINESSCARD-OFR3'!A1" xr:uid="{00000000-0004-0000-0300-00001A000000}"/>
    <hyperlink ref="C52:E52" location="'03-POSITIONING-OFR2'!A1" display="'03-POSITIONING-OFR2'!A1" xr:uid="{00000000-0004-0000-0300-00001B000000}"/>
    <hyperlink ref="C58:E58" location="'03-POSITIONING-OFR3'!A1" display="'03-POSITIONING-OFR3'!A1" xr:uid="{00000000-0004-0000-0300-00001C000000}"/>
    <hyperlink ref="C16:E16" location="'PLAN RECRUTEMENT'!A1" display="Plan de recrutement" xr:uid="{00000000-0004-0000-0300-00001D000000}"/>
    <hyperlink ref="C17:E17" location="'BUDGET RECRUTEMENT'!A1" display="Budget de recrutement" xr:uid="{00000000-0004-0000-0300-00001E000000}"/>
    <hyperlink ref="C18:E18" location="'COÛTS RECRUTEMENT'!A1" display="Coûts de recrutement" xr:uid="{00000000-0004-0000-0300-00001F000000}"/>
    <hyperlink ref="C25:E25" location="FOREIGNMARKET!A1" display="Recrutement sur Marché pays" xr:uid="{00000000-0004-0000-0300-000020000000}"/>
    <hyperlink ref="C27" location="PROFILPARTNER!A1" display="Profil du partenaire idéal" xr:uid="{00000000-0004-0000-0300-000021000000}"/>
    <hyperlink ref="C29" location="PROCESS!A1" display="Process" xr:uid="{00000000-0004-0000-0300-000022000000}"/>
    <hyperlink ref="C30" location="DEMARRAGE!A1" display="Plan de démarrage" xr:uid="{00000000-0004-0000-0300-000023000000}"/>
    <hyperlink ref="C28" location="RECRUITMENTPLAN!A1" display="Plan de recrutement" xr:uid="{00000000-0004-0000-0300-000024000000}"/>
    <hyperlink ref="C28:E28" location="'RECRUITMENTPLAN 3 ANS'!A1" display="Plan de recrutement 3 ans" xr:uid="{00000000-0004-0000-0300-000025000000}"/>
    <hyperlink ref="C42" location="'PROPOSITION VALEUR'!A1" display="Proposition de valeur" xr:uid="{00000000-0004-0000-0300-000026000000}"/>
    <hyperlink ref="C43" location="'KIT DU RECRUTEUR'!A1" display="Kit du Recruteur" xr:uid="{00000000-0004-0000-0300-000027000000}"/>
    <hyperlink ref="D43" location="'KIT DU RECRUTEUR'!A1" display="Kit du Recruteur" xr:uid="{00000000-0004-0000-0300-000028000000}"/>
    <hyperlink ref="E43" location="'KIT DU RECRUTEUR'!A1" display="Kit du Recruteur" xr:uid="{00000000-0004-0000-0300-000029000000}"/>
    <hyperlink ref="C44" location="'SUIVI DU RECRUTEMENT'!A1" display="Outil de Suivi du recrutement" xr:uid="{00000000-0004-0000-0300-00002A000000}"/>
    <hyperlink ref="D44" location="'SUIVI DU RECRUTEMENT'!A1" display="Outil de Suivi du recrutement" xr:uid="{00000000-0004-0000-0300-00002B000000}"/>
    <hyperlink ref="E44" location="'SUIVI DU RECRUTEMENT'!A1" display="Outil de Suivi du recrutement" xr:uid="{00000000-0004-0000-0300-00002C000000}"/>
    <hyperlink ref="C45" location="'DOSSIER CANDIDATURE'!A1" display="Dossier de candidature" xr:uid="{00000000-0004-0000-0300-00002D000000}"/>
    <hyperlink ref="D45" location="'DOSSIER CANDIDATURE'!A1" display="Dossier de candidature" xr:uid="{00000000-0004-0000-0300-00002E000000}"/>
    <hyperlink ref="E45" location="'DOSSIER CANDIDATURE'!A1" display="Dossier de candidature" xr:uid="{00000000-0004-0000-0300-00002F000000}"/>
    <hyperlink ref="C46" location="'CRITERES RECRUTEMENT'!A1" display="Critères recrutement" xr:uid="{00000000-0004-0000-0300-000030000000}"/>
    <hyperlink ref="D46" location="'CRITERES RECRUTEMENT'!A1" display="Critères recrutement" xr:uid="{00000000-0004-0000-0300-000031000000}"/>
    <hyperlink ref="E46" location="'CRITERES RECRUTEMENT'!A1" display="Critères recrutement" xr:uid="{00000000-0004-0000-0300-000032000000}"/>
    <hyperlink ref="C26:E26" location="TYPOPARTNER!A1" display="Typologie des partenaires" xr:uid="{00000000-0004-0000-0300-000033000000}"/>
  </hyperlinks>
  <pageMargins left="0.70866141732283472" right="0.70866141732283472" top="0.74803149606299213" bottom="0.74803149606299213" header="0.31496062992125984" footer="0.31496062992125984"/>
  <pageSetup paperSize="9" scale="39"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232" operator="containsText" id="{B7B68DD6-16B6-4EA8-8715-CAEF6A243C2B}">
            <xm:f>NOT(ISERROR(SEARCH(Parametre!$B$5,H10)))</xm:f>
            <xm:f>Parametre!$B$5</xm:f>
            <x14:dxf>
              <fill>
                <patternFill>
                  <bgColor rgb="FFFFFF00"/>
                </patternFill>
              </fill>
            </x14:dxf>
          </x14:cfRule>
          <x14:cfRule type="containsText" priority="1233" operator="containsText" id="{5FDA71E3-B62A-4D6F-97D2-6ECDAF5E9DC2}">
            <xm:f>NOT(ISERROR(SEARCH(Parametre!$B$3,H10)))</xm:f>
            <xm:f>Parametre!$B$3</xm:f>
            <x14:dxf>
              <fill>
                <patternFill>
                  <bgColor theme="0" tint="-0.34998626667073579"/>
                </patternFill>
              </fill>
            </x14:dxf>
          </x14:cfRule>
          <x14:cfRule type="containsText" priority="1234" operator="containsText" id="{54C53C59-3560-4820-920F-36DD6A092295}">
            <xm:f>NOT(ISERROR(SEARCH(Parametre!$B$4,H10)))</xm:f>
            <xm:f>Parametre!$B$4</xm:f>
            <x14:dxf>
              <fill>
                <patternFill>
                  <bgColor rgb="FFFF0000"/>
                </patternFill>
              </fill>
            </x14:dxf>
          </x14:cfRule>
          <x14:cfRule type="containsText" priority="1235" operator="containsText" id="{20724C18-0EC1-4755-8563-C7041F8E6538}">
            <xm:f>NOT(ISERROR(SEARCH(Parametre!$B$7,H10)))</xm:f>
            <xm:f>Parametre!$B$7</xm:f>
            <x14:dxf>
              <fill>
                <patternFill>
                  <bgColor rgb="FF92D050"/>
                </patternFill>
              </fill>
            </x14:dxf>
          </x14:cfRule>
          <x14:cfRule type="containsText" priority="1236" operator="containsText" id="{41B238A4-5840-4D4D-815E-142143FBDDE0}">
            <xm:f>NOT(ISERROR(SEARCH(Parametre!$B$6,H10)))</xm:f>
            <xm:f>Parametre!$B$6</xm:f>
            <x14:dxf>
              <fill>
                <patternFill>
                  <bgColor rgb="FFFFC000"/>
                </patternFill>
              </fill>
            </x14:dxf>
          </x14:cfRule>
          <xm:sqref>H10</xm:sqref>
        </x14:conditionalFormatting>
        <x14:conditionalFormatting xmlns:xm="http://schemas.microsoft.com/office/excel/2006/main">
          <x14:cfRule type="containsText" priority="1210" operator="containsText" id="{BF0F9EA5-E543-436E-A686-96C06E207C2E}">
            <xm:f>NOT(ISERROR(SEARCH(Parametre!$B$5,H14)))</xm:f>
            <xm:f>Parametre!$B$5</xm:f>
            <x14:dxf>
              <fill>
                <patternFill>
                  <bgColor rgb="FFFFFF00"/>
                </patternFill>
              </fill>
            </x14:dxf>
          </x14:cfRule>
          <x14:cfRule type="containsText" priority="1211" operator="containsText" id="{07D9E0D8-3CB6-47DA-9A37-05D47E42FBE0}">
            <xm:f>NOT(ISERROR(SEARCH(Parametre!$B$3,H14)))</xm:f>
            <xm:f>Parametre!$B$3</xm:f>
            <x14:dxf>
              <fill>
                <patternFill>
                  <bgColor theme="0" tint="-0.34998626667073579"/>
                </patternFill>
              </fill>
            </x14:dxf>
          </x14:cfRule>
          <x14:cfRule type="containsText" priority="1212" operator="containsText" id="{C447275B-AB2F-4AEB-ACF1-F044F9AC5CD8}">
            <xm:f>NOT(ISERROR(SEARCH(Parametre!$B$4,H14)))</xm:f>
            <xm:f>Parametre!$B$4</xm:f>
            <x14:dxf>
              <fill>
                <patternFill>
                  <bgColor rgb="FFFF0000"/>
                </patternFill>
              </fill>
            </x14:dxf>
          </x14:cfRule>
          <x14:cfRule type="containsText" priority="1213" operator="containsText" id="{7F04D029-F1CB-40B8-B685-289E9E814767}">
            <xm:f>NOT(ISERROR(SEARCH(Parametre!$B$7,H14)))</xm:f>
            <xm:f>Parametre!$B$7</xm:f>
            <x14:dxf>
              <fill>
                <patternFill>
                  <bgColor rgb="FF92D050"/>
                </patternFill>
              </fill>
            </x14:dxf>
          </x14:cfRule>
          <x14:cfRule type="containsText" priority="1214" operator="containsText" id="{987880B4-C5F7-45BB-AA44-7D808163E450}">
            <xm:f>NOT(ISERROR(SEARCH(Parametre!$B$6,H14)))</xm:f>
            <xm:f>Parametre!$B$6</xm:f>
            <x14:dxf>
              <fill>
                <patternFill>
                  <bgColor rgb="FFFFC000"/>
                </patternFill>
              </fill>
            </x14:dxf>
          </x14:cfRule>
          <xm:sqref>H14</xm:sqref>
        </x14:conditionalFormatting>
        <x14:conditionalFormatting xmlns:xm="http://schemas.microsoft.com/office/excel/2006/main">
          <x14:cfRule type="containsText" priority="1203" operator="containsText" id="{3D875CEE-4894-461F-9976-0E86D646C81F}">
            <xm:f>NOT(ISERROR(SEARCH(Parametre!$B$5,H15)))</xm:f>
            <xm:f>Parametre!$B$5</xm:f>
            <x14:dxf>
              <fill>
                <patternFill>
                  <bgColor rgb="FFFFFF00"/>
                </patternFill>
              </fill>
            </x14:dxf>
          </x14:cfRule>
          <x14:cfRule type="containsText" priority="1204" operator="containsText" id="{3F9D7D88-B027-4460-BC09-E987FECE0B51}">
            <xm:f>NOT(ISERROR(SEARCH(Parametre!$B$3,H15)))</xm:f>
            <xm:f>Parametre!$B$3</xm:f>
            <x14:dxf>
              <fill>
                <patternFill>
                  <bgColor theme="0" tint="-0.34998626667073579"/>
                </patternFill>
              </fill>
            </x14:dxf>
          </x14:cfRule>
          <x14:cfRule type="containsText" priority="1205" operator="containsText" id="{C6A3036E-9C67-45C8-B56D-D0D9083A9CBF}">
            <xm:f>NOT(ISERROR(SEARCH(Parametre!$B$4,H15)))</xm:f>
            <xm:f>Parametre!$B$4</xm:f>
            <x14:dxf>
              <fill>
                <patternFill>
                  <bgColor rgb="FFFF0000"/>
                </patternFill>
              </fill>
            </x14:dxf>
          </x14:cfRule>
          <x14:cfRule type="containsText" priority="1206" operator="containsText" id="{8AD32DF5-6FE7-4785-B53F-A2AB6D076C56}">
            <xm:f>NOT(ISERROR(SEARCH(Parametre!$B$7,H15)))</xm:f>
            <xm:f>Parametre!$B$7</xm:f>
            <x14:dxf>
              <fill>
                <patternFill>
                  <bgColor rgb="FF92D050"/>
                </patternFill>
              </fill>
            </x14:dxf>
          </x14:cfRule>
          <x14:cfRule type="containsText" priority="1207" operator="containsText" id="{CF593FE8-1C4D-439A-8B8F-0DA7E592DCBA}">
            <xm:f>NOT(ISERROR(SEARCH(Parametre!$B$6,H15)))</xm:f>
            <xm:f>Parametre!$B$6</xm:f>
            <x14:dxf>
              <fill>
                <patternFill>
                  <bgColor rgb="FFFFC000"/>
                </patternFill>
              </fill>
            </x14:dxf>
          </x14:cfRule>
          <xm:sqref>H15</xm:sqref>
        </x14:conditionalFormatting>
        <x14:conditionalFormatting xmlns:xm="http://schemas.microsoft.com/office/excel/2006/main">
          <x14:cfRule type="containsText" priority="1195" operator="containsText" id="{A1E1024D-C6CB-4392-87D0-ECB1255C1A78}">
            <xm:f>NOT(ISERROR(SEARCH(Parametre!$B$5,H22)))</xm:f>
            <xm:f>Parametre!$B$5</xm:f>
            <x14:dxf>
              <fill>
                <patternFill>
                  <bgColor rgb="FFFFFF00"/>
                </patternFill>
              </fill>
            </x14:dxf>
          </x14:cfRule>
          <x14:cfRule type="containsText" priority="1196" operator="containsText" id="{46386DF0-B626-4BFA-A226-7D0433B17006}">
            <xm:f>NOT(ISERROR(SEARCH(Parametre!$B$3,H22)))</xm:f>
            <xm:f>Parametre!$B$3</xm:f>
            <x14:dxf>
              <fill>
                <patternFill>
                  <bgColor theme="0" tint="-0.34998626667073579"/>
                </patternFill>
              </fill>
            </x14:dxf>
          </x14:cfRule>
          <x14:cfRule type="containsText" priority="1197" operator="containsText" id="{4B4223D8-8625-441D-A00B-D5A0B6BBBAAC}">
            <xm:f>NOT(ISERROR(SEARCH(Parametre!$B$4,H22)))</xm:f>
            <xm:f>Parametre!$B$4</xm:f>
            <x14:dxf>
              <fill>
                <patternFill>
                  <bgColor rgb="FFFF0000"/>
                </patternFill>
              </fill>
            </x14:dxf>
          </x14:cfRule>
          <x14:cfRule type="containsText" priority="1198" operator="containsText" id="{1298E7D4-8D36-41A5-B854-DA0EF8679E4B}">
            <xm:f>NOT(ISERROR(SEARCH(Parametre!$B$7,H22)))</xm:f>
            <xm:f>Parametre!$B$7</xm:f>
            <x14:dxf>
              <fill>
                <patternFill>
                  <bgColor rgb="FF92D050"/>
                </patternFill>
              </fill>
            </x14:dxf>
          </x14:cfRule>
          <x14:cfRule type="containsText" priority="1199" operator="containsText" id="{4644A6F3-AFBD-418E-8537-835D77B52107}">
            <xm:f>NOT(ISERROR(SEARCH(Parametre!$B$6,H22)))</xm:f>
            <xm:f>Parametre!$B$6</xm:f>
            <x14:dxf>
              <fill>
                <patternFill>
                  <bgColor rgb="FFFFC000"/>
                </patternFill>
              </fill>
            </x14:dxf>
          </x14:cfRule>
          <xm:sqref>H22</xm:sqref>
        </x14:conditionalFormatting>
        <x14:conditionalFormatting xmlns:xm="http://schemas.microsoft.com/office/excel/2006/main">
          <x14:cfRule type="containsText" priority="1188" operator="containsText" id="{9E6138FE-8B1A-4128-A86B-469606A2742A}">
            <xm:f>NOT(ISERROR(SEARCH(Parametre!$B$5,H23)))</xm:f>
            <xm:f>Parametre!$B$5</xm:f>
            <x14:dxf>
              <fill>
                <patternFill>
                  <bgColor rgb="FFFFFF00"/>
                </patternFill>
              </fill>
            </x14:dxf>
          </x14:cfRule>
          <x14:cfRule type="containsText" priority="1189" operator="containsText" id="{9F347F79-2619-4A14-96EE-E5B9F87B1699}">
            <xm:f>NOT(ISERROR(SEARCH(Parametre!$B$3,H23)))</xm:f>
            <xm:f>Parametre!$B$3</xm:f>
            <x14:dxf>
              <fill>
                <patternFill>
                  <bgColor theme="0" tint="-0.34998626667073579"/>
                </patternFill>
              </fill>
            </x14:dxf>
          </x14:cfRule>
          <x14:cfRule type="containsText" priority="1190" operator="containsText" id="{75A0F63B-F238-48D8-8667-56579FAC6478}">
            <xm:f>NOT(ISERROR(SEARCH(Parametre!$B$4,H23)))</xm:f>
            <xm:f>Parametre!$B$4</xm:f>
            <x14:dxf>
              <fill>
                <patternFill>
                  <bgColor rgb="FFFF0000"/>
                </patternFill>
              </fill>
            </x14:dxf>
          </x14:cfRule>
          <x14:cfRule type="containsText" priority="1191" operator="containsText" id="{3D333932-82BB-4F00-9402-879D86BAAB3F}">
            <xm:f>NOT(ISERROR(SEARCH(Parametre!$B$7,H23)))</xm:f>
            <xm:f>Parametre!$B$7</xm:f>
            <x14:dxf>
              <fill>
                <patternFill>
                  <bgColor rgb="FF92D050"/>
                </patternFill>
              </fill>
            </x14:dxf>
          </x14:cfRule>
          <x14:cfRule type="containsText" priority="1192" operator="containsText" id="{830D5EB7-EC26-4192-9539-9EFC24E2E73E}">
            <xm:f>NOT(ISERROR(SEARCH(Parametre!$B$6,H23)))</xm:f>
            <xm:f>Parametre!$B$6</xm:f>
            <x14:dxf>
              <fill>
                <patternFill>
                  <bgColor rgb="FFFFC000"/>
                </patternFill>
              </fill>
            </x14:dxf>
          </x14:cfRule>
          <xm:sqref>H23</xm:sqref>
        </x14:conditionalFormatting>
        <x14:conditionalFormatting xmlns:xm="http://schemas.microsoft.com/office/excel/2006/main">
          <x14:cfRule type="containsText" priority="1181" operator="containsText" id="{82A4E8C8-8B69-4B26-BFF9-56B117A37458}">
            <xm:f>NOT(ISERROR(SEARCH(Parametre!$B$5,H24)))</xm:f>
            <xm:f>Parametre!$B$5</xm:f>
            <x14:dxf>
              <fill>
                <patternFill>
                  <bgColor rgb="FFFFFF00"/>
                </patternFill>
              </fill>
            </x14:dxf>
          </x14:cfRule>
          <x14:cfRule type="containsText" priority="1182" operator="containsText" id="{54A84222-CFBD-41A8-93E8-8398237082AB}">
            <xm:f>NOT(ISERROR(SEARCH(Parametre!$B$3,H24)))</xm:f>
            <xm:f>Parametre!$B$3</xm:f>
            <x14:dxf>
              <fill>
                <patternFill>
                  <bgColor theme="0" tint="-0.34998626667073579"/>
                </patternFill>
              </fill>
            </x14:dxf>
          </x14:cfRule>
          <x14:cfRule type="containsText" priority="1183" operator="containsText" id="{8F8DE442-F106-4F89-B089-8E8E36CF509E}">
            <xm:f>NOT(ISERROR(SEARCH(Parametre!$B$4,H24)))</xm:f>
            <xm:f>Parametre!$B$4</xm:f>
            <x14:dxf>
              <fill>
                <patternFill>
                  <bgColor rgb="FFFF0000"/>
                </patternFill>
              </fill>
            </x14:dxf>
          </x14:cfRule>
          <x14:cfRule type="containsText" priority="1184" operator="containsText" id="{E1CE9D96-3B5A-410F-8113-42369522F4DA}">
            <xm:f>NOT(ISERROR(SEARCH(Parametre!$B$7,H24)))</xm:f>
            <xm:f>Parametre!$B$7</xm:f>
            <x14:dxf>
              <fill>
                <patternFill>
                  <bgColor rgb="FF92D050"/>
                </patternFill>
              </fill>
            </x14:dxf>
          </x14:cfRule>
          <x14:cfRule type="containsText" priority="1185" operator="containsText" id="{E751B99F-EA81-40F7-BC44-8AE6D9B640BD}">
            <xm:f>NOT(ISERROR(SEARCH(Parametre!$B$6,H24)))</xm:f>
            <xm:f>Parametre!$B$6</xm:f>
            <x14:dxf>
              <fill>
                <patternFill>
                  <bgColor rgb="FFFFC000"/>
                </patternFill>
              </fill>
            </x14:dxf>
          </x14:cfRule>
          <xm:sqref>H24</xm:sqref>
        </x14:conditionalFormatting>
        <x14:conditionalFormatting xmlns:xm="http://schemas.microsoft.com/office/excel/2006/main">
          <x14:cfRule type="containsText" priority="1171" operator="containsText" id="{6FB6B48B-97DD-41AC-A43E-0BDAFD5436C6}">
            <xm:f>NOT(ISERROR(SEARCH(Parametre!$B$5,H67)))</xm:f>
            <xm:f>Parametre!$B$5</xm:f>
            <x14:dxf>
              <fill>
                <patternFill>
                  <bgColor rgb="FFFFFF00"/>
                </patternFill>
              </fill>
            </x14:dxf>
          </x14:cfRule>
          <x14:cfRule type="containsText" priority="1172" operator="containsText" id="{94EF3F09-BF57-49BE-8A96-D9719483B095}">
            <xm:f>NOT(ISERROR(SEARCH(Parametre!$B$3,H67)))</xm:f>
            <xm:f>Parametre!$B$3</xm:f>
            <x14:dxf>
              <fill>
                <patternFill>
                  <bgColor theme="0" tint="-0.34998626667073579"/>
                </patternFill>
              </fill>
            </x14:dxf>
          </x14:cfRule>
          <x14:cfRule type="containsText" priority="1173" operator="containsText" id="{6369B062-D398-4B17-B71B-D6BDF6344D77}">
            <xm:f>NOT(ISERROR(SEARCH(Parametre!$B$4,H67)))</xm:f>
            <xm:f>Parametre!$B$4</xm:f>
            <x14:dxf>
              <fill>
                <patternFill>
                  <bgColor rgb="FFFF0000"/>
                </patternFill>
              </fill>
            </x14:dxf>
          </x14:cfRule>
          <x14:cfRule type="containsText" priority="1174" operator="containsText" id="{6F39BA31-A081-430B-B7FA-A1431ABEAD6F}">
            <xm:f>NOT(ISERROR(SEARCH(Parametre!$B$7,H67)))</xm:f>
            <xm:f>Parametre!$B$7</xm:f>
            <x14:dxf>
              <fill>
                <patternFill>
                  <bgColor rgb="FF92D050"/>
                </patternFill>
              </fill>
            </x14:dxf>
          </x14:cfRule>
          <x14:cfRule type="containsText" priority="1175" operator="containsText" id="{D0D83871-5385-4C0E-9E07-D6E9AE3DB0D8}">
            <xm:f>NOT(ISERROR(SEARCH(Parametre!$B$6,H67)))</xm:f>
            <xm:f>Parametre!$B$6</xm:f>
            <x14:dxf>
              <fill>
                <patternFill>
                  <bgColor rgb="FFFFC000"/>
                </patternFill>
              </fill>
            </x14:dxf>
          </x14:cfRule>
          <xm:sqref>H67</xm:sqref>
        </x14:conditionalFormatting>
        <x14:conditionalFormatting xmlns:xm="http://schemas.microsoft.com/office/excel/2006/main">
          <x14:cfRule type="containsText" priority="1163" operator="containsText" id="{8E04B094-3F92-49EB-88C8-107F96092548}">
            <xm:f>NOT(ISERROR(SEARCH(Parametre!$B$5,H43)))</xm:f>
            <xm:f>Parametre!$B$5</xm:f>
            <x14:dxf>
              <fill>
                <patternFill>
                  <bgColor rgb="FFFFFF00"/>
                </patternFill>
              </fill>
            </x14:dxf>
          </x14:cfRule>
          <x14:cfRule type="containsText" priority="1164" operator="containsText" id="{E89B2B3D-C2C9-45C2-8E16-C5918F749DF4}">
            <xm:f>NOT(ISERROR(SEARCH(Parametre!$B$3,H43)))</xm:f>
            <xm:f>Parametre!$B$3</xm:f>
            <x14:dxf>
              <fill>
                <patternFill>
                  <bgColor theme="0" tint="-0.34998626667073579"/>
                </patternFill>
              </fill>
            </x14:dxf>
          </x14:cfRule>
          <x14:cfRule type="containsText" priority="1165" operator="containsText" id="{F682C616-AA49-4369-AD36-7C672BA8CB04}">
            <xm:f>NOT(ISERROR(SEARCH(Parametre!$B$4,H43)))</xm:f>
            <xm:f>Parametre!$B$4</xm:f>
            <x14:dxf>
              <fill>
                <patternFill>
                  <bgColor rgb="FFFF0000"/>
                </patternFill>
              </fill>
            </x14:dxf>
          </x14:cfRule>
          <x14:cfRule type="containsText" priority="1166" operator="containsText" id="{18389E2E-3DB8-405B-A1E1-B6E24EC9DC15}">
            <xm:f>NOT(ISERROR(SEARCH(Parametre!$B$7,H43)))</xm:f>
            <xm:f>Parametre!$B$7</xm:f>
            <x14:dxf>
              <fill>
                <patternFill>
                  <bgColor rgb="FF92D050"/>
                </patternFill>
              </fill>
            </x14:dxf>
          </x14:cfRule>
          <x14:cfRule type="containsText" priority="1167" operator="containsText" id="{1C24E9B1-A0FB-458F-8F0D-71324B69D3B3}">
            <xm:f>NOT(ISERROR(SEARCH(Parametre!$B$6,H43)))</xm:f>
            <xm:f>Parametre!$B$6</xm:f>
            <x14:dxf>
              <fill>
                <patternFill>
                  <bgColor rgb="FFFFC000"/>
                </patternFill>
              </fill>
            </x14:dxf>
          </x14:cfRule>
          <xm:sqref>H43</xm:sqref>
        </x14:conditionalFormatting>
        <x14:conditionalFormatting xmlns:xm="http://schemas.microsoft.com/office/excel/2006/main">
          <x14:cfRule type="containsText" priority="1086" operator="containsText" id="{92B5B0FF-002A-481B-B029-5D9A822228F0}">
            <xm:f>NOT(ISERROR(SEARCH(Parametre!$B$5,H9)))</xm:f>
            <xm:f>Parametre!$B$5</xm:f>
            <x14:dxf>
              <fill>
                <patternFill>
                  <bgColor rgb="FFFFFF00"/>
                </patternFill>
              </fill>
            </x14:dxf>
          </x14:cfRule>
          <x14:cfRule type="containsText" priority="1087" operator="containsText" id="{9DC04021-9762-4790-A367-E752C60A8CF8}">
            <xm:f>NOT(ISERROR(SEARCH(Parametre!$B$3,H9)))</xm:f>
            <xm:f>Parametre!$B$3</xm:f>
            <x14:dxf>
              <fill>
                <patternFill>
                  <bgColor theme="0" tint="-0.34998626667073579"/>
                </patternFill>
              </fill>
            </x14:dxf>
          </x14:cfRule>
          <x14:cfRule type="containsText" priority="1088" operator="containsText" id="{86CCB9ED-5A05-4A18-B4F0-68CD4E687B9C}">
            <xm:f>NOT(ISERROR(SEARCH(Parametre!$B$4,H9)))</xm:f>
            <xm:f>Parametre!$B$4</xm:f>
            <x14:dxf>
              <fill>
                <patternFill>
                  <bgColor rgb="FFFF0000"/>
                </patternFill>
              </fill>
            </x14:dxf>
          </x14:cfRule>
          <x14:cfRule type="containsText" priority="1089" operator="containsText" id="{E4C43986-D604-4096-BD3A-6B836396B44E}">
            <xm:f>NOT(ISERROR(SEARCH(Parametre!$B$7,H9)))</xm:f>
            <xm:f>Parametre!$B$7</xm:f>
            <x14:dxf>
              <fill>
                <patternFill>
                  <bgColor rgb="FF92D050"/>
                </patternFill>
              </fill>
            </x14:dxf>
          </x14:cfRule>
          <x14:cfRule type="containsText" priority="1090" operator="containsText" id="{1C5037A2-3199-49EB-9FCE-3E450E817824}">
            <xm:f>NOT(ISERROR(SEARCH(Parametre!$B$6,H9)))</xm:f>
            <xm:f>Parametre!$B$6</xm:f>
            <x14:dxf>
              <fill>
                <patternFill>
                  <bgColor rgb="FFFFC000"/>
                </patternFill>
              </fill>
            </x14:dxf>
          </x14:cfRule>
          <xm:sqref>H9</xm:sqref>
        </x14:conditionalFormatting>
        <x14:conditionalFormatting xmlns:xm="http://schemas.microsoft.com/office/excel/2006/main">
          <x14:cfRule type="containsText" priority="1120" operator="containsText" id="{B7BFC681-529A-4899-A218-D0B9DF6FD581}">
            <xm:f>NOT(ISERROR(SEARCH(Parametre!$B$5,H26)))</xm:f>
            <xm:f>Parametre!$B$5</xm:f>
            <x14:dxf>
              <fill>
                <patternFill>
                  <bgColor rgb="FFFFFF00"/>
                </patternFill>
              </fill>
            </x14:dxf>
          </x14:cfRule>
          <x14:cfRule type="containsText" priority="1121" operator="containsText" id="{4DCD9FC9-1BE7-4F92-AEF9-CFED7C9F1818}">
            <xm:f>NOT(ISERROR(SEARCH(Parametre!$B$3,H26)))</xm:f>
            <xm:f>Parametre!$B$3</xm:f>
            <x14:dxf>
              <fill>
                <patternFill>
                  <bgColor theme="0" tint="-0.34998626667073579"/>
                </patternFill>
              </fill>
            </x14:dxf>
          </x14:cfRule>
          <x14:cfRule type="containsText" priority="1122" operator="containsText" id="{45B329B2-C296-48D2-84B1-C8139A282C1D}">
            <xm:f>NOT(ISERROR(SEARCH(Parametre!$B$4,H26)))</xm:f>
            <xm:f>Parametre!$B$4</xm:f>
            <x14:dxf>
              <fill>
                <patternFill>
                  <bgColor rgb="FFFF0000"/>
                </patternFill>
              </fill>
            </x14:dxf>
          </x14:cfRule>
          <x14:cfRule type="containsText" priority="1123" operator="containsText" id="{5819C2E3-0018-45AC-AA19-80D6E4A57E08}">
            <xm:f>NOT(ISERROR(SEARCH(Parametre!$B$7,H26)))</xm:f>
            <xm:f>Parametre!$B$7</xm:f>
            <x14:dxf>
              <fill>
                <patternFill>
                  <bgColor rgb="FF92D050"/>
                </patternFill>
              </fill>
            </x14:dxf>
          </x14:cfRule>
          <x14:cfRule type="containsText" priority="1124" operator="containsText" id="{C21D04CC-4800-41F3-A7D2-05D2A2144777}">
            <xm:f>NOT(ISERROR(SEARCH(Parametre!$B$6,H26)))</xm:f>
            <xm:f>Parametre!$B$6</xm:f>
            <x14:dxf>
              <fill>
                <patternFill>
                  <bgColor rgb="FFFFC000"/>
                </patternFill>
              </fill>
            </x14:dxf>
          </x14:cfRule>
          <xm:sqref>H26</xm:sqref>
        </x14:conditionalFormatting>
        <x14:conditionalFormatting xmlns:xm="http://schemas.microsoft.com/office/excel/2006/main">
          <x14:cfRule type="containsText" priority="1113" operator="containsText" id="{5F6C2940-E1FA-4DD5-A358-F661E0ED3D25}">
            <xm:f>NOT(ISERROR(SEARCH(Parametre!$B$5,H31)))</xm:f>
            <xm:f>Parametre!$B$5</xm:f>
            <x14:dxf>
              <fill>
                <patternFill>
                  <bgColor rgb="FFFFFF00"/>
                </patternFill>
              </fill>
            </x14:dxf>
          </x14:cfRule>
          <x14:cfRule type="containsText" priority="1114" operator="containsText" id="{13D77722-7F67-4D2C-9128-C0C2E59EB375}">
            <xm:f>NOT(ISERROR(SEARCH(Parametre!$B$3,H31)))</xm:f>
            <xm:f>Parametre!$B$3</xm:f>
            <x14:dxf>
              <fill>
                <patternFill>
                  <bgColor theme="0" tint="-0.34998626667073579"/>
                </patternFill>
              </fill>
            </x14:dxf>
          </x14:cfRule>
          <x14:cfRule type="containsText" priority="1115" operator="containsText" id="{F7498DF7-546E-4465-831D-E37926AFF2EF}">
            <xm:f>NOT(ISERROR(SEARCH(Parametre!$B$4,H31)))</xm:f>
            <xm:f>Parametre!$B$4</xm:f>
            <x14:dxf>
              <fill>
                <patternFill>
                  <bgColor rgb="FFFF0000"/>
                </patternFill>
              </fill>
            </x14:dxf>
          </x14:cfRule>
          <x14:cfRule type="containsText" priority="1116" operator="containsText" id="{173C1D50-A19B-4E52-921E-70A2268933CE}">
            <xm:f>NOT(ISERROR(SEARCH(Parametre!$B$7,H31)))</xm:f>
            <xm:f>Parametre!$B$7</xm:f>
            <x14:dxf>
              <fill>
                <patternFill>
                  <bgColor rgb="FF92D050"/>
                </patternFill>
              </fill>
            </x14:dxf>
          </x14:cfRule>
          <x14:cfRule type="containsText" priority="1117" operator="containsText" id="{53351161-72DD-4B8F-B6F8-AC2C8ADC1F65}">
            <xm:f>NOT(ISERROR(SEARCH(Parametre!$B$6,H31)))</xm:f>
            <xm:f>Parametre!$B$6</xm:f>
            <x14:dxf>
              <fill>
                <patternFill>
                  <bgColor rgb="FFFFC000"/>
                </patternFill>
              </fill>
            </x14:dxf>
          </x14:cfRule>
          <xm:sqref>H31</xm:sqref>
        </x14:conditionalFormatting>
        <x14:conditionalFormatting xmlns:xm="http://schemas.microsoft.com/office/excel/2006/main">
          <x14:cfRule type="containsText" priority="1055" operator="containsText" id="{D34BA5B3-8713-4A67-9987-0055F1588710}">
            <xm:f>NOT(ISERROR(SEARCH(Parametre!$B$5,H46)))</xm:f>
            <xm:f>Parametre!$B$5</xm:f>
            <x14:dxf>
              <fill>
                <patternFill>
                  <bgColor rgb="FFFFFF00"/>
                </patternFill>
              </fill>
            </x14:dxf>
          </x14:cfRule>
          <x14:cfRule type="containsText" priority="1056" operator="containsText" id="{4557946F-5C28-466F-9F5B-DF81667B2159}">
            <xm:f>NOT(ISERROR(SEARCH(Parametre!$B$3,H46)))</xm:f>
            <xm:f>Parametre!$B$3</xm:f>
            <x14:dxf>
              <fill>
                <patternFill>
                  <bgColor theme="0" tint="-0.34998626667073579"/>
                </patternFill>
              </fill>
            </x14:dxf>
          </x14:cfRule>
          <x14:cfRule type="containsText" priority="1057" operator="containsText" id="{7D6AE139-9AAE-4A62-8C8F-43F01F0C7EA3}">
            <xm:f>NOT(ISERROR(SEARCH(Parametre!$B$4,H46)))</xm:f>
            <xm:f>Parametre!$B$4</xm:f>
            <x14:dxf>
              <fill>
                <patternFill>
                  <bgColor rgb="FFFF0000"/>
                </patternFill>
              </fill>
            </x14:dxf>
          </x14:cfRule>
          <x14:cfRule type="containsText" priority="1058" operator="containsText" id="{FA1C0AA9-BC8B-4965-9FB2-39D3A1FA34F2}">
            <xm:f>NOT(ISERROR(SEARCH(Parametre!$B$7,H46)))</xm:f>
            <xm:f>Parametre!$B$7</xm:f>
            <x14:dxf>
              <fill>
                <patternFill>
                  <bgColor rgb="FF92D050"/>
                </patternFill>
              </fill>
            </x14:dxf>
          </x14:cfRule>
          <x14:cfRule type="containsText" priority="1059" operator="containsText" id="{FF64CC6B-FFC3-4C7F-B201-DAF00BE8A778}">
            <xm:f>NOT(ISERROR(SEARCH(Parametre!$B$6,H46)))</xm:f>
            <xm:f>Parametre!$B$6</xm:f>
            <x14:dxf>
              <fill>
                <patternFill>
                  <bgColor rgb="FFFFC000"/>
                </patternFill>
              </fill>
            </x14:dxf>
          </x14:cfRule>
          <xm:sqref>H46</xm:sqref>
        </x14:conditionalFormatting>
        <x14:conditionalFormatting xmlns:xm="http://schemas.microsoft.com/office/excel/2006/main">
          <x14:cfRule type="containsText" priority="954" operator="containsText" id="{0E20229E-39FA-4362-A14C-EB2EE62E6BBF}">
            <xm:f>NOT(ISERROR(SEARCH(Parametre!$B$5,H63)))</xm:f>
            <xm:f>Parametre!$B$5</xm:f>
            <x14:dxf>
              <fill>
                <patternFill>
                  <bgColor rgb="FFFFFF00"/>
                </patternFill>
              </fill>
            </x14:dxf>
          </x14:cfRule>
          <x14:cfRule type="containsText" priority="955" operator="containsText" id="{F5E10998-F6DC-440E-99EF-CC7F6711D130}">
            <xm:f>NOT(ISERROR(SEARCH(Parametre!$B$3,H63)))</xm:f>
            <xm:f>Parametre!$B$3</xm:f>
            <x14:dxf>
              <fill>
                <patternFill>
                  <bgColor theme="0" tint="-0.34998626667073579"/>
                </patternFill>
              </fill>
            </x14:dxf>
          </x14:cfRule>
          <x14:cfRule type="containsText" priority="956" operator="containsText" id="{8A7170B1-DEEA-4E3F-89EA-F32407C20492}">
            <xm:f>NOT(ISERROR(SEARCH(Parametre!$B$4,H63)))</xm:f>
            <xm:f>Parametre!$B$4</xm:f>
            <x14:dxf>
              <fill>
                <patternFill>
                  <bgColor rgb="FFFF0000"/>
                </patternFill>
              </fill>
            </x14:dxf>
          </x14:cfRule>
          <x14:cfRule type="containsText" priority="957" operator="containsText" id="{FECBD080-4317-4206-B22C-F7F0B610D3CC}">
            <xm:f>NOT(ISERROR(SEARCH(Parametre!$B$7,H63)))</xm:f>
            <xm:f>Parametre!$B$7</xm:f>
            <x14:dxf>
              <fill>
                <patternFill>
                  <bgColor rgb="FF92D050"/>
                </patternFill>
              </fill>
            </x14:dxf>
          </x14:cfRule>
          <x14:cfRule type="containsText" priority="958" operator="containsText" id="{25C82B8D-DE10-418F-B557-1FCAB65D8AAC}">
            <xm:f>NOT(ISERROR(SEARCH(Parametre!$B$6,H63)))</xm:f>
            <xm:f>Parametre!$B$6</xm:f>
            <x14:dxf>
              <fill>
                <patternFill>
                  <bgColor rgb="FFFFC000"/>
                </patternFill>
              </fill>
            </x14:dxf>
          </x14:cfRule>
          <xm:sqref>H63</xm:sqref>
        </x14:conditionalFormatting>
        <x14:conditionalFormatting xmlns:xm="http://schemas.microsoft.com/office/excel/2006/main">
          <x14:cfRule type="containsText" priority="915" operator="containsText" id="{68539564-FFF6-42F1-A45F-48A127398255}">
            <xm:f>NOT(ISERROR(SEARCH(Parametre!$B$5,H44)))</xm:f>
            <xm:f>Parametre!$B$5</xm:f>
            <x14:dxf>
              <fill>
                <patternFill>
                  <bgColor rgb="FFFFFF00"/>
                </patternFill>
              </fill>
            </x14:dxf>
          </x14:cfRule>
          <x14:cfRule type="containsText" priority="916" operator="containsText" id="{02A3FD9A-F134-480B-8499-A8488DBFE21C}">
            <xm:f>NOT(ISERROR(SEARCH(Parametre!$B$3,H44)))</xm:f>
            <xm:f>Parametre!$B$3</xm:f>
            <x14:dxf>
              <fill>
                <patternFill>
                  <bgColor theme="0" tint="-0.34998626667073579"/>
                </patternFill>
              </fill>
            </x14:dxf>
          </x14:cfRule>
          <x14:cfRule type="containsText" priority="917" operator="containsText" id="{F20B8268-7459-4D6A-BB81-2CE2CB8A9C29}">
            <xm:f>NOT(ISERROR(SEARCH(Parametre!$B$4,H44)))</xm:f>
            <xm:f>Parametre!$B$4</xm:f>
            <x14:dxf>
              <fill>
                <patternFill>
                  <bgColor rgb="FFFF0000"/>
                </patternFill>
              </fill>
            </x14:dxf>
          </x14:cfRule>
          <x14:cfRule type="containsText" priority="918" operator="containsText" id="{F37EB757-FB97-4F2E-B88C-0329115690DD}">
            <xm:f>NOT(ISERROR(SEARCH(Parametre!$B$7,H44)))</xm:f>
            <xm:f>Parametre!$B$7</xm:f>
            <x14:dxf>
              <fill>
                <patternFill>
                  <bgColor rgb="FF92D050"/>
                </patternFill>
              </fill>
            </x14:dxf>
          </x14:cfRule>
          <x14:cfRule type="containsText" priority="919" operator="containsText" id="{35AE801F-EE16-4388-849E-7550184F9D4B}">
            <xm:f>NOT(ISERROR(SEARCH(Parametre!$B$6,H44)))</xm:f>
            <xm:f>Parametre!$B$6</xm:f>
            <x14:dxf>
              <fill>
                <patternFill>
                  <bgColor rgb="FFFFC000"/>
                </patternFill>
              </fill>
            </x14:dxf>
          </x14:cfRule>
          <xm:sqref>H44</xm:sqref>
        </x14:conditionalFormatting>
        <x14:conditionalFormatting xmlns:xm="http://schemas.microsoft.com/office/excel/2006/main">
          <x14:cfRule type="containsText" priority="759" operator="containsText" id="{20C7DB78-21A0-44C8-937B-A7BB179F0B16}">
            <xm:f>NOT(ISERROR(SEARCH(Parametre!$B$5,H45)))</xm:f>
            <xm:f>Parametre!$B$5</xm:f>
            <x14:dxf>
              <fill>
                <patternFill>
                  <bgColor rgb="FFFFFF00"/>
                </patternFill>
              </fill>
            </x14:dxf>
          </x14:cfRule>
          <x14:cfRule type="containsText" priority="760" operator="containsText" id="{D231D349-9F42-452D-806F-719EF4E0DADB}">
            <xm:f>NOT(ISERROR(SEARCH(Parametre!$B$3,H45)))</xm:f>
            <xm:f>Parametre!$B$3</xm:f>
            <x14:dxf>
              <fill>
                <patternFill>
                  <bgColor theme="0" tint="-0.34998626667073579"/>
                </patternFill>
              </fill>
            </x14:dxf>
          </x14:cfRule>
          <x14:cfRule type="containsText" priority="761" operator="containsText" id="{32BF3E04-8601-4644-8A97-A46F24EB20CC}">
            <xm:f>NOT(ISERROR(SEARCH(Parametre!$B$4,H45)))</xm:f>
            <xm:f>Parametre!$B$4</xm:f>
            <x14:dxf>
              <fill>
                <patternFill>
                  <bgColor rgb="FFFF0000"/>
                </patternFill>
              </fill>
            </x14:dxf>
          </x14:cfRule>
          <x14:cfRule type="containsText" priority="762" operator="containsText" id="{0ABB58AD-0B01-4F17-8001-B6B39343D574}">
            <xm:f>NOT(ISERROR(SEARCH(Parametre!$B$7,H45)))</xm:f>
            <xm:f>Parametre!$B$7</xm:f>
            <x14:dxf>
              <fill>
                <patternFill>
                  <bgColor rgb="FF92D050"/>
                </patternFill>
              </fill>
            </x14:dxf>
          </x14:cfRule>
          <x14:cfRule type="containsText" priority="763" operator="containsText" id="{FB9F573B-C0CA-4235-A100-C00B019C9FF3}">
            <xm:f>NOT(ISERROR(SEARCH(Parametre!$B$6,H45)))</xm:f>
            <xm:f>Parametre!$B$6</xm:f>
            <x14:dxf>
              <fill>
                <patternFill>
                  <bgColor rgb="FFFFC000"/>
                </patternFill>
              </fill>
            </x14:dxf>
          </x14:cfRule>
          <xm:sqref>H45</xm:sqref>
        </x14:conditionalFormatting>
        <x14:conditionalFormatting xmlns:xm="http://schemas.microsoft.com/office/excel/2006/main">
          <x14:cfRule type="containsText" priority="592" operator="containsText" id="{0C700BEB-AEAF-4DB7-9757-DAE76908328F}">
            <xm:f>NOT(ISERROR(SEARCH(Parametre!$B$5,H42)))</xm:f>
            <xm:f>Parametre!$B$5</xm:f>
            <x14:dxf>
              <fill>
                <patternFill>
                  <bgColor rgb="FFFFFF00"/>
                </patternFill>
              </fill>
            </x14:dxf>
          </x14:cfRule>
          <x14:cfRule type="containsText" priority="593" operator="containsText" id="{FCA5770B-E9AD-459F-845A-677A83688872}">
            <xm:f>NOT(ISERROR(SEARCH(Parametre!$B$3,H42)))</xm:f>
            <xm:f>Parametre!$B$3</xm:f>
            <x14:dxf>
              <fill>
                <patternFill>
                  <bgColor theme="0" tint="-0.34998626667073579"/>
                </patternFill>
              </fill>
            </x14:dxf>
          </x14:cfRule>
          <x14:cfRule type="containsText" priority="594" operator="containsText" id="{93DBFE7F-D8D0-4D65-AE75-B84721FFBA8E}">
            <xm:f>NOT(ISERROR(SEARCH(Parametre!$B$4,H42)))</xm:f>
            <xm:f>Parametre!$B$4</xm:f>
            <x14:dxf>
              <fill>
                <patternFill>
                  <bgColor rgb="FFFF0000"/>
                </patternFill>
              </fill>
            </x14:dxf>
          </x14:cfRule>
          <x14:cfRule type="containsText" priority="595" operator="containsText" id="{D6757188-EF18-4A6A-AB18-1676447C4462}">
            <xm:f>NOT(ISERROR(SEARCH(Parametre!$B$7,H42)))</xm:f>
            <xm:f>Parametre!$B$7</xm:f>
            <x14:dxf>
              <fill>
                <patternFill>
                  <bgColor rgb="FF92D050"/>
                </patternFill>
              </fill>
            </x14:dxf>
          </x14:cfRule>
          <x14:cfRule type="containsText" priority="596" operator="containsText" id="{279A1FC7-F472-4529-BB16-5EE77BB2051C}">
            <xm:f>NOT(ISERROR(SEARCH(Parametre!$B$6,H42)))</xm:f>
            <xm:f>Parametre!$B$6</xm:f>
            <x14:dxf>
              <fill>
                <patternFill>
                  <bgColor rgb="FFFFC000"/>
                </patternFill>
              </fill>
            </x14:dxf>
          </x14:cfRule>
          <xm:sqref>H42</xm:sqref>
        </x14:conditionalFormatting>
        <x14:conditionalFormatting xmlns:xm="http://schemas.microsoft.com/office/excel/2006/main">
          <x14:cfRule type="containsText" priority="397" operator="containsText" id="{754A65F8-7BBF-4249-AA04-AE2D9D699C36}">
            <xm:f>NOT(ISERROR(SEARCH(Parametre!$B$5,H32)))</xm:f>
            <xm:f>Parametre!$B$5</xm:f>
            <x14:dxf>
              <fill>
                <patternFill>
                  <bgColor rgb="FFFFFF00"/>
                </patternFill>
              </fill>
            </x14:dxf>
          </x14:cfRule>
          <x14:cfRule type="containsText" priority="398" operator="containsText" id="{3055162C-309E-4A78-ABA9-48B618C52E05}">
            <xm:f>NOT(ISERROR(SEARCH(Parametre!$B$3,H32)))</xm:f>
            <xm:f>Parametre!$B$3</xm:f>
            <x14:dxf>
              <fill>
                <patternFill>
                  <bgColor theme="0" tint="-0.34998626667073579"/>
                </patternFill>
              </fill>
            </x14:dxf>
          </x14:cfRule>
          <x14:cfRule type="containsText" priority="399" operator="containsText" id="{DE153C11-FD38-464A-926E-8EF42DC36478}">
            <xm:f>NOT(ISERROR(SEARCH(Parametre!$B$4,H32)))</xm:f>
            <xm:f>Parametre!$B$4</xm:f>
            <x14:dxf>
              <fill>
                <patternFill>
                  <bgColor rgb="FFFF0000"/>
                </patternFill>
              </fill>
            </x14:dxf>
          </x14:cfRule>
          <x14:cfRule type="containsText" priority="400" operator="containsText" id="{9788B9BF-7159-4FB0-95F7-1ED83BE058BC}">
            <xm:f>NOT(ISERROR(SEARCH(Parametre!$B$7,H32)))</xm:f>
            <xm:f>Parametre!$B$7</xm:f>
            <x14:dxf>
              <fill>
                <patternFill>
                  <bgColor rgb="FF92D050"/>
                </patternFill>
              </fill>
            </x14:dxf>
          </x14:cfRule>
          <x14:cfRule type="containsText" priority="401" operator="containsText" id="{64EDDFCB-1CE9-406C-A714-EE8A4C0A0A92}">
            <xm:f>NOT(ISERROR(SEARCH(Parametre!$B$6,H32)))</xm:f>
            <xm:f>Parametre!$B$6</xm:f>
            <x14:dxf>
              <fill>
                <patternFill>
                  <bgColor rgb="FFFFC000"/>
                </patternFill>
              </fill>
            </x14:dxf>
          </x14:cfRule>
          <xm:sqref>H32</xm:sqref>
        </x14:conditionalFormatting>
        <x14:conditionalFormatting xmlns:xm="http://schemas.microsoft.com/office/excel/2006/main">
          <x14:cfRule type="containsText" priority="409" operator="containsText" id="{AB3640A9-ABDC-48AA-A636-B0F2C2DA54DD}">
            <xm:f>NOT(ISERROR(SEARCH(Parametre!$B$5,H25)))</xm:f>
            <xm:f>Parametre!$B$5</xm:f>
            <x14:dxf>
              <fill>
                <patternFill>
                  <bgColor rgb="FFFFFF00"/>
                </patternFill>
              </fill>
            </x14:dxf>
          </x14:cfRule>
          <x14:cfRule type="containsText" priority="410" operator="containsText" id="{B2B54445-B5CF-474A-BB4C-C0CD6D1177FC}">
            <xm:f>NOT(ISERROR(SEARCH(Parametre!$B$3,H25)))</xm:f>
            <xm:f>Parametre!$B$3</xm:f>
            <x14:dxf>
              <fill>
                <patternFill>
                  <bgColor theme="0" tint="-0.34998626667073579"/>
                </patternFill>
              </fill>
            </x14:dxf>
          </x14:cfRule>
          <x14:cfRule type="containsText" priority="411" operator="containsText" id="{95D67177-537B-47AE-987D-BE6E82A92525}">
            <xm:f>NOT(ISERROR(SEARCH(Parametre!$B$4,H25)))</xm:f>
            <xm:f>Parametre!$B$4</xm:f>
            <x14:dxf>
              <fill>
                <patternFill>
                  <bgColor rgb="FFFF0000"/>
                </patternFill>
              </fill>
            </x14:dxf>
          </x14:cfRule>
          <x14:cfRule type="containsText" priority="412" operator="containsText" id="{4FB74086-20E2-45BC-994F-2873D6C2F86F}">
            <xm:f>NOT(ISERROR(SEARCH(Parametre!$B$7,H25)))</xm:f>
            <xm:f>Parametre!$B$7</xm:f>
            <x14:dxf>
              <fill>
                <patternFill>
                  <bgColor rgb="FF92D050"/>
                </patternFill>
              </fill>
            </x14:dxf>
          </x14:cfRule>
          <x14:cfRule type="containsText" priority="413" operator="containsText" id="{C9AC60C1-9073-44E3-943B-755BC74B9893}">
            <xm:f>NOT(ISERROR(SEARCH(Parametre!$B$6,H25)))</xm:f>
            <xm:f>Parametre!$B$6</xm:f>
            <x14:dxf>
              <fill>
                <patternFill>
                  <bgColor rgb="FFFFC000"/>
                </patternFill>
              </fill>
            </x14:dxf>
          </x14:cfRule>
          <xm:sqref>H25</xm:sqref>
        </x14:conditionalFormatting>
        <x14:conditionalFormatting xmlns:xm="http://schemas.microsoft.com/office/excel/2006/main">
          <x14:cfRule type="containsText" priority="390" operator="containsText" id="{88027CDA-CFB2-474B-ABF9-AF55C3C13678}">
            <xm:f>NOT(ISERROR(SEARCH(Parametre!$B$5,H33)))</xm:f>
            <xm:f>Parametre!$B$5</xm:f>
            <x14:dxf>
              <fill>
                <patternFill>
                  <bgColor rgb="FFFFFF00"/>
                </patternFill>
              </fill>
            </x14:dxf>
          </x14:cfRule>
          <x14:cfRule type="containsText" priority="391" operator="containsText" id="{3883A11C-E9BB-4AAF-91CE-4B9F1D8DB69A}">
            <xm:f>NOT(ISERROR(SEARCH(Parametre!$B$3,H33)))</xm:f>
            <xm:f>Parametre!$B$3</xm:f>
            <x14:dxf>
              <fill>
                <patternFill>
                  <bgColor theme="0" tint="-0.34998626667073579"/>
                </patternFill>
              </fill>
            </x14:dxf>
          </x14:cfRule>
          <x14:cfRule type="containsText" priority="392" operator="containsText" id="{AAF86E7D-7DD6-4354-9293-C7DD00B51756}">
            <xm:f>NOT(ISERROR(SEARCH(Parametre!$B$4,H33)))</xm:f>
            <xm:f>Parametre!$B$4</xm:f>
            <x14:dxf>
              <fill>
                <patternFill>
                  <bgColor rgb="FFFF0000"/>
                </patternFill>
              </fill>
            </x14:dxf>
          </x14:cfRule>
          <x14:cfRule type="containsText" priority="393" operator="containsText" id="{3F07360C-92AD-4CD7-B3B2-0762D89F9C29}">
            <xm:f>NOT(ISERROR(SEARCH(Parametre!$B$7,H33)))</xm:f>
            <xm:f>Parametre!$B$7</xm:f>
            <x14:dxf>
              <fill>
                <patternFill>
                  <bgColor rgb="FF92D050"/>
                </patternFill>
              </fill>
            </x14:dxf>
          </x14:cfRule>
          <x14:cfRule type="containsText" priority="394" operator="containsText" id="{BFD0D765-78F2-4369-A3D7-26B3729D5AD4}">
            <xm:f>NOT(ISERROR(SEARCH(Parametre!$B$6,H33)))</xm:f>
            <xm:f>Parametre!$B$6</xm:f>
            <x14:dxf>
              <fill>
                <patternFill>
                  <bgColor rgb="FFFFC000"/>
                </patternFill>
              </fill>
            </x14:dxf>
          </x14:cfRule>
          <xm:sqref>H33</xm:sqref>
        </x14:conditionalFormatting>
        <x14:conditionalFormatting xmlns:xm="http://schemas.microsoft.com/office/excel/2006/main">
          <x14:cfRule type="containsText" priority="383" operator="containsText" id="{7E5B119A-6900-4649-8EFA-B33E83549BB6}">
            <xm:f>NOT(ISERROR(SEARCH(Parametre!$B$5,H34)))</xm:f>
            <xm:f>Parametre!$B$5</xm:f>
            <x14:dxf>
              <fill>
                <patternFill>
                  <bgColor rgb="FFFFFF00"/>
                </patternFill>
              </fill>
            </x14:dxf>
          </x14:cfRule>
          <x14:cfRule type="containsText" priority="384" operator="containsText" id="{A0B36ECF-9C81-4C2F-AE7B-3F5E5B5B5871}">
            <xm:f>NOT(ISERROR(SEARCH(Parametre!$B$3,H34)))</xm:f>
            <xm:f>Parametre!$B$3</xm:f>
            <x14:dxf>
              <fill>
                <patternFill>
                  <bgColor theme="0" tint="-0.34998626667073579"/>
                </patternFill>
              </fill>
            </x14:dxf>
          </x14:cfRule>
          <x14:cfRule type="containsText" priority="385" operator="containsText" id="{02AFDDC1-457E-42F4-B40D-7275CC785132}">
            <xm:f>NOT(ISERROR(SEARCH(Parametre!$B$4,H34)))</xm:f>
            <xm:f>Parametre!$B$4</xm:f>
            <x14:dxf>
              <fill>
                <patternFill>
                  <bgColor rgb="FFFF0000"/>
                </patternFill>
              </fill>
            </x14:dxf>
          </x14:cfRule>
          <x14:cfRule type="containsText" priority="386" operator="containsText" id="{80D81C60-C884-4FA8-BA13-0057B5EA6181}">
            <xm:f>NOT(ISERROR(SEARCH(Parametre!$B$7,H34)))</xm:f>
            <xm:f>Parametre!$B$7</xm:f>
            <x14:dxf>
              <fill>
                <patternFill>
                  <bgColor rgb="FF92D050"/>
                </patternFill>
              </fill>
            </x14:dxf>
          </x14:cfRule>
          <x14:cfRule type="containsText" priority="387" operator="containsText" id="{0AED0893-09DE-4D15-A2F6-AA0BF35633E0}">
            <xm:f>NOT(ISERROR(SEARCH(Parametre!$B$6,H34)))</xm:f>
            <xm:f>Parametre!$B$6</xm:f>
            <x14:dxf>
              <fill>
                <patternFill>
                  <bgColor rgb="FFFFC000"/>
                </patternFill>
              </fill>
            </x14:dxf>
          </x14:cfRule>
          <xm:sqref>H34</xm:sqref>
        </x14:conditionalFormatting>
        <x14:conditionalFormatting xmlns:xm="http://schemas.microsoft.com/office/excel/2006/main">
          <x14:cfRule type="containsText" priority="376" operator="containsText" id="{86F91466-ADC8-4CDC-9B60-E2A10992D74F}">
            <xm:f>NOT(ISERROR(SEARCH(Parametre!$B$5,H35)))</xm:f>
            <xm:f>Parametre!$B$5</xm:f>
            <x14:dxf>
              <fill>
                <patternFill>
                  <bgColor rgb="FFFFFF00"/>
                </patternFill>
              </fill>
            </x14:dxf>
          </x14:cfRule>
          <x14:cfRule type="containsText" priority="377" operator="containsText" id="{68FE33EC-9518-43BD-AC73-C4B4967E0C49}">
            <xm:f>NOT(ISERROR(SEARCH(Parametre!$B$3,H35)))</xm:f>
            <xm:f>Parametre!$B$3</xm:f>
            <x14:dxf>
              <fill>
                <patternFill>
                  <bgColor theme="0" tint="-0.34998626667073579"/>
                </patternFill>
              </fill>
            </x14:dxf>
          </x14:cfRule>
          <x14:cfRule type="containsText" priority="378" operator="containsText" id="{F04D7C75-5169-46EA-9522-0F5DE76EEDB6}">
            <xm:f>NOT(ISERROR(SEARCH(Parametre!$B$4,H35)))</xm:f>
            <xm:f>Parametre!$B$4</xm:f>
            <x14:dxf>
              <fill>
                <patternFill>
                  <bgColor rgb="FFFF0000"/>
                </patternFill>
              </fill>
            </x14:dxf>
          </x14:cfRule>
          <x14:cfRule type="containsText" priority="379" operator="containsText" id="{761FB782-C0AE-4410-9F0E-DBEEB0084DE6}">
            <xm:f>NOT(ISERROR(SEARCH(Parametre!$B$7,H35)))</xm:f>
            <xm:f>Parametre!$B$7</xm:f>
            <x14:dxf>
              <fill>
                <patternFill>
                  <bgColor rgb="FF92D050"/>
                </patternFill>
              </fill>
            </x14:dxf>
          </x14:cfRule>
          <x14:cfRule type="containsText" priority="380" operator="containsText" id="{5468159F-62FD-411F-8D7E-88DF992CACCF}">
            <xm:f>NOT(ISERROR(SEARCH(Parametre!$B$6,H35)))</xm:f>
            <xm:f>Parametre!$B$6</xm:f>
            <x14:dxf>
              <fill>
                <patternFill>
                  <bgColor rgb="FFFFC000"/>
                </patternFill>
              </fill>
            </x14:dxf>
          </x14:cfRule>
          <xm:sqref>H35</xm:sqref>
        </x14:conditionalFormatting>
        <x14:conditionalFormatting xmlns:xm="http://schemas.microsoft.com/office/excel/2006/main">
          <x14:cfRule type="containsText" priority="369" operator="containsText" id="{C6C04939-897F-4859-9B11-31D1BB274EA2}">
            <xm:f>NOT(ISERROR(SEARCH(Parametre!$B$5,H36)))</xm:f>
            <xm:f>Parametre!$B$5</xm:f>
            <x14:dxf>
              <fill>
                <patternFill>
                  <bgColor rgb="FFFFFF00"/>
                </patternFill>
              </fill>
            </x14:dxf>
          </x14:cfRule>
          <x14:cfRule type="containsText" priority="370" operator="containsText" id="{D755662F-8E02-4D34-8AA9-60FFBDA12A47}">
            <xm:f>NOT(ISERROR(SEARCH(Parametre!$B$3,H36)))</xm:f>
            <xm:f>Parametre!$B$3</xm:f>
            <x14:dxf>
              <fill>
                <patternFill>
                  <bgColor theme="0" tint="-0.34998626667073579"/>
                </patternFill>
              </fill>
            </x14:dxf>
          </x14:cfRule>
          <x14:cfRule type="containsText" priority="371" operator="containsText" id="{F88B6057-0689-4432-B504-2293C5F17068}">
            <xm:f>NOT(ISERROR(SEARCH(Parametre!$B$4,H36)))</xm:f>
            <xm:f>Parametre!$B$4</xm:f>
            <x14:dxf>
              <fill>
                <patternFill>
                  <bgColor rgb="FFFF0000"/>
                </patternFill>
              </fill>
            </x14:dxf>
          </x14:cfRule>
          <x14:cfRule type="containsText" priority="372" operator="containsText" id="{5C85535F-B20D-46C2-9F1D-A0157222DD89}">
            <xm:f>NOT(ISERROR(SEARCH(Parametre!$B$7,H36)))</xm:f>
            <xm:f>Parametre!$B$7</xm:f>
            <x14:dxf>
              <fill>
                <patternFill>
                  <bgColor rgb="FF92D050"/>
                </patternFill>
              </fill>
            </x14:dxf>
          </x14:cfRule>
          <x14:cfRule type="containsText" priority="373" operator="containsText" id="{C9276008-522C-4D4D-9F9B-255D77AC6397}">
            <xm:f>NOT(ISERROR(SEARCH(Parametre!$B$6,H36)))</xm:f>
            <xm:f>Parametre!$B$6</xm:f>
            <x14:dxf>
              <fill>
                <patternFill>
                  <bgColor rgb="FFFFC000"/>
                </patternFill>
              </fill>
            </x14:dxf>
          </x14:cfRule>
          <xm:sqref>H36</xm:sqref>
        </x14:conditionalFormatting>
        <x14:conditionalFormatting xmlns:xm="http://schemas.microsoft.com/office/excel/2006/main">
          <x14:cfRule type="containsText" priority="348" operator="containsText" id="{D2459F6E-4AB5-4040-9068-D0BDDBB4E6C4}">
            <xm:f>NOT(ISERROR(SEARCH(Parametre!$B$5,H38)))</xm:f>
            <xm:f>Parametre!$B$5</xm:f>
            <x14:dxf>
              <fill>
                <patternFill>
                  <bgColor rgb="FFFFFF00"/>
                </patternFill>
              </fill>
            </x14:dxf>
          </x14:cfRule>
          <x14:cfRule type="containsText" priority="349" operator="containsText" id="{B2D080A1-F89A-4ACC-93BC-3A85C6A644F4}">
            <xm:f>NOT(ISERROR(SEARCH(Parametre!$B$3,H38)))</xm:f>
            <xm:f>Parametre!$B$3</xm:f>
            <x14:dxf>
              <fill>
                <patternFill>
                  <bgColor theme="0" tint="-0.34998626667073579"/>
                </patternFill>
              </fill>
            </x14:dxf>
          </x14:cfRule>
          <x14:cfRule type="containsText" priority="350" operator="containsText" id="{30D5C551-C506-4EA7-8020-3EDF8DD6E38B}">
            <xm:f>NOT(ISERROR(SEARCH(Parametre!$B$4,H38)))</xm:f>
            <xm:f>Parametre!$B$4</xm:f>
            <x14:dxf>
              <fill>
                <patternFill>
                  <bgColor rgb="FFFF0000"/>
                </patternFill>
              </fill>
            </x14:dxf>
          </x14:cfRule>
          <x14:cfRule type="containsText" priority="351" operator="containsText" id="{338629E2-21FD-4BB1-A1AE-DFADD640FF0B}">
            <xm:f>NOT(ISERROR(SEARCH(Parametre!$B$7,H38)))</xm:f>
            <xm:f>Parametre!$B$7</xm:f>
            <x14:dxf>
              <fill>
                <patternFill>
                  <bgColor rgb="FF92D050"/>
                </patternFill>
              </fill>
            </x14:dxf>
          </x14:cfRule>
          <x14:cfRule type="containsText" priority="352" operator="containsText" id="{C54983DC-8BA0-4ECD-8EA7-C457D1AAFBFB}">
            <xm:f>NOT(ISERROR(SEARCH(Parametre!$B$6,H38)))</xm:f>
            <xm:f>Parametre!$B$6</xm:f>
            <x14:dxf>
              <fill>
                <patternFill>
                  <bgColor rgb="FFFFC000"/>
                </patternFill>
              </fill>
            </x14:dxf>
          </x14:cfRule>
          <xm:sqref>H38</xm:sqref>
        </x14:conditionalFormatting>
        <x14:conditionalFormatting xmlns:xm="http://schemas.microsoft.com/office/excel/2006/main">
          <x14:cfRule type="containsText" priority="355" operator="containsText" id="{A469E743-A85A-4E2C-9B46-6CD5FE62684C}">
            <xm:f>NOT(ISERROR(SEARCH(Parametre!$B$5,H37)))</xm:f>
            <xm:f>Parametre!$B$5</xm:f>
            <x14:dxf>
              <fill>
                <patternFill>
                  <bgColor rgb="FFFFFF00"/>
                </patternFill>
              </fill>
            </x14:dxf>
          </x14:cfRule>
          <x14:cfRule type="containsText" priority="356" operator="containsText" id="{B37EEFE0-204E-4AB5-B7BB-1069EA1236A5}">
            <xm:f>NOT(ISERROR(SEARCH(Parametre!$B$3,H37)))</xm:f>
            <xm:f>Parametre!$B$3</xm:f>
            <x14:dxf>
              <fill>
                <patternFill>
                  <bgColor theme="0" tint="-0.34998626667073579"/>
                </patternFill>
              </fill>
            </x14:dxf>
          </x14:cfRule>
          <x14:cfRule type="containsText" priority="357" operator="containsText" id="{9C23BC8B-2745-49E3-9D29-3C0A70E81505}">
            <xm:f>NOT(ISERROR(SEARCH(Parametre!$B$4,H37)))</xm:f>
            <xm:f>Parametre!$B$4</xm:f>
            <x14:dxf>
              <fill>
                <patternFill>
                  <bgColor rgb="FFFF0000"/>
                </patternFill>
              </fill>
            </x14:dxf>
          </x14:cfRule>
          <x14:cfRule type="containsText" priority="358" operator="containsText" id="{954058C4-BAC8-4A48-B149-BD275EE61C7E}">
            <xm:f>NOT(ISERROR(SEARCH(Parametre!$B$7,H37)))</xm:f>
            <xm:f>Parametre!$B$7</xm:f>
            <x14:dxf>
              <fill>
                <patternFill>
                  <bgColor rgb="FF92D050"/>
                </patternFill>
              </fill>
            </x14:dxf>
          </x14:cfRule>
          <x14:cfRule type="containsText" priority="359" operator="containsText" id="{D14BA761-111F-4F2D-A0E4-AA7F5B176FEE}">
            <xm:f>NOT(ISERROR(SEARCH(Parametre!$B$6,H37)))</xm:f>
            <xm:f>Parametre!$B$6</xm:f>
            <x14:dxf>
              <fill>
                <patternFill>
                  <bgColor rgb="FFFFC000"/>
                </patternFill>
              </fill>
            </x14:dxf>
          </x14:cfRule>
          <xm:sqref>H37</xm:sqref>
        </x14:conditionalFormatting>
        <x14:conditionalFormatting xmlns:xm="http://schemas.microsoft.com/office/excel/2006/main">
          <x14:cfRule type="containsText" priority="314" operator="containsText" id="{75260956-1D05-44DA-8557-5900380B020B}">
            <xm:f>NOT(ISERROR(SEARCH(Parametre!$B$5,H47)))</xm:f>
            <xm:f>Parametre!$B$5</xm:f>
            <x14:dxf>
              <fill>
                <patternFill>
                  <bgColor rgb="FFFFFF00"/>
                </patternFill>
              </fill>
            </x14:dxf>
          </x14:cfRule>
          <x14:cfRule type="containsText" priority="315" operator="containsText" id="{CACBEF8D-5B4E-4DBF-B695-FEFEE845797C}">
            <xm:f>NOT(ISERROR(SEARCH(Parametre!$B$3,H47)))</xm:f>
            <xm:f>Parametre!$B$3</xm:f>
            <x14:dxf>
              <fill>
                <patternFill>
                  <bgColor theme="0" tint="-0.34998626667073579"/>
                </patternFill>
              </fill>
            </x14:dxf>
          </x14:cfRule>
          <x14:cfRule type="containsText" priority="316" operator="containsText" id="{96CD49F3-FA2A-4FDD-8F6E-695FFD2C03D1}">
            <xm:f>NOT(ISERROR(SEARCH(Parametre!$B$4,H47)))</xm:f>
            <xm:f>Parametre!$B$4</xm:f>
            <x14:dxf>
              <fill>
                <patternFill>
                  <bgColor rgb="FFFF0000"/>
                </patternFill>
              </fill>
            </x14:dxf>
          </x14:cfRule>
          <x14:cfRule type="containsText" priority="317" operator="containsText" id="{4CCD613D-0BBD-4407-BEA3-C2DFA092A249}">
            <xm:f>NOT(ISERROR(SEARCH(Parametre!$B$7,H47)))</xm:f>
            <xm:f>Parametre!$B$7</xm:f>
            <x14:dxf>
              <fill>
                <patternFill>
                  <bgColor rgb="FF92D050"/>
                </patternFill>
              </fill>
            </x14:dxf>
          </x14:cfRule>
          <x14:cfRule type="containsText" priority="318" operator="containsText" id="{4BD70530-E5CF-440A-94EC-9D182DEB07AA}">
            <xm:f>NOT(ISERROR(SEARCH(Parametre!$B$6,H47)))</xm:f>
            <xm:f>Parametre!$B$6</xm:f>
            <x14:dxf>
              <fill>
                <patternFill>
                  <bgColor rgb="FFFFC000"/>
                </patternFill>
              </fill>
            </x14:dxf>
          </x14:cfRule>
          <xm:sqref>H47</xm:sqref>
        </x14:conditionalFormatting>
        <x14:conditionalFormatting xmlns:xm="http://schemas.microsoft.com/office/excel/2006/main">
          <x14:cfRule type="containsText" priority="307" operator="containsText" id="{06F02F3C-F314-44E3-8A45-C7D6317118C1}">
            <xm:f>NOT(ISERROR(SEARCH(Parametre!$B$5,H50)))</xm:f>
            <xm:f>Parametre!$B$5</xm:f>
            <x14:dxf>
              <fill>
                <patternFill>
                  <bgColor rgb="FFFFFF00"/>
                </patternFill>
              </fill>
            </x14:dxf>
          </x14:cfRule>
          <x14:cfRule type="containsText" priority="308" operator="containsText" id="{9D14DEB5-356C-4D4A-95D7-6B3A783D5EC8}">
            <xm:f>NOT(ISERROR(SEARCH(Parametre!$B$3,H50)))</xm:f>
            <xm:f>Parametre!$B$3</xm:f>
            <x14:dxf>
              <fill>
                <patternFill>
                  <bgColor theme="0" tint="-0.34998626667073579"/>
                </patternFill>
              </fill>
            </x14:dxf>
          </x14:cfRule>
          <x14:cfRule type="containsText" priority="309" operator="containsText" id="{6AB2C147-9DD1-456D-BDAB-C9039A35EF4E}">
            <xm:f>NOT(ISERROR(SEARCH(Parametre!$B$4,H50)))</xm:f>
            <xm:f>Parametre!$B$4</xm:f>
            <x14:dxf>
              <fill>
                <patternFill>
                  <bgColor rgb="FFFF0000"/>
                </patternFill>
              </fill>
            </x14:dxf>
          </x14:cfRule>
          <x14:cfRule type="containsText" priority="310" operator="containsText" id="{2A43DBF6-2038-4E78-86F2-449DADDA2739}">
            <xm:f>NOT(ISERROR(SEARCH(Parametre!$B$7,H50)))</xm:f>
            <xm:f>Parametre!$B$7</xm:f>
            <x14:dxf>
              <fill>
                <patternFill>
                  <bgColor rgb="FF92D050"/>
                </patternFill>
              </fill>
            </x14:dxf>
          </x14:cfRule>
          <x14:cfRule type="containsText" priority="311" operator="containsText" id="{9697C59D-F11A-4B6F-B319-A5E295AABBFF}">
            <xm:f>NOT(ISERROR(SEARCH(Parametre!$B$6,H50)))</xm:f>
            <xm:f>Parametre!$B$6</xm:f>
            <x14:dxf>
              <fill>
                <patternFill>
                  <bgColor rgb="FFFFC000"/>
                </patternFill>
              </fill>
            </x14:dxf>
          </x14:cfRule>
          <xm:sqref>H50</xm:sqref>
        </x14:conditionalFormatting>
        <x14:conditionalFormatting xmlns:xm="http://schemas.microsoft.com/office/excel/2006/main">
          <x14:cfRule type="containsText" priority="300" operator="containsText" id="{0F695C33-76A4-4063-B8B1-4144D4CF9534}">
            <xm:f>NOT(ISERROR(SEARCH(Parametre!$B$5,H48)))</xm:f>
            <xm:f>Parametre!$B$5</xm:f>
            <x14:dxf>
              <fill>
                <patternFill>
                  <bgColor rgb="FFFFFF00"/>
                </patternFill>
              </fill>
            </x14:dxf>
          </x14:cfRule>
          <x14:cfRule type="containsText" priority="301" operator="containsText" id="{9CD4BD79-465F-4A50-A537-4AB51F635D7A}">
            <xm:f>NOT(ISERROR(SEARCH(Parametre!$B$3,H48)))</xm:f>
            <xm:f>Parametre!$B$3</xm:f>
            <x14:dxf>
              <fill>
                <patternFill>
                  <bgColor theme="0" tint="-0.34998626667073579"/>
                </patternFill>
              </fill>
            </x14:dxf>
          </x14:cfRule>
          <x14:cfRule type="containsText" priority="302" operator="containsText" id="{9A6A5D5F-06D7-4962-92A1-5B7E0DCC5684}">
            <xm:f>NOT(ISERROR(SEARCH(Parametre!$B$4,H48)))</xm:f>
            <xm:f>Parametre!$B$4</xm:f>
            <x14:dxf>
              <fill>
                <patternFill>
                  <bgColor rgb="FFFF0000"/>
                </patternFill>
              </fill>
            </x14:dxf>
          </x14:cfRule>
          <x14:cfRule type="containsText" priority="303" operator="containsText" id="{F2970BE4-D6F5-4527-8391-2614EC378398}">
            <xm:f>NOT(ISERROR(SEARCH(Parametre!$B$7,H48)))</xm:f>
            <xm:f>Parametre!$B$7</xm:f>
            <x14:dxf>
              <fill>
                <patternFill>
                  <bgColor rgb="FF92D050"/>
                </patternFill>
              </fill>
            </x14:dxf>
          </x14:cfRule>
          <x14:cfRule type="containsText" priority="304" operator="containsText" id="{E50F527A-C662-456D-A6BC-629AF26A0950}">
            <xm:f>NOT(ISERROR(SEARCH(Parametre!$B$6,H48)))</xm:f>
            <xm:f>Parametre!$B$6</xm:f>
            <x14:dxf>
              <fill>
                <patternFill>
                  <bgColor rgb="FFFFC000"/>
                </patternFill>
              </fill>
            </x14:dxf>
          </x14:cfRule>
          <xm:sqref>H48</xm:sqref>
        </x14:conditionalFormatting>
        <x14:conditionalFormatting xmlns:xm="http://schemas.microsoft.com/office/excel/2006/main">
          <x14:cfRule type="containsText" priority="293" operator="containsText" id="{633948FF-7E6A-46C2-8384-E9DFFF6BFAB4}">
            <xm:f>NOT(ISERROR(SEARCH(Parametre!$B$5,H51)))</xm:f>
            <xm:f>Parametre!$B$5</xm:f>
            <x14:dxf>
              <fill>
                <patternFill>
                  <bgColor rgb="FFFFFF00"/>
                </patternFill>
              </fill>
            </x14:dxf>
          </x14:cfRule>
          <x14:cfRule type="containsText" priority="294" operator="containsText" id="{C585A201-B1CA-4AD2-B32A-C6CC41828BF0}">
            <xm:f>NOT(ISERROR(SEARCH(Parametre!$B$3,H51)))</xm:f>
            <xm:f>Parametre!$B$3</xm:f>
            <x14:dxf>
              <fill>
                <patternFill>
                  <bgColor theme="0" tint="-0.34998626667073579"/>
                </patternFill>
              </fill>
            </x14:dxf>
          </x14:cfRule>
          <x14:cfRule type="containsText" priority="295" operator="containsText" id="{20AAA5DE-64BF-426B-A990-67FC24FF94E1}">
            <xm:f>NOT(ISERROR(SEARCH(Parametre!$B$4,H51)))</xm:f>
            <xm:f>Parametre!$B$4</xm:f>
            <x14:dxf>
              <fill>
                <patternFill>
                  <bgColor rgb="FFFF0000"/>
                </patternFill>
              </fill>
            </x14:dxf>
          </x14:cfRule>
          <x14:cfRule type="containsText" priority="296" operator="containsText" id="{267EA426-1EF2-47FD-942F-092D6D9C5CEA}">
            <xm:f>NOT(ISERROR(SEARCH(Parametre!$B$7,H51)))</xm:f>
            <xm:f>Parametre!$B$7</xm:f>
            <x14:dxf>
              <fill>
                <patternFill>
                  <bgColor rgb="FF92D050"/>
                </patternFill>
              </fill>
            </x14:dxf>
          </x14:cfRule>
          <x14:cfRule type="containsText" priority="297" operator="containsText" id="{F415978B-A974-46CE-83BD-C5B384240435}">
            <xm:f>NOT(ISERROR(SEARCH(Parametre!$B$6,H51)))</xm:f>
            <xm:f>Parametre!$B$6</xm:f>
            <x14:dxf>
              <fill>
                <patternFill>
                  <bgColor rgb="FFFFC000"/>
                </patternFill>
              </fill>
            </x14:dxf>
          </x14:cfRule>
          <xm:sqref>H51</xm:sqref>
        </x14:conditionalFormatting>
        <x14:conditionalFormatting xmlns:xm="http://schemas.microsoft.com/office/excel/2006/main">
          <x14:cfRule type="containsText" priority="286" operator="containsText" id="{73420EB5-F3E0-48F7-84B3-75F29E7C3E66}">
            <xm:f>NOT(ISERROR(SEARCH(Parametre!$B$5,H49)))</xm:f>
            <xm:f>Parametre!$B$5</xm:f>
            <x14:dxf>
              <fill>
                <patternFill>
                  <bgColor rgb="FFFFFF00"/>
                </patternFill>
              </fill>
            </x14:dxf>
          </x14:cfRule>
          <x14:cfRule type="containsText" priority="287" operator="containsText" id="{D639DA0E-DACA-4F96-9BC3-57B6F2017C4C}">
            <xm:f>NOT(ISERROR(SEARCH(Parametre!$B$3,H49)))</xm:f>
            <xm:f>Parametre!$B$3</xm:f>
            <x14:dxf>
              <fill>
                <patternFill>
                  <bgColor theme="0" tint="-0.34998626667073579"/>
                </patternFill>
              </fill>
            </x14:dxf>
          </x14:cfRule>
          <x14:cfRule type="containsText" priority="288" operator="containsText" id="{431D8A10-8F4A-4BE8-8679-D06DFAB6E074}">
            <xm:f>NOT(ISERROR(SEARCH(Parametre!$B$4,H49)))</xm:f>
            <xm:f>Parametre!$B$4</xm:f>
            <x14:dxf>
              <fill>
                <patternFill>
                  <bgColor rgb="FFFF0000"/>
                </patternFill>
              </fill>
            </x14:dxf>
          </x14:cfRule>
          <x14:cfRule type="containsText" priority="289" operator="containsText" id="{32236799-3E65-4826-841E-57CC897A9D31}">
            <xm:f>NOT(ISERROR(SEARCH(Parametre!$B$7,H49)))</xm:f>
            <xm:f>Parametre!$B$7</xm:f>
            <x14:dxf>
              <fill>
                <patternFill>
                  <bgColor rgb="FF92D050"/>
                </patternFill>
              </fill>
            </x14:dxf>
          </x14:cfRule>
          <x14:cfRule type="containsText" priority="290" operator="containsText" id="{89994F7A-98FA-43AA-A3D1-B3CDFE39EECB}">
            <xm:f>NOT(ISERROR(SEARCH(Parametre!$B$6,H49)))</xm:f>
            <xm:f>Parametre!$B$6</xm:f>
            <x14:dxf>
              <fill>
                <patternFill>
                  <bgColor rgb="FFFFC000"/>
                </patternFill>
              </fill>
            </x14:dxf>
          </x14:cfRule>
          <xm:sqref>H49</xm:sqref>
        </x14:conditionalFormatting>
        <x14:conditionalFormatting xmlns:xm="http://schemas.microsoft.com/office/excel/2006/main">
          <x14:cfRule type="containsText" priority="279" operator="containsText" id="{7BAF5C05-FAF7-45B3-8450-8E60925AFA7E}">
            <xm:f>NOT(ISERROR(SEARCH(Parametre!$B$5,H52)))</xm:f>
            <xm:f>Parametre!$B$5</xm:f>
            <x14:dxf>
              <fill>
                <patternFill>
                  <bgColor rgb="FFFFFF00"/>
                </patternFill>
              </fill>
            </x14:dxf>
          </x14:cfRule>
          <x14:cfRule type="containsText" priority="280" operator="containsText" id="{B5BA1772-8C7F-4BEA-9072-73725EFA9205}">
            <xm:f>NOT(ISERROR(SEARCH(Parametre!$B$3,H52)))</xm:f>
            <xm:f>Parametre!$B$3</xm:f>
            <x14:dxf>
              <fill>
                <patternFill>
                  <bgColor theme="0" tint="-0.34998626667073579"/>
                </patternFill>
              </fill>
            </x14:dxf>
          </x14:cfRule>
          <x14:cfRule type="containsText" priority="281" operator="containsText" id="{92591F52-ADD0-43AD-B3CA-7CC741F1115D}">
            <xm:f>NOT(ISERROR(SEARCH(Parametre!$B$4,H52)))</xm:f>
            <xm:f>Parametre!$B$4</xm:f>
            <x14:dxf>
              <fill>
                <patternFill>
                  <bgColor rgb="FFFF0000"/>
                </patternFill>
              </fill>
            </x14:dxf>
          </x14:cfRule>
          <x14:cfRule type="containsText" priority="282" operator="containsText" id="{343E3F77-181E-43D9-9C1D-50FBB0796C72}">
            <xm:f>NOT(ISERROR(SEARCH(Parametre!$B$7,H52)))</xm:f>
            <xm:f>Parametre!$B$7</xm:f>
            <x14:dxf>
              <fill>
                <patternFill>
                  <bgColor rgb="FF92D050"/>
                </patternFill>
              </fill>
            </x14:dxf>
          </x14:cfRule>
          <x14:cfRule type="containsText" priority="283" operator="containsText" id="{A632C200-130B-4F07-8614-3F2C98770443}">
            <xm:f>NOT(ISERROR(SEARCH(Parametre!$B$6,H52)))</xm:f>
            <xm:f>Parametre!$B$6</xm:f>
            <x14:dxf>
              <fill>
                <patternFill>
                  <bgColor rgb="FFFFC000"/>
                </patternFill>
              </fill>
            </x14:dxf>
          </x14:cfRule>
          <xm:sqref>H52</xm:sqref>
        </x14:conditionalFormatting>
        <x14:conditionalFormatting xmlns:xm="http://schemas.microsoft.com/office/excel/2006/main">
          <x14:cfRule type="containsText" priority="272" operator="containsText" id="{AA5E62EF-E344-4C4E-A442-8485D394D0A0}">
            <xm:f>NOT(ISERROR(SEARCH(Parametre!$B$5,H53)))</xm:f>
            <xm:f>Parametre!$B$5</xm:f>
            <x14:dxf>
              <fill>
                <patternFill>
                  <bgColor rgb="FFFFFF00"/>
                </patternFill>
              </fill>
            </x14:dxf>
          </x14:cfRule>
          <x14:cfRule type="containsText" priority="273" operator="containsText" id="{8FE92DFF-83B7-4319-AF51-4842F04B3283}">
            <xm:f>NOT(ISERROR(SEARCH(Parametre!$B$3,H53)))</xm:f>
            <xm:f>Parametre!$B$3</xm:f>
            <x14:dxf>
              <fill>
                <patternFill>
                  <bgColor theme="0" tint="-0.34998626667073579"/>
                </patternFill>
              </fill>
            </x14:dxf>
          </x14:cfRule>
          <x14:cfRule type="containsText" priority="274" operator="containsText" id="{D8F1A1D1-B8A4-4DDE-B7AD-C3EABE52FC16}">
            <xm:f>NOT(ISERROR(SEARCH(Parametre!$B$4,H53)))</xm:f>
            <xm:f>Parametre!$B$4</xm:f>
            <x14:dxf>
              <fill>
                <patternFill>
                  <bgColor rgb="FFFF0000"/>
                </patternFill>
              </fill>
            </x14:dxf>
          </x14:cfRule>
          <x14:cfRule type="containsText" priority="275" operator="containsText" id="{A996400F-7FAE-4B66-82B4-EA94A5692053}">
            <xm:f>NOT(ISERROR(SEARCH(Parametre!$B$7,H53)))</xm:f>
            <xm:f>Parametre!$B$7</xm:f>
            <x14:dxf>
              <fill>
                <patternFill>
                  <bgColor rgb="FF92D050"/>
                </patternFill>
              </fill>
            </x14:dxf>
          </x14:cfRule>
          <x14:cfRule type="containsText" priority="276" operator="containsText" id="{5B0F8AD0-E12E-422E-B457-B00FBE218064}">
            <xm:f>NOT(ISERROR(SEARCH(Parametre!$B$6,H53)))</xm:f>
            <xm:f>Parametre!$B$6</xm:f>
            <x14:dxf>
              <fill>
                <patternFill>
                  <bgColor rgb="FFFFC000"/>
                </patternFill>
              </fill>
            </x14:dxf>
          </x14:cfRule>
          <xm:sqref>H53</xm:sqref>
        </x14:conditionalFormatting>
        <x14:conditionalFormatting xmlns:xm="http://schemas.microsoft.com/office/excel/2006/main">
          <x14:cfRule type="containsText" priority="265" operator="containsText" id="{C2F1A9D9-146D-46F6-88E3-70F1D37E8834}">
            <xm:f>NOT(ISERROR(SEARCH(Parametre!$B$5,H56)))</xm:f>
            <xm:f>Parametre!$B$5</xm:f>
            <x14:dxf>
              <fill>
                <patternFill>
                  <bgColor rgb="FFFFFF00"/>
                </patternFill>
              </fill>
            </x14:dxf>
          </x14:cfRule>
          <x14:cfRule type="containsText" priority="266" operator="containsText" id="{C67B6E1D-5922-4334-A0FE-66F9CE9DC5EB}">
            <xm:f>NOT(ISERROR(SEARCH(Parametre!$B$3,H56)))</xm:f>
            <xm:f>Parametre!$B$3</xm:f>
            <x14:dxf>
              <fill>
                <patternFill>
                  <bgColor theme="0" tint="-0.34998626667073579"/>
                </patternFill>
              </fill>
            </x14:dxf>
          </x14:cfRule>
          <x14:cfRule type="containsText" priority="267" operator="containsText" id="{1F3B4B68-D034-4A01-9E65-06B3F404FBD6}">
            <xm:f>NOT(ISERROR(SEARCH(Parametre!$B$4,H56)))</xm:f>
            <xm:f>Parametre!$B$4</xm:f>
            <x14:dxf>
              <fill>
                <patternFill>
                  <bgColor rgb="FFFF0000"/>
                </patternFill>
              </fill>
            </x14:dxf>
          </x14:cfRule>
          <x14:cfRule type="containsText" priority="268" operator="containsText" id="{25DF3F41-A4C1-4A34-BD13-B3CC7499F831}">
            <xm:f>NOT(ISERROR(SEARCH(Parametre!$B$7,H56)))</xm:f>
            <xm:f>Parametre!$B$7</xm:f>
            <x14:dxf>
              <fill>
                <patternFill>
                  <bgColor rgb="FF92D050"/>
                </patternFill>
              </fill>
            </x14:dxf>
          </x14:cfRule>
          <x14:cfRule type="containsText" priority="269" operator="containsText" id="{65353961-538A-4B35-95E5-DE003DB0F275}">
            <xm:f>NOT(ISERROR(SEARCH(Parametre!$B$6,H56)))</xm:f>
            <xm:f>Parametre!$B$6</xm:f>
            <x14:dxf>
              <fill>
                <patternFill>
                  <bgColor rgb="FFFFC000"/>
                </patternFill>
              </fill>
            </x14:dxf>
          </x14:cfRule>
          <xm:sqref>H56</xm:sqref>
        </x14:conditionalFormatting>
        <x14:conditionalFormatting xmlns:xm="http://schemas.microsoft.com/office/excel/2006/main">
          <x14:cfRule type="containsText" priority="258" operator="containsText" id="{595828AD-06F5-4F0C-9AFD-B1E4E72E5C45}">
            <xm:f>NOT(ISERROR(SEARCH(Parametre!$B$5,H54)))</xm:f>
            <xm:f>Parametre!$B$5</xm:f>
            <x14:dxf>
              <fill>
                <patternFill>
                  <bgColor rgb="FFFFFF00"/>
                </patternFill>
              </fill>
            </x14:dxf>
          </x14:cfRule>
          <x14:cfRule type="containsText" priority="259" operator="containsText" id="{10BDD31B-8B1A-402B-A8D1-494D86D75BEA}">
            <xm:f>NOT(ISERROR(SEARCH(Parametre!$B$3,H54)))</xm:f>
            <xm:f>Parametre!$B$3</xm:f>
            <x14:dxf>
              <fill>
                <patternFill>
                  <bgColor theme="0" tint="-0.34998626667073579"/>
                </patternFill>
              </fill>
            </x14:dxf>
          </x14:cfRule>
          <x14:cfRule type="containsText" priority="260" operator="containsText" id="{626DA22E-9BDA-4F1E-B0AD-C2273951BC76}">
            <xm:f>NOT(ISERROR(SEARCH(Parametre!$B$4,H54)))</xm:f>
            <xm:f>Parametre!$B$4</xm:f>
            <x14:dxf>
              <fill>
                <patternFill>
                  <bgColor rgb="FFFF0000"/>
                </patternFill>
              </fill>
            </x14:dxf>
          </x14:cfRule>
          <x14:cfRule type="containsText" priority="261" operator="containsText" id="{5C6CE0C2-5796-4314-A592-1C2FF6BB7E74}">
            <xm:f>NOT(ISERROR(SEARCH(Parametre!$B$7,H54)))</xm:f>
            <xm:f>Parametre!$B$7</xm:f>
            <x14:dxf>
              <fill>
                <patternFill>
                  <bgColor rgb="FF92D050"/>
                </patternFill>
              </fill>
            </x14:dxf>
          </x14:cfRule>
          <x14:cfRule type="containsText" priority="262" operator="containsText" id="{16FAFA5E-9A29-4565-B5D3-2F1F7D2281A0}">
            <xm:f>NOT(ISERROR(SEARCH(Parametre!$B$6,H54)))</xm:f>
            <xm:f>Parametre!$B$6</xm:f>
            <x14:dxf>
              <fill>
                <patternFill>
                  <bgColor rgb="FFFFC000"/>
                </patternFill>
              </fill>
            </x14:dxf>
          </x14:cfRule>
          <xm:sqref>H54</xm:sqref>
        </x14:conditionalFormatting>
        <x14:conditionalFormatting xmlns:xm="http://schemas.microsoft.com/office/excel/2006/main">
          <x14:cfRule type="containsText" priority="251" operator="containsText" id="{87D5B64E-4819-44E8-8450-1DB4B04373F0}">
            <xm:f>NOT(ISERROR(SEARCH(Parametre!$B$5,H57)))</xm:f>
            <xm:f>Parametre!$B$5</xm:f>
            <x14:dxf>
              <fill>
                <patternFill>
                  <bgColor rgb="FFFFFF00"/>
                </patternFill>
              </fill>
            </x14:dxf>
          </x14:cfRule>
          <x14:cfRule type="containsText" priority="252" operator="containsText" id="{30178AFB-ED9E-42DC-9B60-054D81BF8FB1}">
            <xm:f>NOT(ISERROR(SEARCH(Parametre!$B$3,H57)))</xm:f>
            <xm:f>Parametre!$B$3</xm:f>
            <x14:dxf>
              <fill>
                <patternFill>
                  <bgColor theme="0" tint="-0.34998626667073579"/>
                </patternFill>
              </fill>
            </x14:dxf>
          </x14:cfRule>
          <x14:cfRule type="containsText" priority="253" operator="containsText" id="{85C959CE-5DB7-4A04-BCDE-4139F27355BE}">
            <xm:f>NOT(ISERROR(SEARCH(Parametre!$B$4,H57)))</xm:f>
            <xm:f>Parametre!$B$4</xm:f>
            <x14:dxf>
              <fill>
                <patternFill>
                  <bgColor rgb="FFFF0000"/>
                </patternFill>
              </fill>
            </x14:dxf>
          </x14:cfRule>
          <x14:cfRule type="containsText" priority="254" operator="containsText" id="{6197DE26-E99D-4386-9AE3-147AC0ADBB09}">
            <xm:f>NOT(ISERROR(SEARCH(Parametre!$B$7,H57)))</xm:f>
            <xm:f>Parametre!$B$7</xm:f>
            <x14:dxf>
              <fill>
                <patternFill>
                  <bgColor rgb="FF92D050"/>
                </patternFill>
              </fill>
            </x14:dxf>
          </x14:cfRule>
          <x14:cfRule type="containsText" priority="255" operator="containsText" id="{CA283AFB-8A64-4E1D-ACAC-93E457EEBF44}">
            <xm:f>NOT(ISERROR(SEARCH(Parametre!$B$6,H57)))</xm:f>
            <xm:f>Parametre!$B$6</xm:f>
            <x14:dxf>
              <fill>
                <patternFill>
                  <bgColor rgb="FFFFC000"/>
                </patternFill>
              </fill>
            </x14:dxf>
          </x14:cfRule>
          <xm:sqref>H57</xm:sqref>
        </x14:conditionalFormatting>
        <x14:conditionalFormatting xmlns:xm="http://schemas.microsoft.com/office/excel/2006/main">
          <x14:cfRule type="containsText" priority="244" operator="containsText" id="{322F0543-29CD-4FD0-8FF6-A72D0DA97FD7}">
            <xm:f>NOT(ISERROR(SEARCH(Parametre!$B$5,H55)))</xm:f>
            <xm:f>Parametre!$B$5</xm:f>
            <x14:dxf>
              <fill>
                <patternFill>
                  <bgColor rgb="FFFFFF00"/>
                </patternFill>
              </fill>
            </x14:dxf>
          </x14:cfRule>
          <x14:cfRule type="containsText" priority="245" operator="containsText" id="{4A2F7451-6AA2-46FA-8CF4-0FD509402712}">
            <xm:f>NOT(ISERROR(SEARCH(Parametre!$B$3,H55)))</xm:f>
            <xm:f>Parametre!$B$3</xm:f>
            <x14:dxf>
              <fill>
                <patternFill>
                  <bgColor theme="0" tint="-0.34998626667073579"/>
                </patternFill>
              </fill>
            </x14:dxf>
          </x14:cfRule>
          <x14:cfRule type="containsText" priority="246" operator="containsText" id="{9BBC6B93-9063-45EB-B450-991EA16ACE91}">
            <xm:f>NOT(ISERROR(SEARCH(Parametre!$B$4,H55)))</xm:f>
            <xm:f>Parametre!$B$4</xm:f>
            <x14:dxf>
              <fill>
                <patternFill>
                  <bgColor rgb="FFFF0000"/>
                </patternFill>
              </fill>
            </x14:dxf>
          </x14:cfRule>
          <x14:cfRule type="containsText" priority="247" operator="containsText" id="{000E9F76-1653-4858-ACA2-1FF8C5CFB52F}">
            <xm:f>NOT(ISERROR(SEARCH(Parametre!$B$7,H55)))</xm:f>
            <xm:f>Parametre!$B$7</xm:f>
            <x14:dxf>
              <fill>
                <patternFill>
                  <bgColor rgb="FF92D050"/>
                </patternFill>
              </fill>
            </x14:dxf>
          </x14:cfRule>
          <x14:cfRule type="containsText" priority="248" operator="containsText" id="{A80DE3C4-CEDF-4C82-88ED-B0B4C9C2911B}">
            <xm:f>NOT(ISERROR(SEARCH(Parametre!$B$6,H55)))</xm:f>
            <xm:f>Parametre!$B$6</xm:f>
            <x14:dxf>
              <fill>
                <patternFill>
                  <bgColor rgb="FFFFC000"/>
                </patternFill>
              </fill>
            </x14:dxf>
          </x14:cfRule>
          <xm:sqref>H55</xm:sqref>
        </x14:conditionalFormatting>
        <x14:conditionalFormatting xmlns:xm="http://schemas.microsoft.com/office/excel/2006/main">
          <x14:cfRule type="containsText" priority="237" operator="containsText" id="{B409FC8C-B6C4-4C09-9E16-DDC785AD965B}">
            <xm:f>NOT(ISERROR(SEARCH(Parametre!$B$5,H58)))</xm:f>
            <xm:f>Parametre!$B$5</xm:f>
            <x14:dxf>
              <fill>
                <patternFill>
                  <bgColor rgb="FFFFFF00"/>
                </patternFill>
              </fill>
            </x14:dxf>
          </x14:cfRule>
          <x14:cfRule type="containsText" priority="238" operator="containsText" id="{39D790E4-1BF2-487A-B8F8-CC98216EC676}">
            <xm:f>NOT(ISERROR(SEARCH(Parametre!$B$3,H58)))</xm:f>
            <xm:f>Parametre!$B$3</xm:f>
            <x14:dxf>
              <fill>
                <patternFill>
                  <bgColor theme="0" tint="-0.34998626667073579"/>
                </patternFill>
              </fill>
            </x14:dxf>
          </x14:cfRule>
          <x14:cfRule type="containsText" priority="239" operator="containsText" id="{AC005CA4-BF8E-4BB5-A8FC-911EE03EABA7}">
            <xm:f>NOT(ISERROR(SEARCH(Parametre!$B$4,H58)))</xm:f>
            <xm:f>Parametre!$B$4</xm:f>
            <x14:dxf>
              <fill>
                <patternFill>
                  <bgColor rgb="FFFF0000"/>
                </patternFill>
              </fill>
            </x14:dxf>
          </x14:cfRule>
          <x14:cfRule type="containsText" priority="240" operator="containsText" id="{497FA3E3-ED8E-4553-AA88-22502BA9B025}">
            <xm:f>NOT(ISERROR(SEARCH(Parametre!$B$7,H58)))</xm:f>
            <xm:f>Parametre!$B$7</xm:f>
            <x14:dxf>
              <fill>
                <patternFill>
                  <bgColor rgb="FF92D050"/>
                </patternFill>
              </fill>
            </x14:dxf>
          </x14:cfRule>
          <x14:cfRule type="containsText" priority="241" operator="containsText" id="{340FA7F5-86CA-42BD-AE4F-85D98C3F1F2E}">
            <xm:f>NOT(ISERROR(SEARCH(Parametre!$B$6,H58)))</xm:f>
            <xm:f>Parametre!$B$6</xm:f>
            <x14:dxf>
              <fill>
                <patternFill>
                  <bgColor rgb="FFFFC000"/>
                </patternFill>
              </fill>
            </x14:dxf>
          </x14:cfRule>
          <xm:sqref>H58</xm:sqref>
        </x14:conditionalFormatting>
        <x14:conditionalFormatting xmlns:xm="http://schemas.microsoft.com/office/excel/2006/main">
          <x14:cfRule type="containsText" priority="59" operator="containsText" id="{4E123106-3B0E-4CD3-A98B-B37CB2CF7507}">
            <xm:f>NOT(ISERROR(SEARCH(Parametre!$B$5,H16)))</xm:f>
            <xm:f>Parametre!$B$5</xm:f>
            <x14:dxf>
              <fill>
                <patternFill>
                  <bgColor rgb="FFFFFF00"/>
                </patternFill>
              </fill>
            </x14:dxf>
          </x14:cfRule>
          <x14:cfRule type="containsText" priority="60" operator="containsText" id="{EA8F292B-9F81-41A1-8870-7F3250917F82}">
            <xm:f>NOT(ISERROR(SEARCH(Parametre!$B$3,H16)))</xm:f>
            <xm:f>Parametre!$B$3</xm:f>
            <x14:dxf>
              <fill>
                <patternFill>
                  <bgColor theme="0" tint="-0.34998626667073579"/>
                </patternFill>
              </fill>
            </x14:dxf>
          </x14:cfRule>
          <x14:cfRule type="containsText" priority="61" operator="containsText" id="{ACE96E82-4D2D-4122-8A84-A32CD0A13369}">
            <xm:f>NOT(ISERROR(SEARCH(Parametre!$B$4,H16)))</xm:f>
            <xm:f>Parametre!$B$4</xm:f>
            <x14:dxf>
              <fill>
                <patternFill>
                  <bgColor rgb="FFFF0000"/>
                </patternFill>
              </fill>
            </x14:dxf>
          </x14:cfRule>
          <x14:cfRule type="containsText" priority="62" operator="containsText" id="{8C8C92CF-8F32-4B27-9F7C-1E26299A1D1E}">
            <xm:f>NOT(ISERROR(SEARCH(Parametre!$B$7,H16)))</xm:f>
            <xm:f>Parametre!$B$7</xm:f>
            <x14:dxf>
              <fill>
                <patternFill>
                  <bgColor rgb="FF92D050"/>
                </patternFill>
              </fill>
            </x14:dxf>
          </x14:cfRule>
          <x14:cfRule type="containsText" priority="63" operator="containsText" id="{890CA0B6-5F69-4E6E-9BF8-9414EABB46D0}">
            <xm:f>NOT(ISERROR(SEARCH(Parametre!$B$6,H16)))</xm:f>
            <xm:f>Parametre!$B$6</xm:f>
            <x14:dxf>
              <fill>
                <patternFill>
                  <bgColor rgb="FFFFC000"/>
                </patternFill>
              </fill>
            </x14:dxf>
          </x14:cfRule>
          <xm:sqref>H16</xm:sqref>
        </x14:conditionalFormatting>
        <x14:conditionalFormatting xmlns:xm="http://schemas.microsoft.com/office/excel/2006/main">
          <x14:cfRule type="containsText" priority="50" operator="containsText" id="{8444D653-E50D-4DB3-800D-E192B3960BD3}">
            <xm:f>NOT(ISERROR(SEARCH(Parametre!$B$5,H17)))</xm:f>
            <xm:f>Parametre!$B$5</xm:f>
            <x14:dxf>
              <fill>
                <patternFill>
                  <bgColor rgb="FFFFFF00"/>
                </patternFill>
              </fill>
            </x14:dxf>
          </x14:cfRule>
          <x14:cfRule type="containsText" priority="51" operator="containsText" id="{0364D113-8666-4EAB-814F-507324249661}">
            <xm:f>NOT(ISERROR(SEARCH(Parametre!$B$3,H17)))</xm:f>
            <xm:f>Parametre!$B$3</xm:f>
            <x14:dxf>
              <fill>
                <patternFill>
                  <bgColor theme="0" tint="-0.34998626667073579"/>
                </patternFill>
              </fill>
            </x14:dxf>
          </x14:cfRule>
          <x14:cfRule type="containsText" priority="52" operator="containsText" id="{790C6975-7FB1-440B-B8AF-4465C655C2DB}">
            <xm:f>NOT(ISERROR(SEARCH(Parametre!$B$4,H17)))</xm:f>
            <xm:f>Parametre!$B$4</xm:f>
            <x14:dxf>
              <fill>
                <patternFill>
                  <bgColor rgb="FFFF0000"/>
                </patternFill>
              </fill>
            </x14:dxf>
          </x14:cfRule>
          <x14:cfRule type="containsText" priority="53" operator="containsText" id="{D90D5B8F-DAA0-4C6C-9682-8D83CF255D9F}">
            <xm:f>NOT(ISERROR(SEARCH(Parametre!$B$7,H17)))</xm:f>
            <xm:f>Parametre!$B$7</xm:f>
            <x14:dxf>
              <fill>
                <patternFill>
                  <bgColor rgb="FF92D050"/>
                </patternFill>
              </fill>
            </x14:dxf>
          </x14:cfRule>
          <x14:cfRule type="containsText" priority="54" operator="containsText" id="{15B10FD4-7ABF-4777-8FA8-CE49B24283A5}">
            <xm:f>NOT(ISERROR(SEARCH(Parametre!$B$6,H17)))</xm:f>
            <xm:f>Parametre!$B$6</xm:f>
            <x14:dxf>
              <fill>
                <patternFill>
                  <bgColor rgb="FFFFC000"/>
                </patternFill>
              </fill>
            </x14:dxf>
          </x14:cfRule>
          <xm:sqref>H17</xm:sqref>
        </x14:conditionalFormatting>
        <x14:conditionalFormatting xmlns:xm="http://schemas.microsoft.com/office/excel/2006/main">
          <x14:cfRule type="containsText" priority="41" operator="containsText" id="{6DDB2A86-AD28-4F4A-9C1A-04A22BDD3889}">
            <xm:f>NOT(ISERROR(SEARCH(Parametre!$B$5,H18)))</xm:f>
            <xm:f>Parametre!$B$5</xm:f>
            <x14:dxf>
              <fill>
                <patternFill>
                  <bgColor rgb="FFFFFF00"/>
                </patternFill>
              </fill>
            </x14:dxf>
          </x14:cfRule>
          <x14:cfRule type="containsText" priority="42" operator="containsText" id="{AE25358B-86ED-4FA5-9D13-2EEF0CC8CF12}">
            <xm:f>NOT(ISERROR(SEARCH(Parametre!$B$3,H18)))</xm:f>
            <xm:f>Parametre!$B$3</xm:f>
            <x14:dxf>
              <fill>
                <patternFill>
                  <bgColor theme="0" tint="-0.34998626667073579"/>
                </patternFill>
              </fill>
            </x14:dxf>
          </x14:cfRule>
          <x14:cfRule type="containsText" priority="43" operator="containsText" id="{77267A54-A9AA-441C-8115-86ECB7E93F23}">
            <xm:f>NOT(ISERROR(SEARCH(Parametre!$B$4,H18)))</xm:f>
            <xm:f>Parametre!$B$4</xm:f>
            <x14:dxf>
              <fill>
                <patternFill>
                  <bgColor rgb="FFFF0000"/>
                </patternFill>
              </fill>
            </x14:dxf>
          </x14:cfRule>
          <x14:cfRule type="containsText" priority="44" operator="containsText" id="{B78FD43B-B80E-46F3-9BB1-6CAFF4A363DA}">
            <xm:f>NOT(ISERROR(SEARCH(Parametre!$B$7,H18)))</xm:f>
            <xm:f>Parametre!$B$7</xm:f>
            <x14:dxf>
              <fill>
                <patternFill>
                  <bgColor rgb="FF92D050"/>
                </patternFill>
              </fill>
            </x14:dxf>
          </x14:cfRule>
          <x14:cfRule type="containsText" priority="45" operator="containsText" id="{1C462A92-624D-429D-8BFD-29B585841D84}">
            <xm:f>NOT(ISERROR(SEARCH(Parametre!$B$6,H18)))</xm:f>
            <xm:f>Parametre!$B$6</xm:f>
            <x14:dxf>
              <fill>
                <patternFill>
                  <bgColor rgb="FFFFC000"/>
                </patternFill>
              </fill>
            </x14:dxf>
          </x14:cfRule>
          <xm:sqref>H18</xm:sqref>
        </x14:conditionalFormatting>
        <x14:conditionalFormatting xmlns:xm="http://schemas.microsoft.com/office/excel/2006/main">
          <x14:cfRule type="containsText" priority="32" operator="containsText" id="{6FEE19BF-9FA3-4D17-8999-BD6F9A1EAE68}">
            <xm:f>NOT(ISERROR(SEARCH(Parametre!$B$5,H29)))</xm:f>
            <xm:f>Parametre!$B$5</xm:f>
            <x14:dxf>
              <fill>
                <patternFill>
                  <bgColor rgb="FFFFFF00"/>
                </patternFill>
              </fill>
            </x14:dxf>
          </x14:cfRule>
          <x14:cfRule type="containsText" priority="33" operator="containsText" id="{4B1E075F-E9DD-41B7-A397-A305CCBFC00E}">
            <xm:f>NOT(ISERROR(SEARCH(Parametre!$B$3,H29)))</xm:f>
            <xm:f>Parametre!$B$3</xm:f>
            <x14:dxf>
              <fill>
                <patternFill>
                  <bgColor theme="0" tint="-0.34998626667073579"/>
                </patternFill>
              </fill>
            </x14:dxf>
          </x14:cfRule>
          <x14:cfRule type="containsText" priority="34" operator="containsText" id="{AE3C44DB-9099-4D6E-BCCD-353B3582F184}">
            <xm:f>NOT(ISERROR(SEARCH(Parametre!$B$4,H29)))</xm:f>
            <xm:f>Parametre!$B$4</xm:f>
            <x14:dxf>
              <fill>
                <patternFill>
                  <bgColor rgb="FFFF0000"/>
                </patternFill>
              </fill>
            </x14:dxf>
          </x14:cfRule>
          <x14:cfRule type="containsText" priority="35" operator="containsText" id="{19D37A69-0736-4458-9018-E97A69ADA135}">
            <xm:f>NOT(ISERROR(SEARCH(Parametre!$B$7,H29)))</xm:f>
            <xm:f>Parametre!$B$7</xm:f>
            <x14:dxf>
              <fill>
                <patternFill>
                  <bgColor rgb="FF92D050"/>
                </patternFill>
              </fill>
            </x14:dxf>
          </x14:cfRule>
          <x14:cfRule type="containsText" priority="36" operator="containsText" id="{7C0E99EC-819C-4F35-93F4-EDC902D0E80F}">
            <xm:f>NOT(ISERROR(SEARCH(Parametre!$B$6,H29)))</xm:f>
            <xm:f>Parametre!$B$6</xm:f>
            <x14:dxf>
              <fill>
                <patternFill>
                  <bgColor rgb="FFFFC000"/>
                </patternFill>
              </fill>
            </x14:dxf>
          </x14:cfRule>
          <xm:sqref>H29</xm:sqref>
        </x14:conditionalFormatting>
        <x14:conditionalFormatting xmlns:xm="http://schemas.microsoft.com/office/excel/2006/main">
          <x14:cfRule type="containsText" priority="23" operator="containsText" id="{AB41B24A-49B7-410A-A0FD-E48246F11364}">
            <xm:f>NOT(ISERROR(SEARCH(Parametre!$B$5,H30)))</xm:f>
            <xm:f>Parametre!$B$5</xm:f>
            <x14:dxf>
              <fill>
                <patternFill>
                  <bgColor rgb="FFFFFF00"/>
                </patternFill>
              </fill>
            </x14:dxf>
          </x14:cfRule>
          <x14:cfRule type="containsText" priority="24" operator="containsText" id="{E89A9E3A-6594-4884-8DD2-12E1324120CF}">
            <xm:f>NOT(ISERROR(SEARCH(Parametre!$B$3,H30)))</xm:f>
            <xm:f>Parametre!$B$3</xm:f>
            <x14:dxf>
              <fill>
                <patternFill>
                  <bgColor theme="0" tint="-0.34998626667073579"/>
                </patternFill>
              </fill>
            </x14:dxf>
          </x14:cfRule>
          <x14:cfRule type="containsText" priority="25" operator="containsText" id="{8D4F0A27-6136-42F2-8815-D68A4FD1DF85}">
            <xm:f>NOT(ISERROR(SEARCH(Parametre!$B$4,H30)))</xm:f>
            <xm:f>Parametre!$B$4</xm:f>
            <x14:dxf>
              <fill>
                <patternFill>
                  <bgColor rgb="FFFF0000"/>
                </patternFill>
              </fill>
            </x14:dxf>
          </x14:cfRule>
          <x14:cfRule type="containsText" priority="26" operator="containsText" id="{2A311949-5B27-4A15-81E6-93CA244EDACE}">
            <xm:f>NOT(ISERROR(SEARCH(Parametre!$B$7,H30)))</xm:f>
            <xm:f>Parametre!$B$7</xm:f>
            <x14:dxf>
              <fill>
                <patternFill>
                  <bgColor rgb="FF92D050"/>
                </patternFill>
              </fill>
            </x14:dxf>
          </x14:cfRule>
          <x14:cfRule type="containsText" priority="27" operator="containsText" id="{FC503BFC-C3FD-46AA-AE9C-A909EAAD7E3C}">
            <xm:f>NOT(ISERROR(SEARCH(Parametre!$B$6,H30)))</xm:f>
            <xm:f>Parametre!$B$6</xm:f>
            <x14:dxf>
              <fill>
                <patternFill>
                  <bgColor rgb="FFFFC000"/>
                </patternFill>
              </fill>
            </x14:dxf>
          </x14:cfRule>
          <xm:sqref>H30</xm:sqref>
        </x14:conditionalFormatting>
        <x14:conditionalFormatting xmlns:xm="http://schemas.microsoft.com/office/excel/2006/main">
          <x14:cfRule type="containsText" priority="14" operator="containsText" id="{A532B06C-512E-4FFA-8363-83F64545F43D}">
            <xm:f>NOT(ISERROR(SEARCH(Parametre!$B$5,H27)))</xm:f>
            <xm:f>Parametre!$B$5</xm:f>
            <x14:dxf>
              <fill>
                <patternFill>
                  <bgColor rgb="FFFFFF00"/>
                </patternFill>
              </fill>
            </x14:dxf>
          </x14:cfRule>
          <x14:cfRule type="containsText" priority="15" operator="containsText" id="{F5494629-B89E-4092-BD13-5D79D8065FCA}">
            <xm:f>NOT(ISERROR(SEARCH(Parametre!$B$3,H27)))</xm:f>
            <xm:f>Parametre!$B$3</xm:f>
            <x14:dxf>
              <fill>
                <patternFill>
                  <bgColor theme="0" tint="-0.34998626667073579"/>
                </patternFill>
              </fill>
            </x14:dxf>
          </x14:cfRule>
          <x14:cfRule type="containsText" priority="16" operator="containsText" id="{DF04418E-3E75-429C-8B95-6EAB3CF2C234}">
            <xm:f>NOT(ISERROR(SEARCH(Parametre!$B$4,H27)))</xm:f>
            <xm:f>Parametre!$B$4</xm:f>
            <x14:dxf>
              <fill>
                <patternFill>
                  <bgColor rgb="FFFF0000"/>
                </patternFill>
              </fill>
            </x14:dxf>
          </x14:cfRule>
          <x14:cfRule type="containsText" priority="17" operator="containsText" id="{529AD16F-2AF0-44FF-840B-BB5D210702C8}">
            <xm:f>NOT(ISERROR(SEARCH(Parametre!$B$7,H27)))</xm:f>
            <xm:f>Parametre!$B$7</xm:f>
            <x14:dxf>
              <fill>
                <patternFill>
                  <bgColor rgb="FF92D050"/>
                </patternFill>
              </fill>
            </x14:dxf>
          </x14:cfRule>
          <x14:cfRule type="containsText" priority="18" operator="containsText" id="{89F2E019-469B-4555-AA48-2480BC5BFAA4}">
            <xm:f>NOT(ISERROR(SEARCH(Parametre!$B$6,H27)))</xm:f>
            <xm:f>Parametre!$B$6</xm:f>
            <x14:dxf>
              <fill>
                <patternFill>
                  <bgColor rgb="FFFFC000"/>
                </patternFill>
              </fill>
            </x14:dxf>
          </x14:cfRule>
          <xm:sqref>H27</xm:sqref>
        </x14:conditionalFormatting>
        <x14:conditionalFormatting xmlns:xm="http://schemas.microsoft.com/office/excel/2006/main">
          <x14:cfRule type="containsText" priority="5" operator="containsText" id="{18960294-2490-4E05-A081-E05CA0765DD5}">
            <xm:f>NOT(ISERROR(SEARCH(Parametre!$B$5,H28)))</xm:f>
            <xm:f>Parametre!$B$5</xm:f>
            <x14:dxf>
              <fill>
                <patternFill>
                  <bgColor rgb="FFFFFF00"/>
                </patternFill>
              </fill>
            </x14:dxf>
          </x14:cfRule>
          <x14:cfRule type="containsText" priority="6" operator="containsText" id="{34EFDD7F-EFD9-4D2F-9E58-14C91B87EAFE}">
            <xm:f>NOT(ISERROR(SEARCH(Parametre!$B$3,H28)))</xm:f>
            <xm:f>Parametre!$B$3</xm:f>
            <x14:dxf>
              <fill>
                <patternFill>
                  <bgColor theme="0" tint="-0.34998626667073579"/>
                </patternFill>
              </fill>
            </x14:dxf>
          </x14:cfRule>
          <x14:cfRule type="containsText" priority="7" operator="containsText" id="{C7F60E9C-1AE1-420D-80A0-4C34203FAAE3}">
            <xm:f>NOT(ISERROR(SEARCH(Parametre!$B$4,H28)))</xm:f>
            <xm:f>Parametre!$B$4</xm:f>
            <x14:dxf>
              <fill>
                <patternFill>
                  <bgColor rgb="FFFF0000"/>
                </patternFill>
              </fill>
            </x14:dxf>
          </x14:cfRule>
          <x14:cfRule type="containsText" priority="8" operator="containsText" id="{74BB810A-392C-488C-90F6-7B9624776530}">
            <xm:f>NOT(ISERROR(SEARCH(Parametre!$B$7,H28)))</xm:f>
            <xm:f>Parametre!$B$7</xm:f>
            <x14:dxf>
              <fill>
                <patternFill>
                  <bgColor rgb="FF92D050"/>
                </patternFill>
              </fill>
            </x14:dxf>
          </x14:cfRule>
          <x14:cfRule type="containsText" priority="9" operator="containsText" id="{3DF7CC86-E855-4BE8-80E2-8D34DD7608D5}">
            <xm:f>NOT(ISERROR(SEARCH(Parametre!$B$6,H28)))</xm:f>
            <xm:f>Parametre!$B$6</xm:f>
            <x14:dxf>
              <fill>
                <patternFill>
                  <bgColor rgb="FFFFC000"/>
                </patternFill>
              </fill>
            </x14:dxf>
          </x14:cfRule>
          <xm:sqref>H28</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3">
    <tabColor theme="9" tint="-0.249977111117893"/>
    <pageSetUpPr fitToPage="1"/>
  </sheetPr>
  <dimension ref="A1:AA46"/>
  <sheetViews>
    <sheetView showGridLines="0" showRowColHeaders="0" zoomScale="110" zoomScaleNormal="110" workbookViewId="0">
      <pane xSplit="3" ySplit="9" topLeftCell="D13" activePane="bottomRight" state="frozen"/>
      <selection activeCell="E12" sqref="E12:H12"/>
      <selection pane="topRight" activeCell="E12" sqref="E12:H12"/>
      <selection pane="bottomLeft" activeCell="E12" sqref="E12:H12"/>
      <selection pane="bottomRight" activeCell="A16" sqref="A16:B18"/>
    </sheetView>
  </sheetViews>
  <sheetFormatPr baseColWidth="10" defaultColWidth="11.453125" defaultRowHeight="14.5" x14ac:dyDescent="0.35"/>
  <cols>
    <col min="1" max="1" width="11.453125" style="61" customWidth="1"/>
    <col min="2" max="2" width="11.26953125" style="61" customWidth="1"/>
    <col min="3" max="3" width="8.54296875" style="61" customWidth="1"/>
    <col min="4" max="26" width="6.7265625" style="61" customWidth="1"/>
    <col min="27" max="16384" width="11.453125" style="61"/>
  </cols>
  <sheetData>
    <row r="1" spans="1:27" s="55" customFormat="1" ht="15" customHeight="1" x14ac:dyDescent="0.35">
      <c r="A1" s="394"/>
      <c r="B1" s="394"/>
      <c r="C1" s="394"/>
      <c r="D1" s="394"/>
      <c r="E1" s="1995" t="s">
        <v>5</v>
      </c>
      <c r="F1" s="1995"/>
      <c r="G1" s="1995"/>
      <c r="H1" s="1995"/>
      <c r="I1" s="1995"/>
      <c r="J1" s="1995"/>
      <c r="K1" s="396"/>
      <c r="L1" s="1995" t="s">
        <v>6</v>
      </c>
      <c r="M1" s="1995"/>
      <c r="N1" s="1995"/>
      <c r="O1" s="1995"/>
      <c r="P1" s="394"/>
      <c r="Q1" s="394"/>
      <c r="R1" s="1995" t="s">
        <v>9</v>
      </c>
      <c r="S1" s="1995"/>
      <c r="T1" s="1995"/>
      <c r="U1" s="1995"/>
      <c r="V1" s="394"/>
      <c r="W1" s="394"/>
      <c r="X1" s="459" t="s">
        <v>2</v>
      </c>
      <c r="Y1" s="459" t="s">
        <v>3</v>
      </c>
      <c r="Z1" s="394"/>
      <c r="AA1" s="450"/>
    </row>
    <row r="2" spans="1:27" s="59" customFormat="1" ht="18" customHeight="1" x14ac:dyDescent="0.35">
      <c r="A2" s="398"/>
      <c r="B2" s="398"/>
      <c r="C2" s="398"/>
      <c r="D2" s="398"/>
      <c r="E2" s="2396" t="str">
        <f>NomClient</f>
        <v>BestEditor</v>
      </c>
      <c r="F2" s="2397"/>
      <c r="G2" s="2397"/>
      <c r="H2" s="2397"/>
      <c r="I2" s="2397"/>
      <c r="J2" s="2398"/>
      <c r="K2" s="398"/>
      <c r="L2" s="2164" t="s">
        <v>283</v>
      </c>
      <c r="M2" s="2399"/>
      <c r="N2" s="2399"/>
      <c r="O2" s="2000"/>
      <c r="P2" s="398"/>
      <c r="Q2" s="398"/>
      <c r="R2" s="2001">
        <v>41862.576874999999</v>
      </c>
      <c r="S2" s="2400"/>
      <c r="T2" s="2400"/>
      <c r="U2" s="2002"/>
      <c r="V2" s="717"/>
      <c r="W2" s="717"/>
      <c r="X2" s="448">
        <f>IF(LEN(DPDV_04GF3)&gt;0,LEN(DPDV_04GF3),0-PDV_NBmini)</f>
        <v>18</v>
      </c>
      <c r="Y2" s="448">
        <f>IF(LEN(DKPI_04GF3)&gt;0,LEN(DKPI_04GF3),0-KPI_NBmini)</f>
        <v>18</v>
      </c>
      <c r="Z2" s="717"/>
      <c r="AA2" s="451"/>
    </row>
    <row r="3" spans="1:27" ht="6.75" customHeight="1" thickBot="1" x14ac:dyDescent="0.4">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64"/>
    </row>
    <row r="4" spans="1:27" s="1" customFormat="1" ht="24.75" customHeight="1" thickBot="1" x14ac:dyDescent="0.4">
      <c r="A4" s="3174" t="e">
        <f>Parametre!#REF! &amp; "  : "</f>
        <v>#REF!</v>
      </c>
      <c r="B4" s="3174"/>
      <c r="C4" s="3174"/>
      <c r="D4" s="3174"/>
      <c r="E4" s="3174"/>
      <c r="F4" s="3174"/>
      <c r="G4" s="3174"/>
      <c r="H4" s="3174"/>
      <c r="I4" s="3174"/>
      <c r="J4" s="3174"/>
      <c r="K4" s="3175" t="str">
        <f>"Répartition Régionale pour " &amp; NomProd3</f>
        <v>Répartition Régionale pour Offre 3</v>
      </c>
      <c r="L4" s="3175"/>
      <c r="M4" s="3175"/>
      <c r="N4" s="3175"/>
      <c r="O4" s="3175"/>
      <c r="P4" s="3175"/>
      <c r="Q4" s="3175"/>
      <c r="R4" s="3175"/>
      <c r="S4" s="3175"/>
      <c r="T4" s="3175"/>
      <c r="U4" s="3175"/>
      <c r="V4" s="3175"/>
      <c r="W4" s="3175"/>
      <c r="X4" s="3175"/>
      <c r="Y4" s="3175"/>
      <c r="Z4" s="3176"/>
      <c r="AA4" s="435"/>
    </row>
    <row r="5" spans="1:27" ht="37.5" customHeight="1" thickBot="1" x14ac:dyDescent="0.4">
      <c r="A5" s="2409" t="s">
        <v>14</v>
      </c>
      <c r="B5" s="2409"/>
      <c r="C5" s="2410" t="s">
        <v>441</v>
      </c>
      <c r="D5" s="2410"/>
      <c r="E5" s="2410"/>
      <c r="F5" s="2410"/>
      <c r="G5" s="2410"/>
      <c r="H5" s="2410"/>
      <c r="I5" s="2410"/>
      <c r="J5" s="2410"/>
      <c r="K5" s="2410"/>
      <c r="L5" s="2410"/>
      <c r="M5" s="2410"/>
      <c r="N5" s="2410"/>
      <c r="O5" s="2410"/>
      <c r="P5" s="2410"/>
      <c r="Q5" s="2410"/>
      <c r="R5" s="2410"/>
      <c r="S5" s="2410"/>
      <c r="T5" s="2410"/>
      <c r="U5" s="2410"/>
      <c r="V5" s="2410"/>
      <c r="W5" s="2410"/>
      <c r="X5" s="2410"/>
      <c r="Y5" s="2410"/>
      <c r="Z5" s="2410"/>
      <c r="AA5" s="64"/>
    </row>
    <row r="6" spans="1:27" ht="17.25" customHeight="1" x14ac:dyDescent="0.35">
      <c r="A6" s="2385"/>
      <c r="B6" s="2386" t="s">
        <v>233</v>
      </c>
      <c r="C6" s="2387"/>
      <c r="D6" s="2378" t="s">
        <v>224</v>
      </c>
      <c r="E6" s="2378"/>
      <c r="F6" s="2378" t="s">
        <v>225</v>
      </c>
      <c r="G6" s="2378"/>
      <c r="H6" s="2378" t="s">
        <v>226</v>
      </c>
      <c r="I6" s="2378"/>
      <c r="J6" s="2378" t="s">
        <v>227</v>
      </c>
      <c r="K6" s="2378"/>
      <c r="L6" s="2378" t="s">
        <v>228</v>
      </c>
      <c r="M6" s="2390"/>
      <c r="N6" s="2392"/>
      <c r="O6" s="2393"/>
      <c r="P6" s="2386" t="s">
        <v>439</v>
      </c>
      <c r="Q6" s="2387"/>
      <c r="R6" s="2387"/>
      <c r="S6" s="2378" t="s">
        <v>229</v>
      </c>
      <c r="T6" s="2378"/>
      <c r="U6" s="2378" t="s">
        <v>230</v>
      </c>
      <c r="V6" s="2378"/>
      <c r="W6" s="2378" t="s">
        <v>231</v>
      </c>
      <c r="X6" s="2378"/>
      <c r="Y6" s="2378" t="s">
        <v>440</v>
      </c>
      <c r="Z6" s="2390"/>
      <c r="AA6" s="2372"/>
    </row>
    <row r="7" spans="1:27" ht="18" customHeight="1" thickBot="1" x14ac:dyDescent="0.4">
      <c r="A7" s="2385"/>
      <c r="B7" s="2388"/>
      <c r="C7" s="2389"/>
      <c r="D7" s="2373">
        <v>1</v>
      </c>
      <c r="E7" s="2373"/>
      <c r="F7" s="2373">
        <v>2</v>
      </c>
      <c r="G7" s="2373"/>
      <c r="H7" s="2373">
        <v>3</v>
      </c>
      <c r="I7" s="2373"/>
      <c r="J7" s="2373">
        <v>4</v>
      </c>
      <c r="K7" s="2373"/>
      <c r="L7" s="2373">
        <v>5</v>
      </c>
      <c r="M7" s="2374"/>
      <c r="N7" s="2392"/>
      <c r="O7" s="2393"/>
      <c r="P7" s="2388"/>
      <c r="Q7" s="2389"/>
      <c r="R7" s="2389"/>
      <c r="S7" s="2375"/>
      <c r="T7" s="2375"/>
      <c r="U7" s="2376"/>
      <c r="V7" s="2376"/>
      <c r="W7" s="2377"/>
      <c r="X7" s="2377"/>
      <c r="Y7" s="2394"/>
      <c r="Z7" s="2395"/>
      <c r="AA7" s="2372"/>
    </row>
    <row r="8" spans="1:27" ht="5.25" customHeight="1" thickBot="1" x14ac:dyDescent="0.4">
      <c r="A8" s="2364"/>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row>
    <row r="9" spans="1:27" s="192" customFormat="1" ht="90.75" customHeight="1" thickTop="1" thickBot="1" x14ac:dyDescent="0.4">
      <c r="A9" s="2365" t="str">
        <f>NomProd1 &amp;
" Repartition Regionale France"</f>
        <v>Offre 1 Repartition Regionale France</v>
      </c>
      <c r="B9" s="2366"/>
      <c r="C9" s="815" t="s">
        <v>151</v>
      </c>
      <c r="D9" s="816" t="s">
        <v>236</v>
      </c>
      <c r="E9" s="817" t="s">
        <v>237</v>
      </c>
      <c r="F9" s="817" t="s">
        <v>238</v>
      </c>
      <c r="G9" s="817" t="s">
        <v>239</v>
      </c>
      <c r="H9" s="817" t="s">
        <v>240</v>
      </c>
      <c r="I9" s="817" t="s">
        <v>241</v>
      </c>
      <c r="J9" s="817" t="s">
        <v>242</v>
      </c>
      <c r="K9" s="817" t="s">
        <v>243</v>
      </c>
      <c r="L9" s="817" t="s">
        <v>244</v>
      </c>
      <c r="M9" s="817" t="s">
        <v>245</v>
      </c>
      <c r="N9" s="817" t="s">
        <v>246</v>
      </c>
      <c r="O9" s="817" t="s">
        <v>247</v>
      </c>
      <c r="P9" s="817" t="s">
        <v>248</v>
      </c>
      <c r="Q9" s="817" t="s">
        <v>249</v>
      </c>
      <c r="R9" s="817" t="s">
        <v>250</v>
      </c>
      <c r="S9" s="817" t="s">
        <v>251</v>
      </c>
      <c r="T9" s="817" t="s">
        <v>252</v>
      </c>
      <c r="U9" s="817" t="s">
        <v>253</v>
      </c>
      <c r="V9" s="817" t="s">
        <v>254</v>
      </c>
      <c r="W9" s="817" t="s">
        <v>255</v>
      </c>
      <c r="X9" s="818" t="s">
        <v>810</v>
      </c>
      <c r="Y9" s="718"/>
      <c r="Z9" s="718"/>
      <c r="AA9" s="718"/>
    </row>
    <row r="10" spans="1:27" s="192" customFormat="1" ht="30.75" customHeight="1" thickBot="1" x14ac:dyDescent="0.4">
      <c r="A10" s="3177" t="s">
        <v>442</v>
      </c>
      <c r="B10" s="3178"/>
      <c r="C10" s="819">
        <f>SUM(D10:X10)</f>
        <v>1.0000000000000004</v>
      </c>
      <c r="D10" s="834">
        <v>0.25</v>
      </c>
      <c r="E10" s="835">
        <v>0.11</v>
      </c>
      <c r="F10" s="835">
        <v>0.06</v>
      </c>
      <c r="G10" s="835">
        <v>0.06</v>
      </c>
      <c r="H10" s="835">
        <v>0.06</v>
      </c>
      <c r="I10" s="835">
        <v>0.05</v>
      </c>
      <c r="J10" s="835">
        <v>0.04</v>
      </c>
      <c r="K10" s="835">
        <v>0.04</v>
      </c>
      <c r="L10" s="835">
        <v>0.04</v>
      </c>
      <c r="M10" s="835">
        <v>0.03</v>
      </c>
      <c r="N10" s="835">
        <v>0.03</v>
      </c>
      <c r="O10" s="835">
        <v>0.03</v>
      </c>
      <c r="P10" s="835">
        <v>0.03</v>
      </c>
      <c r="Q10" s="835">
        <v>0.03</v>
      </c>
      <c r="R10" s="835">
        <v>0.03</v>
      </c>
      <c r="S10" s="835">
        <v>0.03</v>
      </c>
      <c r="T10" s="835">
        <v>0.02</v>
      </c>
      <c r="U10" s="835">
        <v>0.02</v>
      </c>
      <c r="V10" s="835">
        <v>0.02</v>
      </c>
      <c r="W10" s="835">
        <v>0.01</v>
      </c>
      <c r="X10" s="836">
        <v>0.01</v>
      </c>
      <c r="Y10" s="718"/>
      <c r="Z10" s="718"/>
      <c r="AA10" s="718"/>
    </row>
    <row r="11" spans="1:27" ht="17.25" customHeight="1" thickBot="1" x14ac:dyDescent="0.4">
      <c r="A11" s="3179" t="str">
        <f>"% CA client en " &amp; AnReference</f>
        <v>% CA client en 2014</v>
      </c>
      <c r="B11" s="3180"/>
      <c r="C11" s="820">
        <f>SUM(D11:X11)</f>
        <v>1</v>
      </c>
      <c r="D11" s="837">
        <v>0.1</v>
      </c>
      <c r="E11" s="838">
        <v>0.2</v>
      </c>
      <c r="F11" s="838"/>
      <c r="G11" s="838"/>
      <c r="H11" s="838">
        <v>0.05</v>
      </c>
      <c r="I11" s="838">
        <v>0.2</v>
      </c>
      <c r="J11" s="838"/>
      <c r="K11" s="838"/>
      <c r="L11" s="838">
        <v>0.1</v>
      </c>
      <c r="M11" s="838"/>
      <c r="N11" s="838"/>
      <c r="O11" s="838">
        <v>0.15</v>
      </c>
      <c r="P11" s="838">
        <v>0.1</v>
      </c>
      <c r="Q11" s="838">
        <v>0.1</v>
      </c>
      <c r="R11" s="838"/>
      <c r="S11" s="838"/>
      <c r="T11" s="838"/>
      <c r="U11" s="838"/>
      <c r="V11" s="838"/>
      <c r="W11" s="838"/>
      <c r="X11" s="839"/>
      <c r="Y11" s="64"/>
      <c r="Z11" s="64"/>
      <c r="AA11" s="64"/>
    </row>
    <row r="12" spans="1:27" ht="9" customHeight="1" x14ac:dyDescent="0.35">
      <c r="A12" s="821"/>
      <c r="B12" s="822"/>
      <c r="C12" s="823"/>
      <c r="D12" s="824"/>
      <c r="E12" s="825"/>
      <c r="F12" s="825"/>
      <c r="G12" s="825"/>
      <c r="H12" s="825"/>
      <c r="I12" s="825"/>
      <c r="J12" s="825"/>
      <c r="K12" s="825"/>
      <c r="L12" s="825"/>
      <c r="M12" s="825"/>
      <c r="N12" s="825"/>
      <c r="O12" s="825"/>
      <c r="P12" s="825"/>
      <c r="Q12" s="825"/>
      <c r="R12" s="825"/>
      <c r="S12" s="825"/>
      <c r="T12" s="825"/>
      <c r="U12" s="825"/>
      <c r="V12" s="825"/>
      <c r="W12" s="825"/>
      <c r="X12" s="826"/>
      <c r="Y12" s="64"/>
      <c r="Z12" s="64"/>
      <c r="AA12" s="64"/>
    </row>
    <row r="13" spans="1:27" ht="31.5" customHeight="1" x14ac:dyDescent="0.35">
      <c r="A13" s="3189" t="s">
        <v>222</v>
      </c>
      <c r="B13" s="3190"/>
      <c r="C13" s="3191"/>
      <c r="D13" s="311"/>
      <c r="E13" s="265"/>
      <c r="F13" s="265"/>
      <c r="G13" s="265"/>
      <c r="H13" s="265"/>
      <c r="I13" s="265"/>
      <c r="J13" s="265"/>
      <c r="K13" s="265"/>
      <c r="L13" s="265"/>
      <c r="M13" s="265"/>
      <c r="N13" s="265"/>
      <c r="O13" s="265"/>
      <c r="P13" s="265"/>
      <c r="Q13" s="265"/>
      <c r="R13" s="265"/>
      <c r="S13" s="265"/>
      <c r="T13" s="265"/>
      <c r="U13" s="265"/>
      <c r="V13" s="265"/>
      <c r="W13" s="265"/>
      <c r="X13" s="266"/>
      <c r="Y13" s="64"/>
      <c r="Z13" s="64"/>
      <c r="AA13" s="64"/>
    </row>
    <row r="14" spans="1:27" ht="22.5" customHeight="1" thickBot="1" x14ac:dyDescent="0.4">
      <c r="A14" s="2379" t="s">
        <v>122</v>
      </c>
      <c r="B14" s="2380"/>
      <c r="C14" s="2381"/>
      <c r="D14" s="222" t="s">
        <v>725</v>
      </c>
      <c r="E14" s="223" t="s">
        <v>603</v>
      </c>
      <c r="F14" s="223" t="s">
        <v>603</v>
      </c>
      <c r="G14" s="223" t="s">
        <v>603</v>
      </c>
      <c r="H14" s="223" t="s">
        <v>603</v>
      </c>
      <c r="I14" s="223" t="s">
        <v>586</v>
      </c>
      <c r="J14" s="223"/>
      <c r="K14" s="223"/>
      <c r="L14" s="223"/>
      <c r="M14" s="223"/>
      <c r="N14" s="223"/>
      <c r="O14" s="223"/>
      <c r="P14" s="223"/>
      <c r="Q14" s="223"/>
      <c r="R14" s="223"/>
      <c r="S14" s="223"/>
      <c r="T14" s="223"/>
      <c r="U14" s="223"/>
      <c r="V14" s="223"/>
      <c r="W14" s="223"/>
      <c r="X14" s="224"/>
      <c r="Y14" s="64"/>
      <c r="Z14" s="64"/>
      <c r="AA14" s="64"/>
    </row>
    <row r="15" spans="1:27" s="66" customFormat="1" ht="9" customHeight="1" thickBot="1" x14ac:dyDescent="0.4">
      <c r="A15" s="827"/>
      <c r="B15" s="828"/>
      <c r="C15" s="829"/>
      <c r="D15" s="830"/>
      <c r="E15" s="831"/>
      <c r="F15" s="831"/>
      <c r="G15" s="831"/>
      <c r="H15" s="831"/>
      <c r="I15" s="831"/>
      <c r="J15" s="831"/>
      <c r="K15" s="831"/>
      <c r="L15" s="831"/>
      <c r="M15" s="831"/>
      <c r="N15" s="831"/>
      <c r="O15" s="831"/>
      <c r="P15" s="831"/>
      <c r="Q15" s="831"/>
      <c r="R15" s="831"/>
      <c r="S15" s="831"/>
      <c r="T15" s="831"/>
      <c r="U15" s="831"/>
      <c r="V15" s="831"/>
      <c r="W15" s="831"/>
      <c r="X15" s="832"/>
      <c r="Y15" s="402"/>
      <c r="Z15" s="402"/>
      <c r="AA15" s="402"/>
    </row>
    <row r="16" spans="1:27" ht="22.5" customHeight="1" x14ac:dyDescent="0.35">
      <c r="A16" s="2148" t="s">
        <v>619</v>
      </c>
      <c r="B16" s="2149"/>
      <c r="C16" s="804">
        <f>SUM(D16:X16)</f>
        <v>71</v>
      </c>
      <c r="D16" s="228">
        <v>15</v>
      </c>
      <c r="E16" s="229">
        <v>8</v>
      </c>
      <c r="F16" s="229">
        <v>6</v>
      </c>
      <c r="G16" s="229">
        <v>5</v>
      </c>
      <c r="H16" s="229">
        <v>5</v>
      </c>
      <c r="I16" s="229">
        <v>4</v>
      </c>
      <c r="J16" s="229">
        <v>3</v>
      </c>
      <c r="K16" s="229">
        <v>3</v>
      </c>
      <c r="L16" s="229">
        <v>3</v>
      </c>
      <c r="M16" s="229">
        <v>3</v>
      </c>
      <c r="N16" s="229">
        <v>2</v>
      </c>
      <c r="O16" s="229">
        <v>2</v>
      </c>
      <c r="P16" s="229">
        <v>2</v>
      </c>
      <c r="Q16" s="229">
        <v>2</v>
      </c>
      <c r="R16" s="229">
        <v>2</v>
      </c>
      <c r="S16" s="229">
        <v>1</v>
      </c>
      <c r="T16" s="229">
        <v>1</v>
      </c>
      <c r="U16" s="229">
        <v>1</v>
      </c>
      <c r="V16" s="229">
        <v>1</v>
      </c>
      <c r="W16" s="229">
        <v>1</v>
      </c>
      <c r="X16" s="230">
        <v>1</v>
      </c>
      <c r="Y16" s="64"/>
      <c r="Z16" s="64"/>
      <c r="AA16" s="64"/>
    </row>
    <row r="17" spans="1:27" ht="22.5" customHeight="1" x14ac:dyDescent="0.35">
      <c r="A17" s="2150" t="s">
        <v>234</v>
      </c>
      <c r="B17" s="2151"/>
      <c r="C17" s="805">
        <f>SUM(D17:X17)</f>
        <v>2</v>
      </c>
      <c r="D17" s="231">
        <v>2</v>
      </c>
      <c r="E17" s="232"/>
      <c r="F17" s="232"/>
      <c r="G17" s="232"/>
      <c r="H17" s="232"/>
      <c r="I17" s="232"/>
      <c r="J17" s="232"/>
      <c r="K17" s="232"/>
      <c r="L17" s="232"/>
      <c r="M17" s="232"/>
      <c r="N17" s="232"/>
      <c r="O17" s="232"/>
      <c r="P17" s="232"/>
      <c r="Q17" s="232"/>
      <c r="R17" s="232"/>
      <c r="S17" s="232"/>
      <c r="T17" s="232"/>
      <c r="U17" s="232"/>
      <c r="V17" s="232"/>
      <c r="W17" s="232"/>
      <c r="X17" s="233"/>
      <c r="Y17" s="64"/>
      <c r="Z17" s="64"/>
      <c r="AA17" s="64"/>
    </row>
    <row r="18" spans="1:27" ht="22.5" customHeight="1" thickBot="1" x14ac:dyDescent="0.4">
      <c r="A18" s="2138" t="s">
        <v>658</v>
      </c>
      <c r="B18" s="2139"/>
      <c r="C18" s="833">
        <f>SUM(D18:X18)</f>
        <v>1</v>
      </c>
      <c r="D18" s="348">
        <v>1</v>
      </c>
      <c r="E18" s="347"/>
      <c r="F18" s="347"/>
      <c r="G18" s="347"/>
      <c r="H18" s="347"/>
      <c r="I18" s="347"/>
      <c r="J18" s="347"/>
      <c r="K18" s="347"/>
      <c r="L18" s="347"/>
      <c r="M18" s="347"/>
      <c r="N18" s="347"/>
      <c r="O18" s="347"/>
      <c r="P18" s="347"/>
      <c r="Q18" s="347"/>
      <c r="R18" s="347"/>
      <c r="S18" s="347"/>
      <c r="T18" s="347"/>
      <c r="U18" s="347"/>
      <c r="V18" s="347"/>
      <c r="W18" s="347"/>
      <c r="X18" s="352"/>
      <c r="Y18" s="64"/>
      <c r="Z18" s="64"/>
      <c r="AA18" s="64"/>
    </row>
    <row r="19" spans="1:27" ht="16.5" customHeight="1" thickTop="1" thickBot="1" x14ac:dyDescent="0.4">
      <c r="A19" s="3187" t="s">
        <v>235</v>
      </c>
      <c r="B19" s="3188"/>
      <c r="C19" s="353">
        <f t="shared" ref="C19:X19" si="0">C16-(C17+C18)</f>
        <v>68</v>
      </c>
      <c r="D19" s="353">
        <f t="shared" si="0"/>
        <v>12</v>
      </c>
      <c r="E19" s="353">
        <f t="shared" si="0"/>
        <v>8</v>
      </c>
      <c r="F19" s="353">
        <f t="shared" si="0"/>
        <v>6</v>
      </c>
      <c r="G19" s="353">
        <f t="shared" si="0"/>
        <v>5</v>
      </c>
      <c r="H19" s="353">
        <f t="shared" si="0"/>
        <v>5</v>
      </c>
      <c r="I19" s="353">
        <f t="shared" si="0"/>
        <v>4</v>
      </c>
      <c r="J19" s="353">
        <f t="shared" si="0"/>
        <v>3</v>
      </c>
      <c r="K19" s="353">
        <f t="shared" si="0"/>
        <v>3</v>
      </c>
      <c r="L19" s="353">
        <f t="shared" si="0"/>
        <v>3</v>
      </c>
      <c r="M19" s="353">
        <f t="shared" si="0"/>
        <v>3</v>
      </c>
      <c r="N19" s="353">
        <f t="shared" si="0"/>
        <v>2</v>
      </c>
      <c r="O19" s="353">
        <f t="shared" si="0"/>
        <v>2</v>
      </c>
      <c r="P19" s="353">
        <f t="shared" si="0"/>
        <v>2</v>
      </c>
      <c r="Q19" s="353">
        <f t="shared" si="0"/>
        <v>2</v>
      </c>
      <c r="R19" s="353">
        <f t="shared" si="0"/>
        <v>2</v>
      </c>
      <c r="S19" s="353">
        <f t="shared" si="0"/>
        <v>1</v>
      </c>
      <c r="T19" s="353">
        <f t="shared" si="0"/>
        <v>1</v>
      </c>
      <c r="U19" s="353">
        <f t="shared" si="0"/>
        <v>1</v>
      </c>
      <c r="V19" s="353">
        <f t="shared" si="0"/>
        <v>1</v>
      </c>
      <c r="W19" s="353">
        <f t="shared" si="0"/>
        <v>1</v>
      </c>
      <c r="X19" s="354">
        <f t="shared" si="0"/>
        <v>1</v>
      </c>
      <c r="Y19" s="64"/>
      <c r="Z19" s="64"/>
      <c r="AA19" s="64"/>
    </row>
    <row r="20" spans="1:27" ht="15" thickTop="1" x14ac:dyDescent="0.35">
      <c r="A20" s="456"/>
      <c r="B20" s="456"/>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4"/>
      <c r="AA20" s="64"/>
    </row>
    <row r="21" spans="1:27" ht="15" thickBot="1" x14ac:dyDescent="0.4">
      <c r="A21" s="6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row>
    <row r="22" spans="1:27" ht="20.25" customHeight="1" thickTop="1" thickBot="1" x14ac:dyDescent="0.4">
      <c r="A22" s="2357" t="s">
        <v>10</v>
      </c>
      <c r="B22" s="2358"/>
      <c r="C22" s="2358"/>
      <c r="D22" s="2358"/>
      <c r="E22" s="2358"/>
      <c r="F22" s="2358"/>
      <c r="G22" s="2358"/>
      <c r="H22" s="2358"/>
      <c r="I22" s="2358"/>
      <c r="J22" s="2358"/>
      <c r="K22" s="2358"/>
      <c r="L22" s="2358"/>
      <c r="M22" s="2358"/>
      <c r="N22" s="2358"/>
      <c r="O22" s="2358"/>
      <c r="P22" s="2358"/>
      <c r="Q22" s="2358"/>
      <c r="R22" s="114"/>
      <c r="S22" s="34"/>
      <c r="T22" s="2360" t="s">
        <v>491</v>
      </c>
      <c r="U22" s="2361"/>
      <c r="V22" s="2362"/>
      <c r="W22" s="34"/>
      <c r="X22" s="34"/>
      <c r="Y22" s="34"/>
      <c r="Z22" s="64"/>
      <c r="AA22" s="64"/>
    </row>
    <row r="23" spans="1:27" ht="20.25" customHeight="1" x14ac:dyDescent="0.35">
      <c r="A23" s="2332" t="s">
        <v>916</v>
      </c>
      <c r="B23" s="2404"/>
      <c r="C23" s="2404"/>
      <c r="D23" s="2404"/>
      <c r="E23" s="2404"/>
      <c r="F23" s="2404"/>
      <c r="G23" s="2404"/>
      <c r="H23" s="2404"/>
      <c r="I23" s="2404"/>
      <c r="J23" s="2404"/>
      <c r="K23" s="2404"/>
      <c r="L23" s="2404"/>
      <c r="M23" s="2404"/>
      <c r="N23" s="2404"/>
      <c r="O23" s="2404"/>
      <c r="P23" s="2404"/>
      <c r="Q23" s="2404"/>
      <c r="R23" s="39"/>
      <c r="S23" s="36"/>
      <c r="T23" s="2401" t="s">
        <v>544</v>
      </c>
      <c r="U23" s="2402"/>
      <c r="V23" s="2403"/>
      <c r="W23" s="36"/>
      <c r="X23" s="36"/>
      <c r="Y23" s="36"/>
      <c r="Z23" s="64"/>
      <c r="AA23" s="64"/>
    </row>
    <row r="24" spans="1:27" ht="20.25" customHeight="1" x14ac:dyDescent="0.35">
      <c r="A24" s="2405"/>
      <c r="B24" s="2406"/>
      <c r="C24" s="2406"/>
      <c r="D24" s="2406"/>
      <c r="E24" s="2406"/>
      <c r="F24" s="2406"/>
      <c r="G24" s="2406"/>
      <c r="H24" s="2406"/>
      <c r="I24" s="2406"/>
      <c r="J24" s="2406"/>
      <c r="K24" s="2406"/>
      <c r="L24" s="2406"/>
      <c r="M24" s="2406"/>
      <c r="N24" s="2406"/>
      <c r="O24" s="2406"/>
      <c r="P24" s="2406"/>
      <c r="Q24" s="2406"/>
      <c r="R24" s="39"/>
      <c r="S24" s="36"/>
      <c r="T24" s="2341"/>
      <c r="U24" s="2342"/>
      <c r="V24" s="2343"/>
      <c r="W24" s="36"/>
      <c r="X24" s="36"/>
      <c r="Y24" s="36"/>
      <c r="Z24" s="64"/>
      <c r="AA24" s="64"/>
    </row>
    <row r="25" spans="1:27" ht="20.25" customHeight="1" x14ac:dyDescent="0.35">
      <c r="A25" s="2405"/>
      <c r="B25" s="2406"/>
      <c r="C25" s="2406"/>
      <c r="D25" s="2406"/>
      <c r="E25" s="2406"/>
      <c r="F25" s="2406"/>
      <c r="G25" s="2406"/>
      <c r="H25" s="2406"/>
      <c r="I25" s="2406"/>
      <c r="J25" s="2406"/>
      <c r="K25" s="2406"/>
      <c r="L25" s="2406"/>
      <c r="M25" s="2406"/>
      <c r="N25" s="2406"/>
      <c r="O25" s="2406"/>
      <c r="P25" s="2406"/>
      <c r="Q25" s="2406"/>
      <c r="R25" s="39"/>
      <c r="S25" s="36"/>
      <c r="T25" s="2341"/>
      <c r="U25" s="2342"/>
      <c r="V25" s="2343"/>
      <c r="W25" s="36"/>
      <c r="X25" s="36"/>
      <c r="Y25" s="36"/>
      <c r="Z25" s="64"/>
      <c r="AA25" s="64"/>
    </row>
    <row r="26" spans="1:27" ht="15" thickBot="1" x14ac:dyDescent="0.4">
      <c r="A26" s="2407"/>
      <c r="B26" s="2408"/>
      <c r="C26" s="2408"/>
      <c r="D26" s="2408"/>
      <c r="E26" s="2408"/>
      <c r="F26" s="2408"/>
      <c r="G26" s="2408"/>
      <c r="H26" s="2408"/>
      <c r="I26" s="2408"/>
      <c r="J26" s="2408"/>
      <c r="K26" s="2408"/>
      <c r="L26" s="2408"/>
      <c r="M26" s="2408"/>
      <c r="N26" s="2408"/>
      <c r="O26" s="2408"/>
      <c r="P26" s="2408"/>
      <c r="Q26" s="2408"/>
      <c r="R26" s="39"/>
      <c r="S26" s="36"/>
      <c r="T26" s="2344"/>
      <c r="U26" s="2345"/>
      <c r="V26" s="2346"/>
      <c r="W26" s="36"/>
      <c r="X26" s="36"/>
      <c r="Y26" s="36"/>
      <c r="Z26" s="64"/>
      <c r="AA26" s="64"/>
    </row>
    <row r="27" spans="1:27" ht="15.5" thickTop="1" thickBot="1" x14ac:dyDescent="0.4">
      <c r="A27" s="64"/>
      <c r="B27" s="64"/>
      <c r="C27" s="64"/>
      <c r="D27" s="64"/>
      <c r="E27" s="64"/>
      <c r="F27" s="64"/>
      <c r="G27" s="64"/>
      <c r="H27" s="64"/>
      <c r="I27" s="64"/>
      <c r="J27" s="64"/>
      <c r="K27" s="64"/>
      <c r="L27" s="64"/>
      <c r="M27" s="64"/>
      <c r="N27" s="64"/>
      <c r="O27" s="64"/>
      <c r="P27" s="64"/>
      <c r="Q27" s="64"/>
      <c r="R27" s="64"/>
      <c r="S27" s="64"/>
      <c r="T27" s="34"/>
      <c r="U27" s="34"/>
      <c r="V27" s="34"/>
      <c r="W27" s="64"/>
      <c r="X27" s="64"/>
      <c r="Y27" s="64"/>
      <c r="Z27" s="64"/>
      <c r="AA27" s="64"/>
    </row>
    <row r="28" spans="1:27" ht="20.25" customHeight="1" thickTop="1" thickBot="1" x14ac:dyDescent="0.4">
      <c r="A28" s="2357" t="s">
        <v>11</v>
      </c>
      <c r="B28" s="2358"/>
      <c r="C28" s="2358"/>
      <c r="D28" s="2358"/>
      <c r="E28" s="2358"/>
      <c r="F28" s="2358"/>
      <c r="G28" s="2358"/>
      <c r="H28" s="2358"/>
      <c r="I28" s="2358"/>
      <c r="J28" s="2358"/>
      <c r="K28" s="2358"/>
      <c r="L28" s="2358"/>
      <c r="M28" s="2358"/>
      <c r="N28" s="2358"/>
      <c r="O28" s="2358"/>
      <c r="P28" s="2358"/>
      <c r="Q28" s="2358"/>
      <c r="R28" s="114"/>
      <c r="S28" s="34"/>
      <c r="T28" s="2360" t="s">
        <v>491</v>
      </c>
      <c r="U28" s="2361"/>
      <c r="V28" s="2362"/>
      <c r="W28" s="34"/>
      <c r="X28" s="34"/>
      <c r="Y28" s="34"/>
      <c r="Z28" s="64"/>
      <c r="AA28" s="64"/>
    </row>
    <row r="29" spans="1:27" ht="20.25" customHeight="1" x14ac:dyDescent="0.35">
      <c r="A29" s="2332" t="s">
        <v>917</v>
      </c>
      <c r="B29" s="2333"/>
      <c r="C29" s="2333"/>
      <c r="D29" s="2333"/>
      <c r="E29" s="2333"/>
      <c r="F29" s="2333"/>
      <c r="G29" s="2333"/>
      <c r="H29" s="2333"/>
      <c r="I29" s="2333"/>
      <c r="J29" s="2333"/>
      <c r="K29" s="2333"/>
      <c r="L29" s="2333"/>
      <c r="M29" s="2333"/>
      <c r="N29" s="2333"/>
      <c r="O29" s="2333"/>
      <c r="P29" s="2333"/>
      <c r="Q29" s="2333"/>
      <c r="R29" s="39"/>
      <c r="S29" s="36"/>
      <c r="T29" s="2401" t="s">
        <v>545</v>
      </c>
      <c r="U29" s="2402"/>
      <c r="V29" s="2403"/>
      <c r="W29" s="36"/>
      <c r="X29" s="36"/>
      <c r="Y29" s="36"/>
      <c r="Z29" s="64"/>
      <c r="AA29" s="64"/>
    </row>
    <row r="30" spans="1:27" ht="20.25" customHeight="1" x14ac:dyDescent="0.35">
      <c r="A30" s="2334"/>
      <c r="B30" s="2335"/>
      <c r="C30" s="2335"/>
      <c r="D30" s="2335"/>
      <c r="E30" s="2335"/>
      <c r="F30" s="2335"/>
      <c r="G30" s="2335"/>
      <c r="H30" s="2335"/>
      <c r="I30" s="2335"/>
      <c r="J30" s="2335"/>
      <c r="K30" s="2335"/>
      <c r="L30" s="2335"/>
      <c r="M30" s="2335"/>
      <c r="N30" s="2335"/>
      <c r="O30" s="2335"/>
      <c r="P30" s="2335"/>
      <c r="Q30" s="2335"/>
      <c r="R30" s="39"/>
      <c r="S30" s="36"/>
      <c r="T30" s="2341"/>
      <c r="U30" s="2342"/>
      <c r="V30" s="2343"/>
      <c r="W30" s="36"/>
      <c r="X30" s="36"/>
      <c r="Y30" s="36"/>
      <c r="Z30" s="64"/>
      <c r="AA30" s="64"/>
    </row>
    <row r="31" spans="1:27" ht="20.25" customHeight="1" x14ac:dyDescent="0.35">
      <c r="A31" s="2334"/>
      <c r="B31" s="2335"/>
      <c r="C31" s="2335"/>
      <c r="D31" s="2335"/>
      <c r="E31" s="2335"/>
      <c r="F31" s="2335"/>
      <c r="G31" s="2335"/>
      <c r="H31" s="2335"/>
      <c r="I31" s="2335"/>
      <c r="J31" s="2335"/>
      <c r="K31" s="2335"/>
      <c r="L31" s="2335"/>
      <c r="M31" s="2335"/>
      <c r="N31" s="2335"/>
      <c r="O31" s="2335"/>
      <c r="P31" s="2335"/>
      <c r="Q31" s="2335"/>
      <c r="R31" s="39"/>
      <c r="S31" s="36"/>
      <c r="T31" s="2341"/>
      <c r="U31" s="2342"/>
      <c r="V31" s="2343"/>
      <c r="W31" s="36"/>
      <c r="X31" s="36"/>
      <c r="Y31" s="36"/>
      <c r="Z31" s="64"/>
      <c r="AA31" s="64"/>
    </row>
    <row r="32" spans="1:27" ht="15" thickBot="1" x14ac:dyDescent="0.4">
      <c r="A32" s="2336"/>
      <c r="B32" s="2337"/>
      <c r="C32" s="2337"/>
      <c r="D32" s="2337"/>
      <c r="E32" s="2337"/>
      <c r="F32" s="2337"/>
      <c r="G32" s="2337"/>
      <c r="H32" s="2337"/>
      <c r="I32" s="2337"/>
      <c r="J32" s="2337"/>
      <c r="K32" s="2337"/>
      <c r="L32" s="2337"/>
      <c r="M32" s="2337"/>
      <c r="N32" s="2337"/>
      <c r="O32" s="2337"/>
      <c r="P32" s="2337"/>
      <c r="Q32" s="2337"/>
      <c r="R32" s="39"/>
      <c r="S32" s="36"/>
      <c r="T32" s="2344"/>
      <c r="U32" s="2345"/>
      <c r="V32" s="2346"/>
      <c r="W32" s="36"/>
      <c r="X32" s="36"/>
      <c r="Y32" s="36"/>
      <c r="Z32" s="64"/>
      <c r="AA32" s="64"/>
    </row>
    <row r="33" spans="1:27" ht="15" thickTop="1" x14ac:dyDescent="0.35">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row>
    <row r="34" spans="1:27" ht="15" thickBot="1" x14ac:dyDescent="0.4">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row>
    <row r="35" spans="1:27" ht="19" thickTop="1" x14ac:dyDescent="0.45">
      <c r="A35" s="2347" t="s">
        <v>550</v>
      </c>
      <c r="B35" s="2348"/>
      <c r="C35" s="2348"/>
      <c r="D35" s="2348"/>
      <c r="E35" s="2348"/>
      <c r="F35" s="2348"/>
      <c r="G35" s="2348"/>
      <c r="H35" s="2348"/>
      <c r="I35" s="2348"/>
      <c r="J35" s="2348"/>
      <c r="K35" s="2349"/>
      <c r="L35" s="64"/>
      <c r="M35" s="64"/>
      <c r="N35" s="64"/>
      <c r="O35" s="64"/>
      <c r="P35" s="64"/>
      <c r="Q35" s="64"/>
      <c r="R35" s="64"/>
      <c r="S35" s="64"/>
      <c r="T35" s="64"/>
      <c r="U35" s="64"/>
      <c r="V35" s="64"/>
      <c r="W35" s="64"/>
      <c r="X35" s="64"/>
      <c r="Y35" s="64"/>
      <c r="Z35" s="64"/>
      <c r="AA35" s="64"/>
    </row>
    <row r="36" spans="1:27" x14ac:dyDescent="0.35">
      <c r="A36" s="2350" t="s">
        <v>546</v>
      </c>
      <c r="B36" s="2351"/>
      <c r="C36" s="2351" t="s">
        <v>547</v>
      </c>
      <c r="D36" s="2351"/>
      <c r="E36" s="2351"/>
      <c r="F36" s="2352" t="s">
        <v>617</v>
      </c>
      <c r="G36" s="2353"/>
      <c r="H36" s="2352" t="s">
        <v>618</v>
      </c>
      <c r="I36" s="2353"/>
      <c r="J36" s="2351" t="s">
        <v>548</v>
      </c>
      <c r="K36" s="2356"/>
      <c r="L36" s="64"/>
      <c r="M36" s="64"/>
      <c r="N36" s="64"/>
      <c r="O36" s="64"/>
      <c r="P36" s="64"/>
      <c r="Q36" s="64"/>
      <c r="R36" s="64"/>
      <c r="S36" s="64"/>
      <c r="T36" s="64"/>
      <c r="U36" s="64"/>
      <c r="V36" s="64"/>
      <c r="W36" s="64"/>
      <c r="X36" s="64"/>
      <c r="Y36" s="64"/>
      <c r="Z36" s="64"/>
      <c r="AA36" s="64"/>
    </row>
    <row r="37" spans="1:27" x14ac:dyDescent="0.35">
      <c r="A37" s="2350"/>
      <c r="B37" s="2351"/>
      <c r="C37" s="2351"/>
      <c r="D37" s="2351"/>
      <c r="E37" s="2351"/>
      <c r="F37" s="2354"/>
      <c r="G37" s="2355"/>
      <c r="H37" s="2354"/>
      <c r="I37" s="2355"/>
      <c r="J37" s="2351"/>
      <c r="K37" s="2356"/>
      <c r="L37" s="64"/>
      <c r="M37" s="64"/>
      <c r="N37" s="64"/>
      <c r="O37" s="64"/>
      <c r="P37" s="64"/>
      <c r="Q37" s="64"/>
      <c r="R37" s="64"/>
      <c r="S37" s="64"/>
      <c r="T37" s="64"/>
      <c r="U37" s="64"/>
      <c r="V37" s="64"/>
      <c r="W37" s="64"/>
      <c r="X37" s="64"/>
      <c r="Y37" s="64"/>
      <c r="Z37" s="64"/>
      <c r="AA37" s="64"/>
    </row>
    <row r="38" spans="1:27" x14ac:dyDescent="0.35">
      <c r="A38" s="2324" t="s">
        <v>236</v>
      </c>
      <c r="B38" s="2325"/>
      <c r="C38" s="2326"/>
      <c r="D38" s="2326"/>
      <c r="E38" s="2326"/>
      <c r="F38" s="2327"/>
      <c r="G38" s="2327"/>
      <c r="H38" s="2327"/>
      <c r="I38" s="2327"/>
      <c r="J38" s="2326"/>
      <c r="K38" s="2328"/>
      <c r="L38" s="64"/>
      <c r="M38" s="64"/>
      <c r="N38" s="64"/>
      <c r="O38" s="64"/>
      <c r="P38" s="64"/>
      <c r="Q38" s="64"/>
      <c r="R38" s="64"/>
      <c r="S38" s="64"/>
      <c r="T38" s="64"/>
      <c r="U38" s="64"/>
      <c r="V38" s="64"/>
      <c r="W38" s="64"/>
      <c r="X38" s="64"/>
      <c r="Y38" s="64"/>
      <c r="Z38" s="64"/>
      <c r="AA38" s="64"/>
    </row>
    <row r="39" spans="1:27" x14ac:dyDescent="0.35">
      <c r="A39" s="2324" t="s">
        <v>620</v>
      </c>
      <c r="B39" s="2325"/>
      <c r="C39" s="2326"/>
      <c r="D39" s="2326"/>
      <c r="E39" s="2326"/>
      <c r="F39" s="2327"/>
      <c r="G39" s="2327"/>
      <c r="H39" s="2327"/>
      <c r="I39" s="2327"/>
      <c r="J39" s="2326"/>
      <c r="K39" s="2328"/>
      <c r="L39" s="64"/>
      <c r="M39" s="64"/>
      <c r="N39" s="64"/>
      <c r="O39" s="64"/>
      <c r="P39" s="64"/>
      <c r="Q39" s="64"/>
      <c r="R39" s="64"/>
      <c r="S39" s="64"/>
      <c r="T39" s="64"/>
      <c r="U39" s="64"/>
      <c r="V39" s="64"/>
      <c r="W39" s="64"/>
      <c r="X39" s="64"/>
      <c r="Y39" s="64"/>
      <c r="Z39" s="64"/>
      <c r="AA39" s="64"/>
    </row>
    <row r="40" spans="1:27" x14ac:dyDescent="0.35">
      <c r="A40" s="2324" t="s">
        <v>621</v>
      </c>
      <c r="B40" s="2325"/>
      <c r="C40" s="2326"/>
      <c r="D40" s="2326"/>
      <c r="E40" s="2326"/>
      <c r="F40" s="2327"/>
      <c r="G40" s="2327"/>
      <c r="H40" s="2327"/>
      <c r="I40" s="2327"/>
      <c r="J40" s="2326"/>
      <c r="K40" s="2328"/>
      <c r="L40" s="64"/>
      <c r="M40" s="64"/>
      <c r="N40" s="64"/>
      <c r="O40" s="64"/>
      <c r="P40" s="64"/>
      <c r="Q40" s="64"/>
      <c r="R40" s="64"/>
      <c r="S40" s="64"/>
      <c r="T40" s="64"/>
      <c r="U40" s="64"/>
      <c r="V40" s="64"/>
      <c r="W40" s="64"/>
      <c r="X40" s="64"/>
      <c r="Y40" s="64"/>
      <c r="Z40" s="64"/>
      <c r="AA40" s="64"/>
    </row>
    <row r="41" spans="1:27" x14ac:dyDescent="0.35">
      <c r="A41" s="2324" t="s">
        <v>622</v>
      </c>
      <c r="B41" s="2325"/>
      <c r="C41" s="2326"/>
      <c r="D41" s="2326"/>
      <c r="E41" s="2326"/>
      <c r="F41" s="2327"/>
      <c r="G41" s="2327"/>
      <c r="H41" s="2327"/>
      <c r="I41" s="2327"/>
      <c r="J41" s="2326"/>
      <c r="K41" s="2328"/>
      <c r="L41" s="64"/>
      <c r="M41" s="64"/>
      <c r="N41" s="64"/>
      <c r="O41" s="64"/>
      <c r="P41" s="64"/>
      <c r="Q41" s="64"/>
      <c r="R41" s="64"/>
      <c r="S41" s="64"/>
      <c r="T41" s="64"/>
      <c r="U41" s="64"/>
      <c r="V41" s="64"/>
      <c r="W41" s="64"/>
      <c r="X41" s="64"/>
      <c r="Y41" s="64"/>
      <c r="Z41" s="64"/>
      <c r="AA41" s="64"/>
    </row>
    <row r="42" spans="1:27" x14ac:dyDescent="0.35">
      <c r="A42" s="2324" t="s">
        <v>623</v>
      </c>
      <c r="B42" s="2325"/>
      <c r="C42" s="2326"/>
      <c r="D42" s="2326"/>
      <c r="E42" s="2326"/>
      <c r="F42" s="2327"/>
      <c r="G42" s="2327"/>
      <c r="H42" s="2327"/>
      <c r="I42" s="2327"/>
      <c r="J42" s="2326"/>
      <c r="K42" s="2328"/>
      <c r="L42" s="64"/>
      <c r="M42" s="64"/>
      <c r="N42" s="64"/>
      <c r="O42" s="64"/>
      <c r="P42" s="64"/>
      <c r="Q42" s="64"/>
      <c r="R42" s="64"/>
      <c r="S42" s="64"/>
      <c r="T42" s="64"/>
      <c r="U42" s="64"/>
      <c r="V42" s="64"/>
      <c r="W42" s="64"/>
      <c r="X42" s="64"/>
      <c r="Y42" s="64"/>
      <c r="Z42" s="64"/>
      <c r="AA42" s="64"/>
    </row>
    <row r="43" spans="1:27" x14ac:dyDescent="0.35">
      <c r="A43" s="2324"/>
      <c r="B43" s="2325"/>
      <c r="C43" s="2326"/>
      <c r="D43" s="2326"/>
      <c r="E43" s="2326"/>
      <c r="F43" s="2327"/>
      <c r="G43" s="2327"/>
      <c r="H43" s="2327"/>
      <c r="I43" s="2327"/>
      <c r="J43" s="2326"/>
      <c r="K43" s="2328"/>
      <c r="L43" s="64"/>
      <c r="M43" s="64"/>
      <c r="N43" s="64"/>
      <c r="O43" s="64"/>
      <c r="P43" s="64"/>
      <c r="Q43" s="64"/>
      <c r="R43" s="64"/>
      <c r="S43" s="64"/>
      <c r="T43" s="64"/>
      <c r="U43" s="64"/>
      <c r="V43" s="64"/>
      <c r="W43" s="64"/>
      <c r="X43" s="64"/>
      <c r="Y43" s="64"/>
      <c r="Z43" s="64"/>
      <c r="AA43" s="64"/>
    </row>
    <row r="44" spans="1:27" x14ac:dyDescent="0.35">
      <c r="A44" s="2324"/>
      <c r="B44" s="2325"/>
      <c r="C44" s="2326"/>
      <c r="D44" s="2326"/>
      <c r="E44" s="2326"/>
      <c r="F44" s="2327"/>
      <c r="G44" s="2327"/>
      <c r="H44" s="2327"/>
      <c r="I44" s="2327"/>
      <c r="J44" s="2326"/>
      <c r="K44" s="2328"/>
      <c r="L44" s="64"/>
      <c r="M44" s="64"/>
      <c r="N44" s="64"/>
      <c r="O44" s="64"/>
      <c r="P44" s="64"/>
      <c r="Q44" s="64"/>
      <c r="R44" s="64"/>
      <c r="S44" s="64"/>
      <c r="T44" s="64"/>
      <c r="U44" s="64"/>
      <c r="V44" s="64"/>
      <c r="W44" s="64"/>
      <c r="X44" s="64"/>
      <c r="Y44" s="64"/>
      <c r="Z44" s="64"/>
      <c r="AA44" s="64"/>
    </row>
    <row r="45" spans="1:27" ht="15" thickBot="1" x14ac:dyDescent="0.4">
      <c r="A45" s="2329"/>
      <c r="B45" s="2330"/>
      <c r="C45" s="2330"/>
      <c r="D45" s="2330"/>
      <c r="E45" s="2330"/>
      <c r="F45" s="2330"/>
      <c r="G45" s="2330"/>
      <c r="H45" s="2330"/>
      <c r="I45" s="2330"/>
      <c r="J45" s="2330"/>
      <c r="K45" s="2331"/>
      <c r="L45" s="64"/>
      <c r="M45" s="64"/>
      <c r="N45" s="64"/>
      <c r="O45" s="64"/>
      <c r="P45" s="64"/>
      <c r="Q45" s="64"/>
      <c r="R45" s="64"/>
      <c r="S45" s="64"/>
      <c r="T45" s="64"/>
      <c r="U45" s="64"/>
      <c r="V45" s="64"/>
      <c r="W45" s="64"/>
      <c r="X45" s="64"/>
      <c r="Y45" s="64"/>
      <c r="Z45" s="64"/>
      <c r="AA45" s="64"/>
    </row>
    <row r="46" spans="1:27" ht="15" thickTop="1" x14ac:dyDescent="0.35">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row>
  </sheetData>
  <mergeCells count="93">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7:Z7"/>
    <mergeCell ref="A13:C13"/>
    <mergeCell ref="Y6:Z6"/>
    <mergeCell ref="AA6:AA7"/>
    <mergeCell ref="D7:E7"/>
    <mergeCell ref="F7:G7"/>
    <mergeCell ref="H7:I7"/>
    <mergeCell ref="J7:K7"/>
    <mergeCell ref="L7:M7"/>
    <mergeCell ref="S7:T7"/>
    <mergeCell ref="U7:V7"/>
    <mergeCell ref="W7:X7"/>
    <mergeCell ref="L6:M6"/>
    <mergeCell ref="N6:O7"/>
    <mergeCell ref="P6:R7"/>
    <mergeCell ref="S6:T6"/>
    <mergeCell ref="U6:V6"/>
    <mergeCell ref="A8:AA8"/>
    <mergeCell ref="A9:B9"/>
    <mergeCell ref="A10:B10"/>
    <mergeCell ref="A11:B11"/>
    <mergeCell ref="A29:Q32"/>
    <mergeCell ref="T29:V32"/>
    <mergeCell ref="A14:C14"/>
    <mergeCell ref="A16:B16"/>
    <mergeCell ref="A17:B17"/>
    <mergeCell ref="A18:B18"/>
    <mergeCell ref="A19:B19"/>
    <mergeCell ref="A22:Q22"/>
    <mergeCell ref="T22:V22"/>
    <mergeCell ref="A23:Q26"/>
    <mergeCell ref="T23:V26"/>
    <mergeCell ref="A28:Q28"/>
    <mergeCell ref="T28:V28"/>
    <mergeCell ref="A35:K35"/>
    <mergeCell ref="A36:B37"/>
    <mergeCell ref="C36:E37"/>
    <mergeCell ref="F36:G37"/>
    <mergeCell ref="H36:I37"/>
    <mergeCell ref="J36:K37"/>
    <mergeCell ref="A39:B39"/>
    <mergeCell ref="C39:E39"/>
    <mergeCell ref="F39:G39"/>
    <mergeCell ref="H39:I39"/>
    <mergeCell ref="J39:K39"/>
    <mergeCell ref="A38:B38"/>
    <mergeCell ref="C38:E38"/>
    <mergeCell ref="F38:G38"/>
    <mergeCell ref="H38:I38"/>
    <mergeCell ref="J38:K38"/>
    <mergeCell ref="A41:B41"/>
    <mergeCell ref="C41:E41"/>
    <mergeCell ref="F41:G41"/>
    <mergeCell ref="H41:I41"/>
    <mergeCell ref="J41:K41"/>
    <mergeCell ref="A40:B40"/>
    <mergeCell ref="C40:E40"/>
    <mergeCell ref="F40:G40"/>
    <mergeCell ref="H40:I40"/>
    <mergeCell ref="J40:K40"/>
    <mergeCell ref="A45:K45"/>
    <mergeCell ref="A42:B42"/>
    <mergeCell ref="C42:E42"/>
    <mergeCell ref="F42:G42"/>
    <mergeCell ref="H42:I42"/>
    <mergeCell ref="J42:K42"/>
    <mergeCell ref="A43:B43"/>
    <mergeCell ref="C43:E43"/>
    <mergeCell ref="F43:G43"/>
    <mergeCell ref="H43:I43"/>
    <mergeCell ref="J43:K43"/>
    <mergeCell ref="A44:B44"/>
    <mergeCell ref="C44:E44"/>
    <mergeCell ref="F44:G44"/>
    <mergeCell ref="H44:I44"/>
    <mergeCell ref="J44:K44"/>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2700-000000000000}">
      <formula1>AvancementTheme</formula1>
    </dataValidation>
  </dataValidations>
  <hyperlinks>
    <hyperlink ref="X1" location="DPDV_04GF3" display="PdV" xr:uid="{00000000-0004-0000-2700-000000000000}"/>
    <hyperlink ref="Y1" location="DKPI_04GF3" display="KPI's" xr:uid="{00000000-0004-0000-27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83">
    <tabColor theme="9" tint="-0.249977111117893"/>
    <pageSetUpPr fitToPage="1"/>
  </sheetPr>
  <dimension ref="A1:AB45"/>
  <sheetViews>
    <sheetView showGridLines="0" showRowColHeaders="0" zoomScaleNormal="100" workbookViewId="0">
      <pane xSplit="3" ySplit="9" topLeftCell="D10" activePane="bottomRight" state="frozen"/>
      <selection activeCell="E12" sqref="E12:H12"/>
      <selection pane="topRight" activeCell="E12" sqref="E12:H12"/>
      <selection pane="bottomLeft" activeCell="E12" sqref="E12:H12"/>
      <selection pane="bottomRight" activeCell="C18" sqref="C18"/>
    </sheetView>
  </sheetViews>
  <sheetFormatPr baseColWidth="10" defaultColWidth="11.453125" defaultRowHeight="14.5" x14ac:dyDescent="0.35"/>
  <cols>
    <col min="1" max="1" width="11.453125" style="61" customWidth="1"/>
    <col min="2" max="2" width="11.26953125" style="61" customWidth="1"/>
    <col min="3" max="3" width="8.54296875" style="61" customWidth="1"/>
    <col min="4" max="27" width="6.7265625" style="61" customWidth="1"/>
    <col min="28" max="16384" width="11.453125" style="61"/>
  </cols>
  <sheetData>
    <row r="1" spans="1:28" s="55" customFormat="1" ht="15" customHeight="1" x14ac:dyDescent="0.35">
      <c r="A1" s="394"/>
      <c r="B1" s="394"/>
      <c r="C1" s="394"/>
      <c r="D1" s="394"/>
      <c r="E1" s="1995" t="s">
        <v>5</v>
      </c>
      <c r="F1" s="1995"/>
      <c r="G1" s="1995"/>
      <c r="H1" s="1995"/>
      <c r="I1" s="1995"/>
      <c r="J1" s="1995"/>
      <c r="K1" s="396"/>
      <c r="L1" s="1995" t="s">
        <v>6</v>
      </c>
      <c r="M1" s="1995"/>
      <c r="N1" s="1995"/>
      <c r="O1" s="1995"/>
      <c r="P1" s="394"/>
      <c r="Q1" s="394"/>
      <c r="R1" s="1995" t="s">
        <v>9</v>
      </c>
      <c r="S1" s="1995"/>
      <c r="T1" s="1995"/>
      <c r="U1" s="1995"/>
      <c r="V1" s="394"/>
      <c r="W1" s="394"/>
      <c r="X1" s="459" t="s">
        <v>2</v>
      </c>
      <c r="Y1" s="459" t="s">
        <v>3</v>
      </c>
      <c r="Z1" s="394"/>
      <c r="AA1" s="450"/>
      <c r="AB1" s="450"/>
    </row>
    <row r="2" spans="1:28" s="59" customFormat="1" ht="18" customHeight="1" x14ac:dyDescent="0.35">
      <c r="A2" s="398"/>
      <c r="B2" s="398"/>
      <c r="C2" s="398"/>
      <c r="D2" s="398"/>
      <c r="E2" s="2396" t="str">
        <f>NomClient</f>
        <v>BestEditor</v>
      </c>
      <c r="F2" s="2397"/>
      <c r="G2" s="2397"/>
      <c r="H2" s="2397"/>
      <c r="I2" s="2397"/>
      <c r="J2" s="2398"/>
      <c r="K2" s="398"/>
      <c r="L2" s="2164" t="s">
        <v>283</v>
      </c>
      <c r="M2" s="2399"/>
      <c r="N2" s="2399"/>
      <c r="O2" s="2000"/>
      <c r="P2" s="840"/>
      <c r="Q2" s="398"/>
      <c r="R2" s="2001">
        <v>41862.577974537038</v>
      </c>
      <c r="S2" s="2400"/>
      <c r="T2" s="2400"/>
      <c r="U2" s="2002"/>
      <c r="V2" s="717"/>
      <c r="W2" s="717"/>
      <c r="X2" s="448">
        <f>IF(LEN(DPDV_04GI3)&gt;0,LEN(DPDV_04GI3),0-PDV_NBmini)</f>
        <v>37</v>
      </c>
      <c r="Y2" s="448">
        <f>IF(LEN(DKPI_04GI3)&gt;0,LEN(DKPI_04GI3),0-KPI_NBmini)</f>
        <v>37</v>
      </c>
      <c r="Z2" s="717"/>
      <c r="AA2" s="451"/>
      <c r="AB2" s="451"/>
    </row>
    <row r="3" spans="1:28" ht="6.75" customHeight="1" thickBot="1" x14ac:dyDescent="0.4">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64"/>
      <c r="AB3" s="64"/>
    </row>
    <row r="4" spans="1:28" s="1" customFormat="1" ht="24.75" customHeight="1" thickBot="1" x14ac:dyDescent="0.4">
      <c r="A4" s="3174" t="e">
        <f>Parametre!#REF! &amp; "   : "</f>
        <v>#REF!</v>
      </c>
      <c r="B4" s="3174"/>
      <c r="C4" s="3174"/>
      <c r="D4" s="3174"/>
      <c r="E4" s="3174"/>
      <c r="F4" s="3174"/>
      <c r="G4" s="3174"/>
      <c r="H4" s="3174"/>
      <c r="I4" s="3174"/>
      <c r="J4" s="3174"/>
      <c r="K4" s="3175" t="str">
        <f>"Répartition à l'International pour " &amp; NomProd3</f>
        <v>Répartition à l'International pour Offre 3</v>
      </c>
      <c r="L4" s="3175"/>
      <c r="M4" s="3175"/>
      <c r="N4" s="3175"/>
      <c r="O4" s="3175"/>
      <c r="P4" s="3175"/>
      <c r="Q4" s="3175"/>
      <c r="R4" s="3175"/>
      <c r="S4" s="3175"/>
      <c r="T4" s="3175"/>
      <c r="U4" s="3175"/>
      <c r="V4" s="3175"/>
      <c r="W4" s="3175"/>
      <c r="X4" s="3175"/>
      <c r="Y4" s="3175"/>
      <c r="Z4" s="3176"/>
      <c r="AA4" s="435"/>
      <c r="AB4" s="435"/>
    </row>
    <row r="5" spans="1:28" s="65" customFormat="1" ht="37.5" customHeight="1" thickBot="1" x14ac:dyDescent="0.4">
      <c r="A5" s="2017" t="s">
        <v>14</v>
      </c>
      <c r="B5" s="2017"/>
      <c r="C5" s="2018" t="s">
        <v>444</v>
      </c>
      <c r="D5" s="2018"/>
      <c r="E5" s="2018"/>
      <c r="F5" s="2018"/>
      <c r="G5" s="2018"/>
      <c r="H5" s="2018"/>
      <c r="I5" s="2018"/>
      <c r="J5" s="2018"/>
      <c r="K5" s="2018"/>
      <c r="L5" s="2018"/>
      <c r="M5" s="2018"/>
      <c r="N5" s="2018"/>
      <c r="O5" s="2018"/>
      <c r="P5" s="2018"/>
      <c r="Q5" s="2018"/>
      <c r="R5" s="2018"/>
      <c r="S5" s="2018"/>
      <c r="T5" s="2018"/>
      <c r="U5" s="2018"/>
      <c r="V5" s="2018"/>
      <c r="W5" s="2018"/>
      <c r="X5" s="2018"/>
      <c r="Y5" s="2018"/>
      <c r="Z5" s="2018"/>
      <c r="AA5" s="404"/>
      <c r="AB5" s="404"/>
    </row>
    <row r="6" spans="1:28" ht="17.25" customHeight="1" x14ac:dyDescent="0.35">
      <c r="A6" s="2385"/>
      <c r="B6" s="2386" t="s">
        <v>233</v>
      </c>
      <c r="C6" s="2387"/>
      <c r="D6" s="2378" t="s">
        <v>224</v>
      </c>
      <c r="E6" s="2378"/>
      <c r="F6" s="2378" t="s">
        <v>225</v>
      </c>
      <c r="G6" s="2378"/>
      <c r="H6" s="2378" t="s">
        <v>226</v>
      </c>
      <c r="I6" s="2378"/>
      <c r="J6" s="2378" t="s">
        <v>227</v>
      </c>
      <c r="K6" s="2378"/>
      <c r="L6" s="2378" t="s">
        <v>228</v>
      </c>
      <c r="M6" s="2390"/>
      <c r="N6" s="2392"/>
      <c r="O6" s="2393"/>
      <c r="P6" s="2386" t="s">
        <v>445</v>
      </c>
      <c r="Q6" s="2387"/>
      <c r="R6" s="2387"/>
      <c r="S6" s="2378" t="s">
        <v>229</v>
      </c>
      <c r="T6" s="2378"/>
      <c r="U6" s="2378" t="s">
        <v>230</v>
      </c>
      <c r="V6" s="2378"/>
      <c r="W6" s="2378" t="s">
        <v>231</v>
      </c>
      <c r="X6" s="2378"/>
      <c r="Y6" s="2378" t="s">
        <v>232</v>
      </c>
      <c r="Z6" s="2390"/>
      <c r="AA6" s="2372"/>
      <c r="AB6" s="64"/>
    </row>
    <row r="7" spans="1:28" ht="18" customHeight="1" thickBot="1" x14ac:dyDescent="0.4">
      <c r="A7" s="2385"/>
      <c r="B7" s="2388"/>
      <c r="C7" s="2389"/>
      <c r="D7" s="2373">
        <v>1</v>
      </c>
      <c r="E7" s="2373"/>
      <c r="F7" s="2373">
        <v>2</v>
      </c>
      <c r="G7" s="2373"/>
      <c r="H7" s="2373">
        <v>3</v>
      </c>
      <c r="I7" s="2373"/>
      <c r="J7" s="2373">
        <v>4</v>
      </c>
      <c r="K7" s="2373"/>
      <c r="L7" s="2373">
        <v>5</v>
      </c>
      <c r="M7" s="2374"/>
      <c r="N7" s="2392"/>
      <c r="O7" s="2393"/>
      <c r="P7" s="2388"/>
      <c r="Q7" s="2389"/>
      <c r="R7" s="2389"/>
      <c r="S7" s="2375"/>
      <c r="T7" s="2375"/>
      <c r="U7" s="2376"/>
      <c r="V7" s="2376"/>
      <c r="W7" s="2377"/>
      <c r="X7" s="2377"/>
      <c r="Y7" s="2394"/>
      <c r="Z7" s="2395"/>
      <c r="AA7" s="2372"/>
      <c r="AB7" s="64"/>
    </row>
    <row r="8" spans="1:28" ht="5.25" customHeight="1" thickBot="1" x14ac:dyDescent="0.4">
      <c r="A8" s="2364"/>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64"/>
    </row>
    <row r="9" spans="1:28" s="192" customFormat="1" ht="90.75" customHeight="1" thickTop="1" thickBot="1" x14ac:dyDescent="0.4">
      <c r="A9" s="2420" t="str">
        <f>NomProd1 &amp;
" Repartition Export"</f>
        <v>Offre 1 Repartition Export</v>
      </c>
      <c r="B9" s="2421"/>
      <c r="C9" s="841" t="s">
        <v>151</v>
      </c>
      <c r="D9" s="842" t="s">
        <v>256</v>
      </c>
      <c r="E9" s="843" t="s">
        <v>257</v>
      </c>
      <c r="F9" s="843" t="s">
        <v>258</v>
      </c>
      <c r="G9" s="843" t="s">
        <v>259</v>
      </c>
      <c r="H9" s="843" t="s">
        <v>260</v>
      </c>
      <c r="I9" s="843" t="s">
        <v>261</v>
      </c>
      <c r="J9" s="843" t="s">
        <v>262</v>
      </c>
      <c r="K9" s="843" t="s">
        <v>263</v>
      </c>
      <c r="L9" s="844" t="s">
        <v>264</v>
      </c>
      <c r="M9" s="844" t="s">
        <v>265</v>
      </c>
      <c r="N9" s="844" t="s">
        <v>266</v>
      </c>
      <c r="O9" s="844" t="s">
        <v>267</v>
      </c>
      <c r="P9" s="844" t="s">
        <v>268</v>
      </c>
      <c r="Q9" s="844" t="s">
        <v>269</v>
      </c>
      <c r="R9" s="844" t="s">
        <v>270</v>
      </c>
      <c r="S9" s="844" t="s">
        <v>271</v>
      </c>
      <c r="T9" s="844" t="s">
        <v>272</v>
      </c>
      <c r="U9" s="844" t="s">
        <v>273</v>
      </c>
      <c r="V9" s="844" t="s">
        <v>274</v>
      </c>
      <c r="W9" s="844" t="s">
        <v>275</v>
      </c>
      <c r="X9" s="844" t="s">
        <v>276</v>
      </c>
      <c r="Y9" s="844" t="s">
        <v>277</v>
      </c>
      <c r="Z9" s="844" t="s">
        <v>278</v>
      </c>
      <c r="AA9" s="845" t="s">
        <v>279</v>
      </c>
      <c r="AB9" s="718"/>
    </row>
    <row r="10" spans="1:28" ht="17.25" customHeight="1" thickBot="1" x14ac:dyDescent="0.4">
      <c r="A10" s="3192" t="str">
        <f>"% CA client en " &amp; AnReference</f>
        <v>% CA client en 2014</v>
      </c>
      <c r="B10" s="3193"/>
      <c r="C10" s="846">
        <f>SUM(D10:AA10)</f>
        <v>0</v>
      </c>
      <c r="D10" s="312"/>
      <c r="E10" s="313"/>
      <c r="F10" s="313"/>
      <c r="G10" s="313"/>
      <c r="H10" s="313"/>
      <c r="I10" s="313"/>
      <c r="J10" s="313"/>
      <c r="K10" s="313"/>
      <c r="L10" s="313"/>
      <c r="M10" s="313"/>
      <c r="N10" s="313"/>
      <c r="O10" s="313"/>
      <c r="P10" s="313"/>
      <c r="Q10" s="313"/>
      <c r="R10" s="313"/>
      <c r="S10" s="313"/>
      <c r="T10" s="313"/>
      <c r="U10" s="313"/>
      <c r="V10" s="313"/>
      <c r="W10" s="313"/>
      <c r="X10" s="313"/>
      <c r="Y10" s="313"/>
      <c r="Z10" s="313"/>
      <c r="AA10" s="314"/>
      <c r="AB10" s="64"/>
    </row>
    <row r="11" spans="1:28" ht="31.5" customHeight="1" x14ac:dyDescent="0.35">
      <c r="A11" s="3194" t="s">
        <v>222</v>
      </c>
      <c r="B11" s="3195"/>
      <c r="C11" s="3196"/>
      <c r="D11" s="310"/>
      <c r="E11" s="115"/>
      <c r="F11" s="115"/>
      <c r="G11" s="115"/>
      <c r="H11" s="115"/>
      <c r="I11" s="115"/>
      <c r="J11" s="115"/>
      <c r="K11" s="115"/>
      <c r="L11" s="115"/>
      <c r="M11" s="115"/>
      <c r="N11" s="115"/>
      <c r="O11" s="115"/>
      <c r="P11" s="115"/>
      <c r="Q11" s="115"/>
      <c r="R11" s="115"/>
      <c r="S11" s="115"/>
      <c r="T11" s="115"/>
      <c r="U11" s="115"/>
      <c r="V11" s="115"/>
      <c r="W11" s="115"/>
      <c r="X11" s="115"/>
      <c r="Y11" s="115"/>
      <c r="Z11" s="115"/>
      <c r="AA11" s="195"/>
      <c r="AB11" s="64"/>
    </row>
    <row r="12" spans="1:28" ht="22.5" customHeight="1" thickBot="1" x14ac:dyDescent="0.4">
      <c r="A12" s="2379" t="s">
        <v>122</v>
      </c>
      <c r="B12" s="2380"/>
      <c r="C12" s="2381"/>
      <c r="D12" s="262"/>
      <c r="E12" s="263"/>
      <c r="F12" s="263"/>
      <c r="G12" s="263"/>
      <c r="H12" s="263"/>
      <c r="I12" s="263"/>
      <c r="J12" s="263"/>
      <c r="K12" s="263"/>
      <c r="L12" s="263"/>
      <c r="M12" s="263"/>
      <c r="N12" s="263"/>
      <c r="O12" s="263"/>
      <c r="P12" s="263"/>
      <c r="Q12" s="263"/>
      <c r="R12" s="263"/>
      <c r="S12" s="263"/>
      <c r="T12" s="263"/>
      <c r="U12" s="263"/>
      <c r="V12" s="263"/>
      <c r="W12" s="263"/>
      <c r="X12" s="263"/>
      <c r="Y12" s="263"/>
      <c r="Z12" s="263"/>
      <c r="AA12" s="264"/>
      <c r="AB12" s="64"/>
    </row>
    <row r="13" spans="1:28" ht="7.5" customHeight="1" thickBot="1" x14ac:dyDescent="0.4">
      <c r="A13" s="847"/>
      <c r="B13" s="847"/>
      <c r="C13" s="848"/>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64"/>
    </row>
    <row r="14" spans="1:28" ht="22.5" customHeight="1" x14ac:dyDescent="0.35">
      <c r="A14" s="2148" t="s">
        <v>619</v>
      </c>
      <c r="B14" s="2149"/>
      <c r="C14" s="804">
        <f>SUM(D14:AA14)</f>
        <v>0</v>
      </c>
      <c r="D14" s="228"/>
      <c r="E14" s="229"/>
      <c r="F14" s="229"/>
      <c r="G14" s="229"/>
      <c r="H14" s="229"/>
      <c r="I14" s="229"/>
      <c r="J14" s="229"/>
      <c r="K14" s="229"/>
      <c r="L14" s="229"/>
      <c r="M14" s="229"/>
      <c r="N14" s="229"/>
      <c r="O14" s="229"/>
      <c r="P14" s="229"/>
      <c r="Q14" s="229"/>
      <c r="R14" s="229"/>
      <c r="S14" s="229"/>
      <c r="T14" s="229"/>
      <c r="U14" s="229"/>
      <c r="V14" s="229"/>
      <c r="W14" s="229"/>
      <c r="X14" s="229"/>
      <c r="Y14" s="229"/>
      <c r="Z14" s="229"/>
      <c r="AA14" s="230"/>
      <c r="AB14" s="64"/>
    </row>
    <row r="15" spans="1:28" ht="22.5" customHeight="1" x14ac:dyDescent="0.35">
      <c r="A15" s="2150" t="s">
        <v>234</v>
      </c>
      <c r="B15" s="2151"/>
      <c r="C15" s="805">
        <f>SUM(D15:AA15)</f>
        <v>0</v>
      </c>
      <c r="D15" s="231"/>
      <c r="E15" s="232"/>
      <c r="F15" s="232"/>
      <c r="G15" s="232"/>
      <c r="H15" s="232"/>
      <c r="I15" s="232"/>
      <c r="J15" s="232"/>
      <c r="K15" s="232"/>
      <c r="L15" s="232"/>
      <c r="M15" s="232"/>
      <c r="N15" s="232"/>
      <c r="O15" s="232"/>
      <c r="P15" s="232"/>
      <c r="Q15" s="232"/>
      <c r="R15" s="232"/>
      <c r="S15" s="232"/>
      <c r="T15" s="232"/>
      <c r="U15" s="232"/>
      <c r="V15" s="232"/>
      <c r="W15" s="232"/>
      <c r="X15" s="232"/>
      <c r="Y15" s="232"/>
      <c r="Z15" s="232"/>
      <c r="AA15" s="233"/>
      <c r="AB15" s="64"/>
    </row>
    <row r="16" spans="1:28" ht="22.5" customHeight="1" thickBot="1" x14ac:dyDescent="0.4">
      <c r="A16" s="2138" t="s">
        <v>658</v>
      </c>
      <c r="B16" s="2139"/>
      <c r="C16" s="833">
        <f>SUM(D16:AA16)</f>
        <v>0</v>
      </c>
      <c r="D16" s="348"/>
      <c r="E16" s="347"/>
      <c r="F16" s="347"/>
      <c r="G16" s="347"/>
      <c r="H16" s="347"/>
      <c r="I16" s="347"/>
      <c r="J16" s="347"/>
      <c r="K16" s="347"/>
      <c r="L16" s="347"/>
      <c r="M16" s="347"/>
      <c r="N16" s="347"/>
      <c r="O16" s="347"/>
      <c r="P16" s="347"/>
      <c r="Q16" s="347"/>
      <c r="R16" s="347"/>
      <c r="S16" s="347"/>
      <c r="T16" s="347"/>
      <c r="U16" s="347"/>
      <c r="V16" s="347"/>
      <c r="W16" s="347"/>
      <c r="X16" s="347"/>
      <c r="Y16" s="347"/>
      <c r="Z16" s="347"/>
      <c r="AA16" s="352"/>
      <c r="AB16" s="64"/>
    </row>
    <row r="17" spans="1:28" ht="23.25" customHeight="1" thickTop="1" thickBot="1" x14ac:dyDescent="0.4">
      <c r="A17" s="2140" t="s">
        <v>235</v>
      </c>
      <c r="B17" s="2141"/>
      <c r="C17" s="849">
        <f>SUM(D17:AA17)</f>
        <v>0</v>
      </c>
      <c r="D17" s="353">
        <f t="shared" ref="D17:AA17" si="0">D14-(D15+D16)</f>
        <v>0</v>
      </c>
      <c r="E17" s="353">
        <f t="shared" si="0"/>
        <v>0</v>
      </c>
      <c r="F17" s="353">
        <f t="shared" si="0"/>
        <v>0</v>
      </c>
      <c r="G17" s="353">
        <f t="shared" si="0"/>
        <v>0</v>
      </c>
      <c r="H17" s="353">
        <f t="shared" si="0"/>
        <v>0</v>
      </c>
      <c r="I17" s="353">
        <f t="shared" si="0"/>
        <v>0</v>
      </c>
      <c r="J17" s="353">
        <f t="shared" si="0"/>
        <v>0</v>
      </c>
      <c r="K17" s="353">
        <f t="shared" si="0"/>
        <v>0</v>
      </c>
      <c r="L17" s="353">
        <f t="shared" si="0"/>
        <v>0</v>
      </c>
      <c r="M17" s="353">
        <f t="shared" si="0"/>
        <v>0</v>
      </c>
      <c r="N17" s="353">
        <f t="shared" si="0"/>
        <v>0</v>
      </c>
      <c r="O17" s="353">
        <f t="shared" si="0"/>
        <v>0</v>
      </c>
      <c r="P17" s="353">
        <f t="shared" si="0"/>
        <v>0</v>
      </c>
      <c r="Q17" s="353">
        <f t="shared" si="0"/>
        <v>0</v>
      </c>
      <c r="R17" s="353">
        <f t="shared" si="0"/>
        <v>0</v>
      </c>
      <c r="S17" s="353">
        <f t="shared" si="0"/>
        <v>0</v>
      </c>
      <c r="T17" s="353">
        <f t="shared" si="0"/>
        <v>0</v>
      </c>
      <c r="U17" s="353">
        <f t="shared" si="0"/>
        <v>0</v>
      </c>
      <c r="V17" s="353">
        <f t="shared" si="0"/>
        <v>0</v>
      </c>
      <c r="W17" s="353">
        <f t="shared" si="0"/>
        <v>0</v>
      </c>
      <c r="X17" s="353">
        <f t="shared" si="0"/>
        <v>0</v>
      </c>
      <c r="Y17" s="353">
        <f t="shared" si="0"/>
        <v>0</v>
      </c>
      <c r="Z17" s="353">
        <f t="shared" si="0"/>
        <v>0</v>
      </c>
      <c r="AA17" s="354">
        <f t="shared" si="0"/>
        <v>0</v>
      </c>
      <c r="AB17" s="64"/>
    </row>
    <row r="18" spans="1:28" ht="15" thickTop="1" x14ac:dyDescent="0.35">
      <c r="A18" s="456"/>
      <c r="B18" s="456"/>
      <c r="C18" s="456"/>
      <c r="D18" s="456"/>
      <c r="E18" s="456"/>
      <c r="F18" s="456"/>
      <c r="G18" s="456"/>
      <c r="H18" s="456"/>
      <c r="I18" s="456"/>
      <c r="J18" s="456"/>
      <c r="K18" s="456"/>
      <c r="L18" s="456"/>
      <c r="M18" s="456"/>
      <c r="N18" s="456"/>
      <c r="O18" s="456"/>
      <c r="P18" s="456"/>
      <c r="Q18" s="456"/>
      <c r="R18" s="456"/>
      <c r="S18" s="456"/>
      <c r="T18" s="456"/>
      <c r="U18" s="456"/>
      <c r="V18" s="456"/>
      <c r="W18" s="456"/>
      <c r="X18" s="456"/>
      <c r="Y18" s="456"/>
      <c r="Z18" s="454"/>
      <c r="AA18" s="64"/>
      <c r="AB18" s="64"/>
    </row>
    <row r="19" spans="1:28" ht="15" thickBot="1" x14ac:dyDescent="0.4">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row>
    <row r="20" spans="1:28" ht="20.25" customHeight="1" thickTop="1" thickBot="1" x14ac:dyDescent="0.4">
      <c r="A20" s="2357" t="s">
        <v>10</v>
      </c>
      <c r="B20" s="2358"/>
      <c r="C20" s="2358"/>
      <c r="D20" s="2358"/>
      <c r="E20" s="2358"/>
      <c r="F20" s="2358"/>
      <c r="G20" s="2358"/>
      <c r="H20" s="2358"/>
      <c r="I20" s="2358"/>
      <c r="J20" s="2358"/>
      <c r="K20" s="2358"/>
      <c r="L20" s="2358"/>
      <c r="M20" s="2358"/>
      <c r="N20" s="2358"/>
      <c r="O20" s="2358"/>
      <c r="P20" s="2358"/>
      <c r="Q20" s="2358"/>
      <c r="R20" s="114"/>
      <c r="S20" s="2360" t="s">
        <v>491</v>
      </c>
      <c r="T20" s="2361"/>
      <c r="U20" s="2362"/>
      <c r="V20" s="34"/>
      <c r="W20" s="34"/>
      <c r="X20" s="34"/>
      <c r="Y20" s="34"/>
      <c r="Z20" s="64"/>
      <c r="AA20" s="64"/>
      <c r="AB20" s="64"/>
    </row>
    <row r="21" spans="1:28" ht="20.25" customHeight="1" x14ac:dyDescent="0.35">
      <c r="A21" s="2332" t="s">
        <v>914</v>
      </c>
      <c r="B21" s="2333"/>
      <c r="C21" s="2333"/>
      <c r="D21" s="2333"/>
      <c r="E21" s="2333"/>
      <c r="F21" s="2333"/>
      <c r="G21" s="2333"/>
      <c r="H21" s="2333"/>
      <c r="I21" s="2333"/>
      <c r="J21" s="2333"/>
      <c r="K21" s="2333"/>
      <c r="L21" s="2333"/>
      <c r="M21" s="2333"/>
      <c r="N21" s="2333"/>
      <c r="O21" s="2333"/>
      <c r="P21" s="2333"/>
      <c r="Q21" s="2333"/>
      <c r="R21" s="39"/>
      <c r="S21" s="2401" t="s">
        <v>544</v>
      </c>
      <c r="T21" s="2402"/>
      <c r="U21" s="2403"/>
      <c r="V21" s="36"/>
      <c r="W21" s="36"/>
      <c r="X21" s="36"/>
      <c r="Y21" s="36"/>
      <c r="Z21" s="64"/>
      <c r="AA21" s="64"/>
      <c r="AB21" s="64"/>
    </row>
    <row r="22" spans="1:28" ht="20.25" customHeight="1" x14ac:dyDescent="0.35">
      <c r="A22" s="2334"/>
      <c r="B22" s="2335"/>
      <c r="C22" s="2335"/>
      <c r="D22" s="2335"/>
      <c r="E22" s="2335"/>
      <c r="F22" s="2335"/>
      <c r="G22" s="2335"/>
      <c r="H22" s="2335"/>
      <c r="I22" s="2335"/>
      <c r="J22" s="2335"/>
      <c r="K22" s="2335"/>
      <c r="L22" s="2335"/>
      <c r="M22" s="2335"/>
      <c r="N22" s="2335"/>
      <c r="O22" s="2335"/>
      <c r="P22" s="2335"/>
      <c r="Q22" s="2335"/>
      <c r="R22" s="39"/>
      <c r="S22" s="2341"/>
      <c r="T22" s="2342"/>
      <c r="U22" s="2343"/>
      <c r="V22" s="36"/>
      <c r="W22" s="36"/>
      <c r="X22" s="36"/>
      <c r="Y22" s="36"/>
      <c r="Z22" s="64"/>
      <c r="AA22" s="64"/>
      <c r="AB22" s="64"/>
    </row>
    <row r="23" spans="1:28" ht="20.25" customHeight="1" x14ac:dyDescent="0.35">
      <c r="A23" s="2334"/>
      <c r="B23" s="2335"/>
      <c r="C23" s="2335"/>
      <c r="D23" s="2335"/>
      <c r="E23" s="2335"/>
      <c r="F23" s="2335"/>
      <c r="G23" s="2335"/>
      <c r="H23" s="2335"/>
      <c r="I23" s="2335"/>
      <c r="J23" s="2335"/>
      <c r="K23" s="2335"/>
      <c r="L23" s="2335"/>
      <c r="M23" s="2335"/>
      <c r="N23" s="2335"/>
      <c r="O23" s="2335"/>
      <c r="P23" s="2335"/>
      <c r="Q23" s="2335"/>
      <c r="R23" s="39"/>
      <c r="S23" s="2341"/>
      <c r="T23" s="2342"/>
      <c r="U23" s="2343"/>
      <c r="V23" s="36"/>
      <c r="W23" s="36"/>
      <c r="X23" s="36"/>
      <c r="Y23" s="36"/>
      <c r="Z23" s="64"/>
      <c r="AA23" s="64"/>
      <c r="AB23" s="64"/>
    </row>
    <row r="24" spans="1:28" ht="15" thickBot="1" x14ac:dyDescent="0.4">
      <c r="A24" s="2336"/>
      <c r="B24" s="2337"/>
      <c r="C24" s="2337"/>
      <c r="D24" s="2337"/>
      <c r="E24" s="2337"/>
      <c r="F24" s="2337"/>
      <c r="G24" s="2337"/>
      <c r="H24" s="2337"/>
      <c r="I24" s="2337"/>
      <c r="J24" s="2337"/>
      <c r="K24" s="2337"/>
      <c r="L24" s="2337"/>
      <c r="M24" s="2337"/>
      <c r="N24" s="2337"/>
      <c r="O24" s="2337"/>
      <c r="P24" s="2337"/>
      <c r="Q24" s="2337"/>
      <c r="R24" s="39"/>
      <c r="S24" s="2344"/>
      <c r="T24" s="2345"/>
      <c r="U24" s="2346"/>
      <c r="V24" s="36"/>
      <c r="W24" s="36"/>
      <c r="X24" s="36"/>
      <c r="Y24" s="36"/>
      <c r="Z24" s="64"/>
      <c r="AA24" s="64"/>
      <c r="AB24" s="64"/>
    </row>
    <row r="25" spans="1:28" ht="15.5" thickTop="1" thickBot="1" x14ac:dyDescent="0.4">
      <c r="A25" s="64"/>
      <c r="B25" s="64"/>
      <c r="C25" s="64"/>
      <c r="D25" s="64"/>
      <c r="E25" s="64"/>
      <c r="F25" s="64"/>
      <c r="G25" s="64"/>
      <c r="H25" s="64"/>
      <c r="I25" s="64"/>
      <c r="J25" s="64"/>
      <c r="K25" s="64"/>
      <c r="L25" s="64"/>
      <c r="M25" s="64"/>
      <c r="N25" s="64"/>
      <c r="O25" s="64"/>
      <c r="P25" s="64"/>
      <c r="Q25" s="64"/>
      <c r="R25" s="64"/>
      <c r="S25" s="34"/>
      <c r="T25" s="34"/>
      <c r="U25" s="34"/>
      <c r="V25" s="64"/>
      <c r="W25" s="64"/>
      <c r="X25" s="64"/>
      <c r="Y25" s="64"/>
      <c r="Z25" s="64"/>
      <c r="AA25" s="64"/>
      <c r="AB25" s="64"/>
    </row>
    <row r="26" spans="1:28" ht="20.25" customHeight="1" thickTop="1" thickBot="1" x14ac:dyDescent="0.4">
      <c r="A26" s="2357" t="s">
        <v>11</v>
      </c>
      <c r="B26" s="2422"/>
      <c r="C26" s="2422"/>
      <c r="D26" s="2422"/>
      <c r="E26" s="2422"/>
      <c r="F26" s="2422"/>
      <c r="G26" s="2422"/>
      <c r="H26" s="2422"/>
      <c r="I26" s="2422"/>
      <c r="J26" s="2422"/>
      <c r="K26" s="2422"/>
      <c r="L26" s="2422"/>
      <c r="M26" s="2422"/>
      <c r="N26" s="2422"/>
      <c r="O26" s="2422"/>
      <c r="P26" s="2422"/>
      <c r="Q26" s="2422"/>
      <c r="R26" s="114"/>
      <c r="S26" s="2360" t="s">
        <v>491</v>
      </c>
      <c r="T26" s="2361"/>
      <c r="U26" s="2362"/>
      <c r="V26" s="34"/>
      <c r="W26" s="34"/>
      <c r="X26" s="34"/>
      <c r="Y26" s="34"/>
      <c r="Z26" s="64"/>
      <c r="AA26" s="64"/>
      <c r="AB26" s="64"/>
    </row>
    <row r="27" spans="1:28" ht="20.25" customHeight="1" x14ac:dyDescent="0.35">
      <c r="A27" s="2332" t="s">
        <v>914</v>
      </c>
      <c r="B27" s="2404"/>
      <c r="C27" s="2404"/>
      <c r="D27" s="2404"/>
      <c r="E27" s="2404"/>
      <c r="F27" s="2404"/>
      <c r="G27" s="2404"/>
      <c r="H27" s="2404"/>
      <c r="I27" s="2404"/>
      <c r="J27" s="2404"/>
      <c r="K27" s="2404"/>
      <c r="L27" s="2404"/>
      <c r="M27" s="2404"/>
      <c r="N27" s="2404"/>
      <c r="O27" s="2404"/>
      <c r="P27" s="2404"/>
      <c r="Q27" s="2404"/>
      <c r="R27" s="39"/>
      <c r="S27" s="2411" t="s">
        <v>545</v>
      </c>
      <c r="T27" s="2412"/>
      <c r="U27" s="2413"/>
      <c r="V27" s="36"/>
      <c r="W27" s="36"/>
      <c r="X27" s="36"/>
      <c r="Y27" s="36"/>
      <c r="Z27" s="64"/>
      <c r="AA27" s="64"/>
      <c r="AB27" s="64"/>
    </row>
    <row r="28" spans="1:28" ht="20.25" customHeight="1" x14ac:dyDescent="0.35">
      <c r="A28" s="2405"/>
      <c r="B28" s="2406"/>
      <c r="C28" s="2406"/>
      <c r="D28" s="2406"/>
      <c r="E28" s="2406"/>
      <c r="F28" s="2406"/>
      <c r="G28" s="2406"/>
      <c r="H28" s="2406"/>
      <c r="I28" s="2406"/>
      <c r="J28" s="2406"/>
      <c r="K28" s="2406"/>
      <c r="L28" s="2406"/>
      <c r="M28" s="2406"/>
      <c r="N28" s="2406"/>
      <c r="O28" s="2406"/>
      <c r="P28" s="2406"/>
      <c r="Q28" s="2406"/>
      <c r="R28" s="39"/>
      <c r="S28" s="2414"/>
      <c r="T28" s="2415"/>
      <c r="U28" s="2416"/>
      <c r="V28" s="36"/>
      <c r="W28" s="36"/>
      <c r="X28" s="36"/>
      <c r="Y28" s="36"/>
      <c r="Z28" s="64"/>
      <c r="AA28" s="64"/>
      <c r="AB28" s="64"/>
    </row>
    <row r="29" spans="1:28" ht="20.25" customHeight="1" x14ac:dyDescent="0.35">
      <c r="A29" s="2405"/>
      <c r="B29" s="2406"/>
      <c r="C29" s="2406"/>
      <c r="D29" s="2406"/>
      <c r="E29" s="2406"/>
      <c r="F29" s="2406"/>
      <c r="G29" s="2406"/>
      <c r="H29" s="2406"/>
      <c r="I29" s="2406"/>
      <c r="J29" s="2406"/>
      <c r="K29" s="2406"/>
      <c r="L29" s="2406"/>
      <c r="M29" s="2406"/>
      <c r="N29" s="2406"/>
      <c r="O29" s="2406"/>
      <c r="P29" s="2406"/>
      <c r="Q29" s="2406"/>
      <c r="R29" s="39"/>
      <c r="S29" s="2414"/>
      <c r="T29" s="2415"/>
      <c r="U29" s="2416"/>
      <c r="V29" s="36"/>
      <c r="W29" s="36"/>
      <c r="X29" s="36"/>
      <c r="Y29" s="36"/>
      <c r="Z29" s="64"/>
      <c r="AA29" s="64"/>
      <c r="AB29" s="64"/>
    </row>
    <row r="30" spans="1:28" ht="15" thickBot="1" x14ac:dyDescent="0.4">
      <c r="A30" s="2407"/>
      <c r="B30" s="2408"/>
      <c r="C30" s="2408"/>
      <c r="D30" s="2408"/>
      <c r="E30" s="2408"/>
      <c r="F30" s="2408"/>
      <c r="G30" s="2408"/>
      <c r="H30" s="2408"/>
      <c r="I30" s="2408"/>
      <c r="J30" s="2408"/>
      <c r="K30" s="2408"/>
      <c r="L30" s="2408"/>
      <c r="M30" s="2408"/>
      <c r="N30" s="2408"/>
      <c r="O30" s="2408"/>
      <c r="P30" s="2408"/>
      <c r="Q30" s="2408"/>
      <c r="R30" s="39"/>
      <c r="S30" s="2417"/>
      <c r="T30" s="2418"/>
      <c r="U30" s="2419"/>
      <c r="V30" s="36"/>
      <c r="W30" s="36"/>
      <c r="X30" s="36"/>
      <c r="Y30" s="36"/>
      <c r="Z30" s="64"/>
      <c r="AA30" s="64"/>
      <c r="AB30" s="64"/>
    </row>
    <row r="31" spans="1:28" ht="15" thickTop="1" x14ac:dyDescent="0.35">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row>
    <row r="32" spans="1:28" ht="15" thickBot="1" x14ac:dyDescent="0.4">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row>
    <row r="33" spans="1:28" ht="19" thickTop="1" x14ac:dyDescent="0.45">
      <c r="A33" s="2347" t="s">
        <v>551</v>
      </c>
      <c r="B33" s="2348"/>
      <c r="C33" s="2348"/>
      <c r="D33" s="2348"/>
      <c r="E33" s="2348"/>
      <c r="F33" s="2348"/>
      <c r="G33" s="2348"/>
      <c r="H33" s="2348"/>
      <c r="I33" s="2348"/>
      <c r="J33" s="2348"/>
      <c r="K33" s="2349"/>
      <c r="L33" s="64"/>
      <c r="M33" s="64"/>
      <c r="N33" s="64"/>
      <c r="O33" s="64"/>
      <c r="P33" s="64"/>
      <c r="Q33" s="64"/>
      <c r="R33" s="64"/>
      <c r="S33" s="64"/>
      <c r="T33" s="64"/>
      <c r="U33" s="64"/>
      <c r="V33" s="64"/>
      <c r="W33" s="64"/>
      <c r="X33" s="64"/>
      <c r="Y33" s="64"/>
      <c r="Z33" s="64"/>
      <c r="AA33" s="64"/>
      <c r="AB33" s="64"/>
    </row>
    <row r="34" spans="1:28" ht="15" customHeight="1" x14ac:dyDescent="0.35">
      <c r="A34" s="2350" t="s">
        <v>546</v>
      </c>
      <c r="B34" s="2351"/>
      <c r="C34" s="2351" t="s">
        <v>547</v>
      </c>
      <c r="D34" s="2351"/>
      <c r="E34" s="2351"/>
      <c r="F34" s="2352" t="s">
        <v>617</v>
      </c>
      <c r="G34" s="2353"/>
      <c r="H34" s="2352" t="s">
        <v>626</v>
      </c>
      <c r="I34" s="2353"/>
      <c r="J34" s="2351" t="s">
        <v>548</v>
      </c>
      <c r="K34" s="2356"/>
      <c r="L34" s="64"/>
      <c r="M34" s="64"/>
      <c r="N34" s="64"/>
      <c r="O34" s="64"/>
      <c r="P34" s="64"/>
      <c r="Q34" s="64"/>
      <c r="R34" s="64"/>
      <c r="S34" s="64"/>
      <c r="T34" s="64"/>
      <c r="U34" s="64"/>
      <c r="V34" s="64"/>
      <c r="W34" s="64"/>
      <c r="X34" s="64"/>
      <c r="Y34" s="64"/>
      <c r="Z34" s="64"/>
      <c r="AA34" s="64"/>
      <c r="AB34" s="64"/>
    </row>
    <row r="35" spans="1:28" x14ac:dyDescent="0.35">
      <c r="A35" s="2350"/>
      <c r="B35" s="2351"/>
      <c r="C35" s="2351"/>
      <c r="D35" s="2351"/>
      <c r="E35" s="2351"/>
      <c r="F35" s="2354"/>
      <c r="G35" s="2355"/>
      <c r="H35" s="2354"/>
      <c r="I35" s="2355"/>
      <c r="J35" s="2351"/>
      <c r="K35" s="2356"/>
      <c r="L35" s="64"/>
      <c r="M35" s="64"/>
      <c r="N35" s="64"/>
      <c r="O35" s="64"/>
      <c r="P35" s="64"/>
      <c r="Q35" s="64"/>
      <c r="R35" s="64"/>
      <c r="S35" s="64"/>
      <c r="T35" s="64"/>
      <c r="U35" s="64"/>
      <c r="V35" s="64"/>
      <c r="W35" s="64"/>
      <c r="X35" s="64"/>
      <c r="Y35" s="64"/>
      <c r="Z35" s="64"/>
      <c r="AA35" s="64"/>
      <c r="AB35" s="64"/>
    </row>
    <row r="36" spans="1:28" x14ac:dyDescent="0.35">
      <c r="A36" s="2324" t="s">
        <v>256</v>
      </c>
      <c r="B36" s="2325"/>
      <c r="C36" s="2326"/>
      <c r="D36" s="2326"/>
      <c r="E36" s="2326"/>
      <c r="F36" s="2327"/>
      <c r="G36" s="2327"/>
      <c r="H36" s="2327"/>
      <c r="I36" s="2327"/>
      <c r="J36" s="2326"/>
      <c r="K36" s="2328"/>
      <c r="L36" s="64"/>
      <c r="M36" s="64"/>
      <c r="N36" s="64"/>
      <c r="O36" s="64"/>
      <c r="P36" s="64"/>
      <c r="Q36" s="64"/>
      <c r="R36" s="64"/>
      <c r="S36" s="64"/>
      <c r="T36" s="64"/>
      <c r="U36" s="64"/>
      <c r="V36" s="64"/>
      <c r="W36" s="64"/>
      <c r="X36" s="64"/>
      <c r="Y36" s="64"/>
      <c r="Z36" s="64"/>
      <c r="AA36" s="64"/>
      <c r="AB36" s="64"/>
    </row>
    <row r="37" spans="1:28" x14ac:dyDescent="0.35">
      <c r="A37" s="2324" t="s">
        <v>624</v>
      </c>
      <c r="B37" s="2325"/>
      <c r="C37" s="2326"/>
      <c r="D37" s="2326"/>
      <c r="E37" s="2326"/>
      <c r="F37" s="2327"/>
      <c r="G37" s="2327"/>
      <c r="H37" s="2327"/>
      <c r="I37" s="2327"/>
      <c r="J37" s="2326"/>
      <c r="K37" s="2328"/>
      <c r="L37" s="64"/>
      <c r="M37" s="64"/>
      <c r="N37" s="64"/>
      <c r="O37" s="64"/>
      <c r="P37" s="64"/>
      <c r="Q37" s="64"/>
      <c r="R37" s="64"/>
      <c r="S37" s="64"/>
      <c r="T37" s="64"/>
      <c r="U37" s="64"/>
      <c r="V37" s="64"/>
      <c r="W37" s="64"/>
      <c r="X37" s="64"/>
      <c r="Y37" s="64"/>
      <c r="Z37" s="64"/>
      <c r="AA37" s="64"/>
      <c r="AB37" s="64"/>
    </row>
    <row r="38" spans="1:28" x14ac:dyDescent="0.35">
      <c r="A38" s="2324" t="s">
        <v>625</v>
      </c>
      <c r="B38" s="2325"/>
      <c r="C38" s="2326"/>
      <c r="D38" s="2326"/>
      <c r="E38" s="2326"/>
      <c r="F38" s="2327"/>
      <c r="G38" s="2327"/>
      <c r="H38" s="2327"/>
      <c r="I38" s="2327"/>
      <c r="J38" s="2326"/>
      <c r="K38" s="2328"/>
      <c r="L38" s="64"/>
      <c r="M38" s="64"/>
      <c r="N38" s="64"/>
      <c r="O38" s="64"/>
      <c r="P38" s="64"/>
      <c r="Q38" s="64"/>
      <c r="R38" s="64"/>
      <c r="S38" s="64"/>
      <c r="T38" s="64"/>
      <c r="U38" s="64"/>
      <c r="V38" s="64"/>
      <c r="W38" s="64"/>
      <c r="X38" s="64"/>
      <c r="Y38" s="64"/>
      <c r="Z38" s="64"/>
      <c r="AA38" s="64"/>
      <c r="AB38" s="64"/>
    </row>
    <row r="39" spans="1:28" x14ac:dyDescent="0.35">
      <c r="A39" s="2324" t="s">
        <v>261</v>
      </c>
      <c r="B39" s="2325"/>
      <c r="C39" s="2326"/>
      <c r="D39" s="2326"/>
      <c r="E39" s="2326"/>
      <c r="F39" s="2327"/>
      <c r="G39" s="2327"/>
      <c r="H39" s="2327"/>
      <c r="I39" s="2327"/>
      <c r="J39" s="2326"/>
      <c r="K39" s="2328"/>
      <c r="L39" s="64"/>
      <c r="M39" s="64"/>
      <c r="N39" s="64"/>
      <c r="O39" s="64"/>
      <c r="P39" s="64"/>
      <c r="Q39" s="64"/>
      <c r="R39" s="64"/>
      <c r="S39" s="64"/>
      <c r="T39" s="64"/>
      <c r="U39" s="64"/>
      <c r="V39" s="64"/>
      <c r="W39" s="64"/>
      <c r="X39" s="64"/>
      <c r="Y39" s="64"/>
      <c r="Z39" s="64"/>
      <c r="AA39" s="64"/>
      <c r="AB39" s="64"/>
    </row>
    <row r="40" spans="1:28" x14ac:dyDescent="0.35">
      <c r="A40" s="2324" t="s">
        <v>277</v>
      </c>
      <c r="B40" s="2325"/>
      <c r="C40" s="2326"/>
      <c r="D40" s="2326"/>
      <c r="E40" s="2326"/>
      <c r="F40" s="2327"/>
      <c r="G40" s="2327"/>
      <c r="H40" s="2327"/>
      <c r="I40" s="2327"/>
      <c r="J40" s="2326"/>
      <c r="K40" s="2328"/>
      <c r="L40" s="64"/>
      <c r="M40" s="64"/>
      <c r="N40" s="64"/>
      <c r="O40" s="64"/>
      <c r="P40" s="64"/>
      <c r="Q40" s="64"/>
      <c r="R40" s="64"/>
      <c r="S40" s="64"/>
      <c r="T40" s="64"/>
      <c r="U40" s="64"/>
      <c r="V40" s="64"/>
      <c r="W40" s="64"/>
      <c r="X40" s="64"/>
      <c r="Y40" s="64"/>
      <c r="Z40" s="64"/>
      <c r="AA40" s="64"/>
      <c r="AB40" s="64"/>
    </row>
    <row r="41" spans="1:28" x14ac:dyDescent="0.35">
      <c r="A41" s="2324"/>
      <c r="B41" s="2325"/>
      <c r="C41" s="2326"/>
      <c r="D41" s="2326"/>
      <c r="E41" s="2326"/>
      <c r="F41" s="2327"/>
      <c r="G41" s="2327"/>
      <c r="H41" s="2327"/>
      <c r="I41" s="2327"/>
      <c r="J41" s="2326"/>
      <c r="K41" s="2328"/>
      <c r="L41" s="64"/>
      <c r="M41" s="64"/>
      <c r="N41" s="64"/>
      <c r="O41" s="64"/>
      <c r="P41" s="64"/>
      <c r="Q41" s="64"/>
      <c r="R41" s="64"/>
      <c r="S41" s="64"/>
      <c r="T41" s="64"/>
      <c r="U41" s="64"/>
      <c r="V41" s="64"/>
      <c r="W41" s="64"/>
      <c r="X41" s="64"/>
      <c r="Y41" s="64"/>
      <c r="Z41" s="64"/>
      <c r="AA41" s="64"/>
      <c r="AB41" s="64"/>
    </row>
    <row r="42" spans="1:28" x14ac:dyDescent="0.35">
      <c r="A42" s="2324"/>
      <c r="B42" s="2325"/>
      <c r="C42" s="2326"/>
      <c r="D42" s="2326"/>
      <c r="E42" s="2326"/>
      <c r="F42" s="2327"/>
      <c r="G42" s="2327"/>
      <c r="H42" s="2327"/>
      <c r="I42" s="2327"/>
      <c r="J42" s="2326"/>
      <c r="K42" s="2328"/>
      <c r="L42" s="64"/>
      <c r="M42" s="64"/>
      <c r="N42" s="64"/>
      <c r="O42" s="64"/>
      <c r="P42" s="64"/>
      <c r="Q42" s="64"/>
      <c r="R42" s="64"/>
      <c r="S42" s="64"/>
      <c r="T42" s="64"/>
      <c r="U42" s="64"/>
      <c r="V42" s="64"/>
      <c r="W42" s="64"/>
      <c r="X42" s="64"/>
      <c r="Y42" s="64"/>
      <c r="Z42" s="64"/>
      <c r="AA42" s="64"/>
      <c r="AB42" s="64"/>
    </row>
    <row r="43" spans="1:28" ht="15" thickBot="1" x14ac:dyDescent="0.4">
      <c r="A43" s="2329"/>
      <c r="B43" s="2330"/>
      <c r="C43" s="2330"/>
      <c r="D43" s="2330"/>
      <c r="E43" s="2330"/>
      <c r="F43" s="2330"/>
      <c r="G43" s="2330"/>
      <c r="H43" s="2330"/>
      <c r="I43" s="2330"/>
      <c r="J43" s="2330"/>
      <c r="K43" s="2331"/>
      <c r="L43" s="64"/>
      <c r="M43" s="64"/>
      <c r="N43" s="64"/>
      <c r="O43" s="64"/>
      <c r="P43" s="64"/>
      <c r="Q43" s="64"/>
      <c r="R43" s="64"/>
      <c r="S43" s="64"/>
      <c r="T43" s="64"/>
      <c r="U43" s="64"/>
      <c r="V43" s="64"/>
      <c r="W43" s="64"/>
      <c r="X43" s="64"/>
      <c r="Y43" s="64"/>
      <c r="Z43" s="64"/>
      <c r="AA43" s="64"/>
      <c r="AB43" s="64"/>
    </row>
    <row r="44" spans="1:28" ht="15" thickTop="1" x14ac:dyDescent="0.35">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row>
    <row r="45" spans="1:28" x14ac:dyDescent="0.35">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row>
  </sheetData>
  <mergeCells count="92">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6:Z6"/>
    <mergeCell ref="L6:M6"/>
    <mergeCell ref="N6:O7"/>
    <mergeCell ref="P6:R7"/>
    <mergeCell ref="S6:T6"/>
    <mergeCell ref="U6:V6"/>
    <mergeCell ref="J7:K7"/>
    <mergeCell ref="L7:M7"/>
    <mergeCell ref="S7:T7"/>
    <mergeCell ref="U7:V7"/>
    <mergeCell ref="W7:X7"/>
    <mergeCell ref="S20:U20"/>
    <mergeCell ref="Y7:Z7"/>
    <mergeCell ref="A8:AA8"/>
    <mergeCell ref="A9:B9"/>
    <mergeCell ref="A10:B10"/>
    <mergeCell ref="A11:C11"/>
    <mergeCell ref="A12:C12"/>
    <mergeCell ref="A14:B14"/>
    <mergeCell ref="A15:B15"/>
    <mergeCell ref="A16:B16"/>
    <mergeCell ref="A17:B17"/>
    <mergeCell ref="A20:Q20"/>
    <mergeCell ref="AA6:AA7"/>
    <mergeCell ref="D7:E7"/>
    <mergeCell ref="F7:G7"/>
    <mergeCell ref="H7:I7"/>
    <mergeCell ref="A21:Q24"/>
    <mergeCell ref="S21:U24"/>
    <mergeCell ref="A26:Q26"/>
    <mergeCell ref="S26:U26"/>
    <mergeCell ref="A27:Q30"/>
    <mergeCell ref="S27:U30"/>
    <mergeCell ref="A33:K33"/>
    <mergeCell ref="A34:B35"/>
    <mergeCell ref="C34:E35"/>
    <mergeCell ref="F34:G35"/>
    <mergeCell ref="H34:I35"/>
    <mergeCell ref="J34:K35"/>
    <mergeCell ref="A37:B37"/>
    <mergeCell ref="C37:E37"/>
    <mergeCell ref="F37:G37"/>
    <mergeCell ref="H37:I37"/>
    <mergeCell ref="J37:K37"/>
    <mergeCell ref="A36:B36"/>
    <mergeCell ref="C36:E36"/>
    <mergeCell ref="F36:G36"/>
    <mergeCell ref="H36:I36"/>
    <mergeCell ref="J36:K36"/>
    <mergeCell ref="A39:B39"/>
    <mergeCell ref="C39:E39"/>
    <mergeCell ref="F39:G39"/>
    <mergeCell ref="H39:I39"/>
    <mergeCell ref="J39:K39"/>
    <mergeCell ref="A38:B38"/>
    <mergeCell ref="C38:E38"/>
    <mergeCell ref="F38:G38"/>
    <mergeCell ref="H38:I38"/>
    <mergeCell ref="J38:K38"/>
    <mergeCell ref="A43:K43"/>
    <mergeCell ref="A40:B40"/>
    <mergeCell ref="C40:E40"/>
    <mergeCell ref="F40:G40"/>
    <mergeCell ref="H40:I40"/>
    <mergeCell ref="J40:K40"/>
    <mergeCell ref="A41:B41"/>
    <mergeCell ref="C41:E41"/>
    <mergeCell ref="F41:G41"/>
    <mergeCell ref="H41:I41"/>
    <mergeCell ref="J41:K41"/>
    <mergeCell ref="A42:B42"/>
    <mergeCell ref="C42:E42"/>
    <mergeCell ref="F42:G42"/>
    <mergeCell ref="H42:I42"/>
    <mergeCell ref="J42:K42"/>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2800-000000000000}">
      <formula1>AvancementTheme</formula1>
    </dataValidation>
  </dataValidations>
  <hyperlinks>
    <hyperlink ref="X1" location="DPDV_04GI3" display="PdV" xr:uid="{00000000-0004-0000-2800-000000000000}"/>
    <hyperlink ref="Y1" location="DKPI_04GI3" display="KPI's" xr:uid="{00000000-0004-0000-2800-000001000000}"/>
  </hyperlinks>
  <pageMargins left="0.70866141732283472" right="0.70866141732283472" top="0.74803149606299213" bottom="0.74803149606299213" header="0.31496062992125984" footer="0.31496062992125984"/>
  <pageSetup paperSize="9" scale="45" orientation="portrait" r:id="rId1"/>
  <headerFooter>
    <oddHeader>&amp;LPAD Methodology (c) 2013-2014&amp;RStrategic Management Workshop</oddHeader>
    <oddFooter>&amp;L&amp;F&amp;C&amp;A&amp;RSituation au : &amp;D - page : &amp;P/&amp;N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54">
    <tabColor theme="2" tint="-0.249977111117893"/>
    <pageSetUpPr fitToPage="1"/>
  </sheetPr>
  <dimension ref="A1:R42"/>
  <sheetViews>
    <sheetView showGridLines="0" showRowColHeaders="0" zoomScaleNormal="100" workbookViewId="0">
      <pane ySplit="8" topLeftCell="A9" activePane="bottomLeft" state="frozen"/>
      <selection activeCell="E12" sqref="E12:H12"/>
      <selection pane="bottomLeft" activeCell="J16" sqref="J16:K16"/>
    </sheetView>
  </sheetViews>
  <sheetFormatPr baseColWidth="10" defaultColWidth="11.453125" defaultRowHeight="14.5" x14ac:dyDescent="0.35"/>
  <cols>
    <col min="1" max="3" width="11.453125" style="61"/>
    <col min="4" max="4" width="10.7265625" style="61" customWidth="1"/>
    <col min="5" max="5" width="11.7265625" style="61" customWidth="1"/>
    <col min="6" max="9" width="10.7265625" style="61" customWidth="1"/>
    <col min="10" max="10" width="9.453125" style="61" customWidth="1"/>
    <col min="11" max="11" width="10.7265625" style="61" customWidth="1"/>
    <col min="12" max="17" width="9.453125" style="61" customWidth="1"/>
    <col min="18" max="16384" width="11.453125" style="61"/>
  </cols>
  <sheetData>
    <row r="1" spans="1:18" s="55" customFormat="1" ht="15" customHeight="1" x14ac:dyDescent="0.35">
      <c r="A1" s="394"/>
      <c r="B1" s="394"/>
      <c r="C1" s="394"/>
      <c r="D1" s="1995" t="s">
        <v>5</v>
      </c>
      <c r="E1" s="1995"/>
      <c r="F1" s="1995"/>
      <c r="G1" s="1995"/>
      <c r="H1" s="396"/>
      <c r="I1" s="1995" t="s">
        <v>6</v>
      </c>
      <c r="J1" s="1995"/>
      <c r="K1" s="394"/>
      <c r="L1" s="1995" t="s">
        <v>9</v>
      </c>
      <c r="M1" s="1995"/>
      <c r="N1" s="394"/>
      <c r="O1" s="394"/>
      <c r="P1" s="459" t="s">
        <v>2</v>
      </c>
      <c r="Q1" s="459" t="s">
        <v>3</v>
      </c>
      <c r="R1" s="450"/>
    </row>
    <row r="2" spans="1:18" s="59" customFormat="1" ht="18" customHeight="1" x14ac:dyDescent="0.35">
      <c r="A2" s="398"/>
      <c r="B2" s="398"/>
      <c r="C2" s="398"/>
      <c r="D2" s="1996" t="str">
        <f>NomClient</f>
        <v>BestEditor</v>
      </c>
      <c r="E2" s="1997"/>
      <c r="F2" s="1997"/>
      <c r="G2" s="1998"/>
      <c r="H2" s="398"/>
      <c r="I2" s="2164" t="s">
        <v>283</v>
      </c>
      <c r="J2" s="2000"/>
      <c r="K2" s="398"/>
      <c r="L2" s="2001">
        <v>41862.602210648147</v>
      </c>
      <c r="M2" s="2002"/>
      <c r="N2" s="717"/>
      <c r="O2" s="399"/>
      <c r="P2" s="448">
        <f>IF(LEN(DPDV_06TP2)&gt;0,LEN(DPDV_06TP2),0-PDV_NBmini)</f>
        <v>62</v>
      </c>
      <c r="Q2" s="448">
        <f>IF(LEN(DKPI_06TP2)&gt;0,LEN(DKPI_06TP2),0-KPI_NBmini)</f>
        <v>-10</v>
      </c>
      <c r="R2" s="451"/>
    </row>
    <row r="3" spans="1:18" ht="6.75" customHeight="1" thickBot="1" x14ac:dyDescent="0.4">
      <c r="A3" s="401"/>
      <c r="B3" s="401"/>
      <c r="C3" s="401"/>
      <c r="D3" s="401"/>
      <c r="E3" s="401"/>
      <c r="F3" s="401"/>
      <c r="G3" s="401"/>
      <c r="H3" s="401"/>
      <c r="I3" s="401"/>
      <c r="J3" s="401"/>
      <c r="K3" s="401"/>
      <c r="L3" s="401"/>
      <c r="M3" s="401"/>
      <c r="N3" s="401"/>
      <c r="O3" s="401"/>
      <c r="P3" s="401"/>
      <c r="Q3" s="401"/>
      <c r="R3" s="64"/>
    </row>
    <row r="4" spans="1:18" s="1" customFormat="1" ht="24.75" customHeight="1" thickBot="1" x14ac:dyDescent="0.4">
      <c r="A4" s="3197" t="str">
        <f>Parametre!B29 &amp; "  : "</f>
        <v xml:space="preserve">  : </v>
      </c>
      <c r="B4" s="3197"/>
      <c r="C4" s="3197"/>
      <c r="D4" s="3197"/>
      <c r="E4" s="3197"/>
      <c r="F4" s="3197"/>
      <c r="G4" s="3197"/>
      <c r="H4" s="3212" t="str">
        <f>"Quels Partenaires pour " &amp; NomProd2</f>
        <v>Quels Partenaires pour Offre 2</v>
      </c>
      <c r="I4" s="3212"/>
      <c r="J4" s="3212"/>
      <c r="K4" s="3212"/>
      <c r="L4" s="3212"/>
      <c r="M4" s="3212"/>
      <c r="N4" s="3212"/>
      <c r="O4" s="3212"/>
      <c r="P4" s="3212"/>
      <c r="Q4" s="3213"/>
      <c r="R4" s="435"/>
    </row>
    <row r="5" spans="1:18" s="28" customFormat="1" ht="36" customHeight="1" thickBot="1" x14ac:dyDescent="0.4">
      <c r="A5" s="2017" t="s">
        <v>14</v>
      </c>
      <c r="B5" s="2017"/>
      <c r="C5" s="2018" t="s">
        <v>552</v>
      </c>
      <c r="D5" s="2018"/>
      <c r="E5" s="2018"/>
      <c r="F5" s="2018"/>
      <c r="G5" s="2018"/>
      <c r="H5" s="2018"/>
      <c r="I5" s="2018"/>
      <c r="J5" s="2018"/>
      <c r="K5" s="2018"/>
      <c r="L5" s="2018"/>
      <c r="M5" s="2018"/>
      <c r="N5" s="2018"/>
      <c r="O5" s="2018"/>
      <c r="P5" s="2018"/>
      <c r="Q5" s="2018"/>
      <c r="R5" s="791"/>
    </row>
    <row r="6" spans="1:18" s="119" customFormat="1" ht="30.75" customHeight="1" thickTop="1" x14ac:dyDescent="0.35">
      <c r="A6" s="2459" t="s">
        <v>333</v>
      </c>
      <c r="B6" s="2460"/>
      <c r="C6" s="2460"/>
      <c r="D6" s="2471"/>
      <c r="E6" s="854" t="s">
        <v>332</v>
      </c>
      <c r="F6" s="2468" t="s">
        <v>331</v>
      </c>
      <c r="G6" s="2469"/>
      <c r="H6" s="2469"/>
      <c r="I6" s="2470"/>
      <c r="J6" s="2459" t="s">
        <v>330</v>
      </c>
      <c r="K6" s="2460"/>
      <c r="L6" s="2460"/>
      <c r="M6" s="2460"/>
      <c r="N6" s="2460"/>
      <c r="O6" s="2460"/>
      <c r="P6" s="2460"/>
      <c r="Q6" s="2461"/>
      <c r="R6" s="853"/>
    </row>
    <row r="7" spans="1:18" s="119" customFormat="1" ht="72.75" customHeight="1" x14ac:dyDescent="0.35">
      <c r="A7" s="2475" t="s">
        <v>329</v>
      </c>
      <c r="B7" s="2476"/>
      <c r="C7" s="2476"/>
      <c r="D7" s="2477"/>
      <c r="E7" s="855" t="s">
        <v>380</v>
      </c>
      <c r="F7" s="856" t="s">
        <v>147</v>
      </c>
      <c r="G7" s="857" t="s">
        <v>382</v>
      </c>
      <c r="H7" s="857" t="s">
        <v>381</v>
      </c>
      <c r="I7" s="858" t="s">
        <v>383</v>
      </c>
      <c r="J7" s="2455" t="s">
        <v>328</v>
      </c>
      <c r="K7" s="2456"/>
      <c r="L7" s="2457" t="s">
        <v>327</v>
      </c>
      <c r="M7" s="2457"/>
      <c r="N7" s="2457" t="s">
        <v>326</v>
      </c>
      <c r="O7" s="2457"/>
      <c r="P7" s="2457" t="s">
        <v>325</v>
      </c>
      <c r="Q7" s="2458"/>
      <c r="R7" s="859"/>
    </row>
    <row r="8" spans="1:18" s="119" customFormat="1" ht="0.75" customHeight="1" x14ac:dyDescent="0.35">
      <c r="A8" s="860" t="s">
        <v>324</v>
      </c>
      <c r="B8" s="861"/>
      <c r="C8" s="862"/>
      <c r="D8" s="863"/>
      <c r="E8" s="864"/>
      <c r="F8" s="865"/>
      <c r="G8" s="866"/>
      <c r="H8" s="861"/>
      <c r="I8" s="867"/>
      <c r="J8" s="868"/>
      <c r="K8" s="869"/>
      <c r="L8" s="870"/>
      <c r="M8" s="871"/>
      <c r="N8" s="871"/>
      <c r="O8" s="871"/>
      <c r="P8" s="871"/>
      <c r="Q8" s="872"/>
      <c r="R8" s="853"/>
    </row>
    <row r="9" spans="1:18" s="119" customFormat="1" ht="0.75" customHeight="1" x14ac:dyDescent="0.35">
      <c r="A9" s="860"/>
      <c r="B9" s="861"/>
      <c r="C9" s="862"/>
      <c r="D9" s="863"/>
      <c r="E9" s="864"/>
      <c r="F9" s="865"/>
      <c r="G9" s="866"/>
      <c r="H9" s="861"/>
      <c r="I9" s="867"/>
      <c r="J9" s="868"/>
      <c r="K9" s="869"/>
      <c r="L9" s="870"/>
      <c r="M9" s="871"/>
      <c r="N9" s="871"/>
      <c r="O9" s="871"/>
      <c r="P9" s="871"/>
      <c r="Q9" s="872"/>
      <c r="R9" s="853"/>
    </row>
    <row r="10" spans="1:18" s="121" customFormat="1" ht="9.75" customHeight="1" x14ac:dyDescent="0.35">
      <c r="A10" s="2424"/>
      <c r="B10" s="2425"/>
      <c r="C10" s="2425"/>
      <c r="D10" s="2425"/>
      <c r="E10" s="2425"/>
      <c r="F10" s="2425"/>
      <c r="G10" s="2425"/>
      <c r="H10" s="2425"/>
      <c r="I10" s="2425"/>
      <c r="J10" s="2425"/>
      <c r="K10" s="2425"/>
      <c r="L10" s="2425"/>
      <c r="M10" s="2425"/>
      <c r="N10" s="2425"/>
      <c r="O10" s="2425"/>
      <c r="P10" s="2425"/>
      <c r="Q10" s="2426"/>
      <c r="R10" s="873"/>
    </row>
    <row r="11" spans="1:18" s="117" customFormat="1" ht="35.25" customHeight="1" x14ac:dyDescent="0.3">
      <c r="A11" s="3207" t="s">
        <v>450</v>
      </c>
      <c r="B11" s="3208"/>
      <c r="C11" s="3208"/>
      <c r="D11" s="3209"/>
      <c r="E11" s="156" t="s">
        <v>484</v>
      </c>
      <c r="F11" s="382"/>
      <c r="G11" s="373"/>
      <c r="H11" s="148"/>
      <c r="I11" s="140"/>
      <c r="J11" s="3202"/>
      <c r="K11" s="3203"/>
      <c r="L11" s="3204"/>
      <c r="M11" s="3204"/>
      <c r="N11" s="3205"/>
      <c r="O11" s="3205"/>
      <c r="P11" s="3205"/>
      <c r="Q11" s="3206"/>
      <c r="R11" s="660"/>
    </row>
    <row r="12" spans="1:18" s="119" customFormat="1" ht="35.25" customHeight="1" x14ac:dyDescent="0.35">
      <c r="A12" s="3199" t="s">
        <v>446</v>
      </c>
      <c r="B12" s="3200"/>
      <c r="C12" s="3200"/>
      <c r="D12" s="3201"/>
      <c r="E12" s="156" t="s">
        <v>124</v>
      </c>
      <c r="F12" s="382"/>
      <c r="G12" s="373"/>
      <c r="H12" s="148"/>
      <c r="I12" s="140"/>
      <c r="J12" s="3210"/>
      <c r="K12" s="3211"/>
      <c r="L12" s="3204"/>
      <c r="M12" s="3204"/>
      <c r="N12" s="3205"/>
      <c r="O12" s="3205"/>
      <c r="P12" s="3205"/>
      <c r="Q12" s="3206"/>
      <c r="R12" s="853"/>
    </row>
    <row r="13" spans="1:18" s="119" customFormat="1" ht="35.25" customHeight="1" x14ac:dyDescent="0.35">
      <c r="A13" s="3199" t="s">
        <v>323</v>
      </c>
      <c r="B13" s="3200"/>
      <c r="C13" s="3200"/>
      <c r="D13" s="3201"/>
      <c r="E13" s="156"/>
      <c r="F13" s="382"/>
      <c r="G13" s="373"/>
      <c r="H13" s="148"/>
      <c r="I13" s="140"/>
      <c r="J13" s="3202"/>
      <c r="K13" s="3203"/>
      <c r="L13" s="3204"/>
      <c r="M13" s="3204"/>
      <c r="N13" s="3205"/>
      <c r="O13" s="3205"/>
      <c r="P13" s="3205"/>
      <c r="Q13" s="3206"/>
      <c r="R13" s="853"/>
    </row>
    <row r="14" spans="1:18" s="123" customFormat="1" ht="35.25" customHeight="1" x14ac:dyDescent="0.3">
      <c r="A14" s="3199" t="s">
        <v>322</v>
      </c>
      <c r="B14" s="3200"/>
      <c r="C14" s="3200"/>
      <c r="D14" s="3201"/>
      <c r="E14" s="156"/>
      <c r="F14" s="153"/>
      <c r="G14" s="154"/>
      <c r="H14" s="154"/>
      <c r="I14" s="155"/>
      <c r="J14" s="3202"/>
      <c r="K14" s="3203"/>
      <c r="L14" s="3204"/>
      <c r="M14" s="3204"/>
      <c r="N14" s="3205"/>
      <c r="O14" s="3205"/>
      <c r="P14" s="3205"/>
      <c r="Q14" s="3206"/>
      <c r="R14" s="874"/>
    </row>
    <row r="15" spans="1:18" s="123" customFormat="1" ht="35.25" customHeight="1" x14ac:dyDescent="0.3">
      <c r="A15" s="3199" t="s">
        <v>321</v>
      </c>
      <c r="B15" s="3200"/>
      <c r="C15" s="3200"/>
      <c r="D15" s="3201"/>
      <c r="E15" s="156"/>
      <c r="F15" s="153"/>
      <c r="G15" s="154"/>
      <c r="H15" s="154"/>
      <c r="I15" s="155"/>
      <c r="J15" s="3202"/>
      <c r="K15" s="3203"/>
      <c r="L15" s="3204"/>
      <c r="M15" s="3204"/>
      <c r="N15" s="3205"/>
      <c r="O15" s="3205"/>
      <c r="P15" s="3205"/>
      <c r="Q15" s="3206"/>
      <c r="R15" s="874"/>
    </row>
    <row r="16" spans="1:18" s="124" customFormat="1" ht="35.25" customHeight="1" x14ac:dyDescent="0.35">
      <c r="A16" s="3199" t="s">
        <v>320</v>
      </c>
      <c r="B16" s="3200"/>
      <c r="C16" s="3200"/>
      <c r="D16" s="3201"/>
      <c r="E16" s="156"/>
      <c r="F16" s="382"/>
      <c r="G16" s="373"/>
      <c r="H16" s="373"/>
      <c r="I16" s="381"/>
      <c r="J16" s="3202"/>
      <c r="K16" s="3203"/>
      <c r="L16" s="3204"/>
      <c r="M16" s="3204"/>
      <c r="N16" s="3205"/>
      <c r="O16" s="3205"/>
      <c r="P16" s="3205"/>
      <c r="Q16" s="3206"/>
      <c r="R16" s="875"/>
    </row>
    <row r="17" spans="1:18" s="119" customFormat="1" ht="35.25" customHeight="1" x14ac:dyDescent="0.35">
      <c r="A17" s="3199" t="s">
        <v>319</v>
      </c>
      <c r="B17" s="3200"/>
      <c r="C17" s="3200"/>
      <c r="D17" s="3201"/>
      <c r="E17" s="156"/>
      <c r="F17" s="382"/>
      <c r="G17" s="373"/>
      <c r="H17" s="148"/>
      <c r="I17" s="140"/>
      <c r="J17" s="3202"/>
      <c r="K17" s="3203"/>
      <c r="L17" s="3204"/>
      <c r="M17" s="3204"/>
      <c r="N17" s="3205"/>
      <c r="O17" s="3205"/>
      <c r="P17" s="3205"/>
      <c r="Q17" s="3206"/>
      <c r="R17" s="853"/>
    </row>
    <row r="18" spans="1:18" s="119" customFormat="1" ht="35.25" customHeight="1" x14ac:dyDescent="0.35">
      <c r="A18" s="3199" t="s">
        <v>318</v>
      </c>
      <c r="B18" s="3200"/>
      <c r="C18" s="3200"/>
      <c r="D18" s="3201"/>
      <c r="E18" s="156"/>
      <c r="F18" s="382"/>
      <c r="G18" s="373"/>
      <c r="H18" s="148"/>
      <c r="I18" s="140"/>
      <c r="J18" s="3202"/>
      <c r="K18" s="3203"/>
      <c r="L18" s="3204"/>
      <c r="M18" s="3204"/>
      <c r="N18" s="3205"/>
      <c r="O18" s="3205"/>
      <c r="P18" s="3205"/>
      <c r="Q18" s="3206"/>
      <c r="R18" s="853"/>
    </row>
    <row r="19" spans="1:18" s="124" customFormat="1" ht="35.25" customHeight="1" x14ac:dyDescent="0.35">
      <c r="A19" s="3199" t="s">
        <v>317</v>
      </c>
      <c r="B19" s="3200"/>
      <c r="C19" s="3200"/>
      <c r="D19" s="3201"/>
      <c r="E19" s="156"/>
      <c r="F19" s="382"/>
      <c r="G19" s="373"/>
      <c r="H19" s="373"/>
      <c r="I19" s="381"/>
      <c r="J19" s="3202"/>
      <c r="K19" s="3203"/>
      <c r="L19" s="3204"/>
      <c r="M19" s="3204"/>
      <c r="N19" s="3205"/>
      <c r="O19" s="3205"/>
      <c r="P19" s="3205"/>
      <c r="Q19" s="3206"/>
      <c r="R19" s="875"/>
    </row>
    <row r="20" spans="1:18" s="124" customFormat="1" ht="35.25" customHeight="1" x14ac:dyDescent="0.35">
      <c r="A20" s="3199" t="s">
        <v>316</v>
      </c>
      <c r="B20" s="3200"/>
      <c r="C20" s="3200"/>
      <c r="D20" s="3201"/>
      <c r="E20" s="156"/>
      <c r="F20" s="382"/>
      <c r="G20" s="373"/>
      <c r="H20" s="373"/>
      <c r="I20" s="381"/>
      <c r="J20" s="3202"/>
      <c r="K20" s="3203"/>
      <c r="L20" s="3204"/>
      <c r="M20" s="3204"/>
      <c r="N20" s="3205"/>
      <c r="O20" s="3205"/>
      <c r="P20" s="3205"/>
      <c r="Q20" s="3206"/>
      <c r="R20" s="875"/>
    </row>
    <row r="21" spans="1:18" s="124" customFormat="1" ht="35.25" customHeight="1" x14ac:dyDescent="0.35">
      <c r="A21" s="3199" t="s">
        <v>315</v>
      </c>
      <c r="B21" s="3200"/>
      <c r="C21" s="3200"/>
      <c r="D21" s="3201"/>
      <c r="E21" s="156"/>
      <c r="F21" s="382"/>
      <c r="G21" s="373"/>
      <c r="H21" s="373"/>
      <c r="I21" s="381"/>
      <c r="J21" s="3202"/>
      <c r="K21" s="3203"/>
      <c r="L21" s="3204"/>
      <c r="M21" s="3204"/>
      <c r="N21" s="3205"/>
      <c r="O21" s="3205"/>
      <c r="P21" s="3205"/>
      <c r="Q21" s="3206"/>
      <c r="R21" s="875"/>
    </row>
    <row r="22" spans="1:18" s="124" customFormat="1" ht="35.25" customHeight="1" x14ac:dyDescent="0.35">
      <c r="A22" s="3199" t="s">
        <v>384</v>
      </c>
      <c r="B22" s="3200"/>
      <c r="C22" s="3200"/>
      <c r="D22" s="3201"/>
      <c r="E22" s="156" t="s">
        <v>124</v>
      </c>
      <c r="F22" s="382"/>
      <c r="G22" s="373"/>
      <c r="H22" s="373"/>
      <c r="I22" s="381"/>
      <c r="J22" s="3202"/>
      <c r="K22" s="3203"/>
      <c r="L22" s="3204"/>
      <c r="M22" s="3204"/>
      <c r="N22" s="3205"/>
      <c r="O22" s="3205"/>
      <c r="P22" s="3205"/>
      <c r="Q22" s="3206"/>
      <c r="R22" s="875"/>
    </row>
    <row r="23" spans="1:18" s="124" customFormat="1" ht="35.25" customHeight="1" x14ac:dyDescent="0.35">
      <c r="A23" s="3207" t="s">
        <v>314</v>
      </c>
      <c r="B23" s="3208"/>
      <c r="C23" s="3208"/>
      <c r="D23" s="3209"/>
      <c r="E23" s="156"/>
      <c r="F23" s="382"/>
      <c r="G23" s="373"/>
      <c r="H23" s="373"/>
      <c r="I23" s="381"/>
      <c r="J23" s="3202"/>
      <c r="K23" s="3203"/>
      <c r="L23" s="3204"/>
      <c r="M23" s="3204"/>
      <c r="N23" s="3205"/>
      <c r="O23" s="3205"/>
      <c r="P23" s="3205"/>
      <c r="Q23" s="3206"/>
      <c r="R23" s="875"/>
    </row>
    <row r="24" spans="1:18" s="124" customFormat="1" ht="35.25" customHeight="1" x14ac:dyDescent="0.35">
      <c r="A24" s="3199" t="s">
        <v>313</v>
      </c>
      <c r="B24" s="3200"/>
      <c r="C24" s="3200"/>
      <c r="D24" s="3201"/>
      <c r="E24" s="156"/>
      <c r="F24" s="382"/>
      <c r="G24" s="373"/>
      <c r="H24" s="373"/>
      <c r="I24" s="381"/>
      <c r="J24" s="3202"/>
      <c r="K24" s="3203"/>
      <c r="L24" s="3204"/>
      <c r="M24" s="3204"/>
      <c r="N24" s="3205"/>
      <c r="O24" s="3205"/>
      <c r="P24" s="3205"/>
      <c r="Q24" s="3206"/>
      <c r="R24" s="875"/>
    </row>
    <row r="25" spans="1:18" s="124" customFormat="1" ht="35.25" customHeight="1" x14ac:dyDescent="0.35">
      <c r="A25" s="3199" t="s">
        <v>149</v>
      </c>
      <c r="B25" s="3200"/>
      <c r="C25" s="3200"/>
      <c r="D25" s="3201"/>
      <c r="E25" s="156"/>
      <c r="F25" s="382"/>
      <c r="G25" s="373"/>
      <c r="H25" s="373"/>
      <c r="I25" s="381"/>
      <c r="J25" s="3202"/>
      <c r="K25" s="3203"/>
      <c r="L25" s="3204"/>
      <c r="M25" s="3204"/>
      <c r="N25" s="3205"/>
      <c r="O25" s="3205"/>
      <c r="P25" s="3205"/>
      <c r="Q25" s="3206"/>
      <c r="R25" s="875"/>
    </row>
    <row r="26" spans="1:18" s="124" customFormat="1" ht="35.25" customHeight="1" x14ac:dyDescent="0.35">
      <c r="A26" s="3199" t="s">
        <v>105</v>
      </c>
      <c r="B26" s="3200"/>
      <c r="C26" s="3200"/>
      <c r="D26" s="3201"/>
      <c r="E26" s="156" t="s">
        <v>484</v>
      </c>
      <c r="F26" s="382"/>
      <c r="G26" s="373"/>
      <c r="H26" s="373"/>
      <c r="I26" s="381"/>
      <c r="J26" s="3202"/>
      <c r="K26" s="3203"/>
      <c r="L26" s="3204"/>
      <c r="M26" s="3204"/>
      <c r="N26" s="3205"/>
      <c r="O26" s="3205"/>
      <c r="P26" s="3205"/>
      <c r="Q26" s="3206"/>
      <c r="R26" s="875"/>
    </row>
    <row r="27" spans="1:18" s="121" customFormat="1" ht="7.5" customHeight="1" thickBot="1" x14ac:dyDescent="0.4">
      <c r="A27" s="2427"/>
      <c r="B27" s="2428"/>
      <c r="C27" s="2428"/>
      <c r="D27" s="2428"/>
      <c r="E27" s="2428"/>
      <c r="F27" s="2428"/>
      <c r="G27" s="2428"/>
      <c r="H27" s="2428"/>
      <c r="I27" s="2428"/>
      <c r="J27" s="2428"/>
      <c r="K27" s="2428"/>
      <c r="L27" s="2428"/>
      <c r="M27" s="2428"/>
      <c r="N27" s="2428"/>
      <c r="O27" s="2428"/>
      <c r="P27" s="2428"/>
      <c r="Q27" s="2429"/>
      <c r="R27" s="873"/>
    </row>
    <row r="28" spans="1:18" ht="13.5" customHeight="1" thickTop="1" x14ac:dyDescent="0.35">
      <c r="A28" s="876"/>
      <c r="B28" s="876"/>
      <c r="C28" s="877"/>
      <c r="D28" s="877"/>
      <c r="E28" s="877"/>
      <c r="F28" s="877"/>
      <c r="G28" s="877"/>
      <c r="H28" s="877"/>
      <c r="I28" s="877"/>
      <c r="J28" s="877"/>
      <c r="K28" s="877"/>
      <c r="L28" s="877"/>
      <c r="M28" s="877"/>
      <c r="N28" s="877"/>
      <c r="O28" s="878"/>
      <c r="P28" s="878"/>
      <c r="Q28" s="877"/>
      <c r="R28" s="64"/>
    </row>
    <row r="29" spans="1:18" ht="15" thickBot="1" x14ac:dyDescent="0.4">
      <c r="A29" s="64"/>
      <c r="B29" s="64"/>
      <c r="C29" s="64"/>
      <c r="D29" s="64"/>
      <c r="E29" s="64"/>
      <c r="F29" s="64"/>
      <c r="G29" s="64"/>
      <c r="H29" s="64"/>
      <c r="I29" s="64"/>
      <c r="J29" s="64"/>
      <c r="K29" s="64"/>
      <c r="L29" s="64"/>
      <c r="M29" s="64"/>
      <c r="N29" s="64"/>
      <c r="O29" s="64"/>
      <c r="P29" s="64"/>
      <c r="Q29" s="64"/>
      <c r="R29" s="64"/>
    </row>
    <row r="30" spans="1:18" ht="19.5" thickTop="1" thickBot="1" x14ac:dyDescent="0.4">
      <c r="A30" s="2472" t="s">
        <v>10</v>
      </c>
      <c r="B30" s="2473"/>
      <c r="C30" s="2473"/>
      <c r="D30" s="2473"/>
      <c r="E30" s="2473"/>
      <c r="F30" s="2473"/>
      <c r="G30" s="2473"/>
      <c r="H30" s="2473"/>
      <c r="I30" s="2473"/>
      <c r="J30" s="2473"/>
      <c r="K30" s="2474"/>
      <c r="L30" s="34"/>
      <c r="M30" s="2360" t="s">
        <v>491</v>
      </c>
      <c r="N30" s="2361"/>
      <c r="O30" s="2362"/>
      <c r="P30" s="34"/>
      <c r="Q30" s="34"/>
      <c r="R30" s="64"/>
    </row>
    <row r="31" spans="1:18" ht="20.25" customHeight="1" x14ac:dyDescent="0.35">
      <c r="A31" s="3198" t="s">
        <v>447</v>
      </c>
      <c r="B31" s="2431"/>
      <c r="C31" s="2431"/>
      <c r="D31" s="2431"/>
      <c r="E31" s="2431"/>
      <c r="F31" s="2431"/>
      <c r="G31" s="2431"/>
      <c r="H31" s="2431"/>
      <c r="I31" s="2431"/>
      <c r="J31" s="2431"/>
      <c r="K31" s="2432"/>
      <c r="L31" s="36"/>
      <c r="M31" s="2401" t="s">
        <v>553</v>
      </c>
      <c r="N31" s="2402"/>
      <c r="O31" s="2403"/>
      <c r="P31" s="36"/>
      <c r="Q31" s="36"/>
      <c r="R31" s="64"/>
    </row>
    <row r="32" spans="1:18" ht="20.25" customHeight="1" x14ac:dyDescent="0.35">
      <c r="A32" s="2433"/>
      <c r="B32" s="2434"/>
      <c r="C32" s="2434"/>
      <c r="D32" s="2434"/>
      <c r="E32" s="2434"/>
      <c r="F32" s="2434"/>
      <c r="G32" s="2434"/>
      <c r="H32" s="2434"/>
      <c r="I32" s="2434"/>
      <c r="J32" s="2434"/>
      <c r="K32" s="2435"/>
      <c r="L32" s="36"/>
      <c r="M32" s="2341"/>
      <c r="N32" s="2342"/>
      <c r="O32" s="2343"/>
      <c r="P32" s="36"/>
      <c r="Q32" s="36"/>
      <c r="R32" s="64"/>
    </row>
    <row r="33" spans="1:18" ht="20.25" customHeight="1" x14ac:dyDescent="0.35">
      <c r="A33" s="2433"/>
      <c r="B33" s="2434"/>
      <c r="C33" s="2434"/>
      <c r="D33" s="2434"/>
      <c r="E33" s="2434"/>
      <c r="F33" s="2434"/>
      <c r="G33" s="2434"/>
      <c r="H33" s="2434"/>
      <c r="I33" s="2434"/>
      <c r="J33" s="2434"/>
      <c r="K33" s="2435"/>
      <c r="L33" s="36"/>
      <c r="M33" s="2341"/>
      <c r="N33" s="2342"/>
      <c r="O33" s="2343"/>
      <c r="P33" s="36"/>
      <c r="Q33" s="36"/>
      <c r="R33" s="64"/>
    </row>
    <row r="34" spans="1:18" ht="20.25" customHeight="1" thickBot="1" x14ac:dyDescent="0.4">
      <c r="A34" s="2433"/>
      <c r="B34" s="2434"/>
      <c r="C34" s="2434"/>
      <c r="D34" s="2434"/>
      <c r="E34" s="2434"/>
      <c r="F34" s="2434"/>
      <c r="G34" s="2434"/>
      <c r="H34" s="2434"/>
      <c r="I34" s="2434"/>
      <c r="J34" s="2434"/>
      <c r="K34" s="2435"/>
      <c r="L34" s="36"/>
      <c r="M34" s="2344"/>
      <c r="N34" s="2345"/>
      <c r="O34" s="2346"/>
      <c r="P34" s="36"/>
      <c r="Q34" s="36"/>
      <c r="R34" s="64"/>
    </row>
    <row r="35" spans="1:18" ht="20.25" customHeight="1" thickBot="1" x14ac:dyDescent="0.4">
      <c r="A35" s="2436"/>
      <c r="B35" s="2437"/>
      <c r="C35" s="2437"/>
      <c r="D35" s="2437"/>
      <c r="E35" s="2437"/>
      <c r="F35" s="2437"/>
      <c r="G35" s="2437"/>
      <c r="H35" s="2437"/>
      <c r="I35" s="2437"/>
      <c r="J35" s="2437"/>
      <c r="K35" s="2438"/>
      <c r="L35" s="36"/>
      <c r="M35" s="34"/>
      <c r="N35" s="34"/>
      <c r="O35" s="34"/>
      <c r="P35" s="36"/>
      <c r="Q35" s="36"/>
      <c r="R35" s="64"/>
    </row>
    <row r="36" spans="1:18" ht="20.25" customHeight="1" thickTop="1" thickBot="1" x14ac:dyDescent="0.4">
      <c r="A36" s="64"/>
      <c r="B36" s="64"/>
      <c r="C36" s="64"/>
      <c r="D36" s="64"/>
      <c r="E36" s="64"/>
      <c r="F36" s="64"/>
      <c r="G36" s="64"/>
      <c r="H36" s="64"/>
      <c r="I36" s="64"/>
      <c r="J36" s="64"/>
      <c r="K36" s="64"/>
      <c r="L36" s="36"/>
      <c r="M36" s="2360" t="s">
        <v>491</v>
      </c>
      <c r="N36" s="2361"/>
      <c r="O36" s="2362"/>
      <c r="P36" s="36"/>
      <c r="Q36" s="36"/>
      <c r="R36" s="64"/>
    </row>
    <row r="37" spans="1:18" ht="16.5" customHeight="1" thickTop="1" x14ac:dyDescent="0.35">
      <c r="A37" s="2472" t="s">
        <v>11</v>
      </c>
      <c r="B37" s="2473"/>
      <c r="C37" s="2473"/>
      <c r="D37" s="2473"/>
      <c r="E37" s="2473"/>
      <c r="F37" s="2473"/>
      <c r="G37" s="2473"/>
      <c r="H37" s="2473"/>
      <c r="I37" s="2473"/>
      <c r="J37" s="2473"/>
      <c r="K37" s="2474"/>
      <c r="L37" s="64"/>
      <c r="M37" s="2401" t="s">
        <v>554</v>
      </c>
      <c r="N37" s="2402"/>
      <c r="O37" s="2403"/>
      <c r="P37" s="64"/>
      <c r="Q37" s="64"/>
      <c r="R37" s="64"/>
    </row>
    <row r="38" spans="1:18" x14ac:dyDescent="0.35">
      <c r="A38" s="2448"/>
      <c r="B38" s="2449"/>
      <c r="C38" s="2449"/>
      <c r="D38" s="2449"/>
      <c r="E38" s="2449"/>
      <c r="F38" s="2449"/>
      <c r="G38" s="2449"/>
      <c r="H38" s="2449"/>
      <c r="I38" s="2449"/>
      <c r="J38" s="2449"/>
      <c r="K38" s="2450"/>
      <c r="L38" s="34"/>
      <c r="M38" s="2341"/>
      <c r="N38" s="2342"/>
      <c r="O38" s="2343"/>
      <c r="P38" s="34"/>
      <c r="Q38" s="34"/>
      <c r="R38" s="64"/>
    </row>
    <row r="39" spans="1:18" ht="20.25" customHeight="1" x14ac:dyDescent="0.35">
      <c r="A39" s="2451"/>
      <c r="B39" s="2449"/>
      <c r="C39" s="2449"/>
      <c r="D39" s="2449"/>
      <c r="E39" s="2449"/>
      <c r="F39" s="2449"/>
      <c r="G39" s="2449"/>
      <c r="H39" s="2449"/>
      <c r="I39" s="2449"/>
      <c r="J39" s="2449"/>
      <c r="K39" s="2450"/>
      <c r="L39" s="36"/>
      <c r="M39" s="2341"/>
      <c r="N39" s="2342"/>
      <c r="O39" s="2343"/>
      <c r="P39" s="36"/>
      <c r="Q39" s="36"/>
      <c r="R39" s="64"/>
    </row>
    <row r="40" spans="1:18" ht="20.25" customHeight="1" thickBot="1" x14ac:dyDescent="0.4">
      <c r="A40" s="2451"/>
      <c r="B40" s="2449"/>
      <c r="C40" s="2449"/>
      <c r="D40" s="2449"/>
      <c r="E40" s="2449"/>
      <c r="F40" s="2449"/>
      <c r="G40" s="2449"/>
      <c r="H40" s="2449"/>
      <c r="I40" s="2449"/>
      <c r="J40" s="2449"/>
      <c r="K40" s="2450"/>
      <c r="L40" s="36"/>
      <c r="M40" s="2344"/>
      <c r="N40" s="2345"/>
      <c r="O40" s="2346"/>
      <c r="P40" s="36"/>
      <c r="Q40" s="36"/>
      <c r="R40" s="64"/>
    </row>
    <row r="41" spans="1:18" ht="20.25" customHeight="1" thickBot="1" x14ac:dyDescent="0.4">
      <c r="A41" s="2452"/>
      <c r="B41" s="2453"/>
      <c r="C41" s="2453"/>
      <c r="D41" s="2453"/>
      <c r="E41" s="2453"/>
      <c r="F41" s="2453"/>
      <c r="G41" s="2453"/>
      <c r="H41" s="2453"/>
      <c r="I41" s="2453"/>
      <c r="J41" s="2453"/>
      <c r="K41" s="2454"/>
      <c r="L41" s="36"/>
      <c r="M41" s="36"/>
      <c r="N41" s="36"/>
      <c r="O41" s="36"/>
      <c r="P41" s="36"/>
      <c r="Q41" s="36"/>
      <c r="R41" s="64"/>
    </row>
    <row r="42" spans="1:18" ht="20.25" customHeight="1" thickTop="1" x14ac:dyDescent="0.35">
      <c r="A42" s="64"/>
      <c r="B42" s="64"/>
      <c r="C42" s="64"/>
      <c r="D42" s="64"/>
      <c r="E42" s="64"/>
      <c r="F42" s="64"/>
      <c r="G42" s="64"/>
      <c r="H42" s="64"/>
      <c r="I42" s="64"/>
      <c r="J42" s="64"/>
      <c r="K42" s="64"/>
      <c r="L42" s="36"/>
      <c r="M42" s="36"/>
      <c r="N42" s="36"/>
      <c r="O42" s="36"/>
      <c r="P42" s="36"/>
      <c r="Q42" s="36"/>
      <c r="R42" s="64"/>
    </row>
  </sheetData>
  <mergeCells count="108">
    <mergeCell ref="D1:G1"/>
    <mergeCell ref="I1:J1"/>
    <mergeCell ref="L1:M1"/>
    <mergeCell ref="D2:G2"/>
    <mergeCell ref="I2:J2"/>
    <mergeCell ref="L2:M2"/>
    <mergeCell ref="A7:D7"/>
    <mergeCell ref="J7:K7"/>
    <mergeCell ref="L7:M7"/>
    <mergeCell ref="N7:O7"/>
    <mergeCell ref="P7:Q7"/>
    <mergeCell ref="A10:Q10"/>
    <mergeCell ref="H4:Q4"/>
    <mergeCell ref="A5:B5"/>
    <mergeCell ref="C5:Q5"/>
    <mergeCell ref="A6:D6"/>
    <mergeCell ref="F6:I6"/>
    <mergeCell ref="J6:Q6"/>
    <mergeCell ref="A11:D11"/>
    <mergeCell ref="J11:K11"/>
    <mergeCell ref="L11:M11"/>
    <mergeCell ref="N11:O11"/>
    <mergeCell ref="P11:Q11"/>
    <mergeCell ref="A12:D12"/>
    <mergeCell ref="J12:K12"/>
    <mergeCell ref="L12:M12"/>
    <mergeCell ref="N12:O12"/>
    <mergeCell ref="P12:Q12"/>
    <mergeCell ref="A13:D13"/>
    <mergeCell ref="J13:K13"/>
    <mergeCell ref="L13:M13"/>
    <mergeCell ref="N13:O13"/>
    <mergeCell ref="P13:Q13"/>
    <mergeCell ref="A14:D14"/>
    <mergeCell ref="J14:K14"/>
    <mergeCell ref="L14:M14"/>
    <mergeCell ref="N14:O14"/>
    <mergeCell ref="P14:Q14"/>
    <mergeCell ref="A15:D15"/>
    <mergeCell ref="J15:K15"/>
    <mergeCell ref="L15:M15"/>
    <mergeCell ref="N15:O15"/>
    <mergeCell ref="P15:Q15"/>
    <mergeCell ref="A16:D16"/>
    <mergeCell ref="J16:K16"/>
    <mergeCell ref="L16:M16"/>
    <mergeCell ref="N16:O16"/>
    <mergeCell ref="P16:Q16"/>
    <mergeCell ref="A17:D17"/>
    <mergeCell ref="J17:K17"/>
    <mergeCell ref="L17:M17"/>
    <mergeCell ref="N17:O17"/>
    <mergeCell ref="P17:Q17"/>
    <mergeCell ref="A18:D18"/>
    <mergeCell ref="J18:K18"/>
    <mergeCell ref="L18:M18"/>
    <mergeCell ref="N18:O18"/>
    <mergeCell ref="P18:Q18"/>
    <mergeCell ref="A19:D19"/>
    <mergeCell ref="J19:K19"/>
    <mergeCell ref="L19:M19"/>
    <mergeCell ref="N19:O19"/>
    <mergeCell ref="P19:Q19"/>
    <mergeCell ref="A20:D20"/>
    <mergeCell ref="J20:K20"/>
    <mergeCell ref="L20:M20"/>
    <mergeCell ref="N20:O20"/>
    <mergeCell ref="P20:Q20"/>
    <mergeCell ref="P23:Q23"/>
    <mergeCell ref="A24:D24"/>
    <mergeCell ref="J24:K24"/>
    <mergeCell ref="L24:M24"/>
    <mergeCell ref="N24:O24"/>
    <mergeCell ref="P24:Q24"/>
    <mergeCell ref="A21:D21"/>
    <mergeCell ref="J21:K21"/>
    <mergeCell ref="L21:M21"/>
    <mergeCell ref="N21:O21"/>
    <mergeCell ref="P21:Q21"/>
    <mergeCell ref="A22:D22"/>
    <mergeCell ref="J22:K22"/>
    <mergeCell ref="L22:M22"/>
    <mergeCell ref="N22:O22"/>
    <mergeCell ref="P22:Q22"/>
    <mergeCell ref="A37:K37"/>
    <mergeCell ref="M37:O40"/>
    <mergeCell ref="A38:K41"/>
    <mergeCell ref="A4:G4"/>
    <mergeCell ref="A27:Q27"/>
    <mergeCell ref="A30:K30"/>
    <mergeCell ref="M30:O30"/>
    <mergeCell ref="A31:K35"/>
    <mergeCell ref="M31:O34"/>
    <mergeCell ref="M36:O36"/>
    <mergeCell ref="A25:D25"/>
    <mergeCell ref="J25:K25"/>
    <mergeCell ref="L25:M25"/>
    <mergeCell ref="N25:O25"/>
    <mergeCell ref="P25:Q25"/>
    <mergeCell ref="A26:D26"/>
    <mergeCell ref="J26:K26"/>
    <mergeCell ref="L26:M26"/>
    <mergeCell ref="N26:O26"/>
    <mergeCell ref="P26:Q26"/>
    <mergeCell ref="A23:D23"/>
    <mergeCell ref="J23:K23"/>
    <mergeCell ref="L23:M23"/>
    <mergeCell ref="N23:O23"/>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900-000000000000}">
      <formula1>AvancementTheme</formula1>
    </dataValidation>
  </dataValidations>
  <hyperlinks>
    <hyperlink ref="P1" location="DPDV_06TP2" display="PdV" xr:uid="{00000000-0004-0000-2900-000000000000}"/>
    <hyperlink ref="Q1" location="DKPI_06TP2" display="KPI's" xr:uid="{00000000-0004-0000-2900-000001000000}"/>
  </hyperlinks>
  <pageMargins left="0.70866141732283472" right="0.70866141732283472" top="0.74803149606299213" bottom="0.74803149606299213" header="0.31496062992125984" footer="0.31496062992125984"/>
  <pageSetup paperSize="9" scale="49"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1000000}">
          <x14:formula1>
            <xm:f>Parametre!$B$15:$B$17</xm:f>
          </x14:formula1>
          <xm:sqref>E11:E26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58">
    <tabColor theme="2" tint="-0.249977111117893"/>
    <pageSetUpPr fitToPage="1"/>
  </sheetPr>
  <dimension ref="A1:T58"/>
  <sheetViews>
    <sheetView showGridLines="0" showRowColHeaders="0" zoomScaleNormal="100" workbookViewId="0">
      <pane ySplit="11" topLeftCell="A12" activePane="bottomLeft" state="frozen"/>
      <selection activeCell="E12" sqref="E12:H12"/>
      <selection pane="bottomLeft" activeCell="A12" sqref="A12:S12"/>
    </sheetView>
  </sheetViews>
  <sheetFormatPr baseColWidth="10" defaultColWidth="11.453125" defaultRowHeight="14.5" x14ac:dyDescent="0.35"/>
  <cols>
    <col min="1" max="3" width="11.453125" style="61"/>
    <col min="4" max="5" width="10.7265625" style="61" customWidth="1"/>
    <col min="6" max="12" width="12.81640625" style="61" customWidth="1"/>
    <col min="13" max="13" width="14.26953125" style="61" customWidth="1"/>
    <col min="14" max="19" width="12.81640625" style="61" customWidth="1"/>
    <col min="20" max="16384" width="11.453125" style="61"/>
  </cols>
  <sheetData>
    <row r="1" spans="1:20" s="55" customFormat="1" ht="15" customHeight="1" x14ac:dyDescent="0.35">
      <c r="A1" s="394"/>
      <c r="B1" s="394"/>
      <c r="C1" s="394"/>
      <c r="D1" s="1995" t="s">
        <v>5</v>
      </c>
      <c r="E1" s="1995"/>
      <c r="F1" s="1995"/>
      <c r="G1" s="1995"/>
      <c r="H1" s="396"/>
      <c r="I1" s="1995" t="s">
        <v>6</v>
      </c>
      <c r="J1" s="1995"/>
      <c r="K1" s="394"/>
      <c r="L1" s="1995" t="s">
        <v>9</v>
      </c>
      <c r="M1" s="1995"/>
      <c r="N1" s="394"/>
      <c r="O1" s="394"/>
      <c r="P1" s="459" t="s">
        <v>2</v>
      </c>
      <c r="Q1" s="459" t="s">
        <v>3</v>
      </c>
      <c r="R1" s="450"/>
      <c r="S1" s="450"/>
      <c r="T1" s="450"/>
    </row>
    <row r="2" spans="1:20" s="59" customFormat="1" ht="18" customHeight="1" x14ac:dyDescent="0.35">
      <c r="A2" s="398"/>
      <c r="B2" s="398"/>
      <c r="C2" s="398"/>
      <c r="D2" s="1996" t="str">
        <f>NomClient</f>
        <v>BestEditor</v>
      </c>
      <c r="E2" s="1997"/>
      <c r="F2" s="1997"/>
      <c r="G2" s="1998"/>
      <c r="H2" s="398"/>
      <c r="I2" s="2164" t="s">
        <v>283</v>
      </c>
      <c r="J2" s="2000"/>
      <c r="K2" s="398"/>
      <c r="L2" s="2001">
        <v>41862.605520833335</v>
      </c>
      <c r="M2" s="2002"/>
      <c r="N2" s="717"/>
      <c r="O2" s="399"/>
      <c r="P2" s="448">
        <f>IF(LEN(DPDV_06RP2)&gt;0,LEN(DPDV_06RP2),0-PDV_NBmini)</f>
        <v>-10</v>
      </c>
      <c r="Q2" s="448">
        <f>IF(LEN(DKPI_06RP2)&gt;0,LEN(DKPI_06RP2),0-KPI_NBmini)</f>
        <v>57</v>
      </c>
      <c r="R2" s="451"/>
      <c r="S2" s="451"/>
      <c r="T2" s="451"/>
    </row>
    <row r="3" spans="1:20" ht="6.75" customHeight="1" thickBot="1" x14ac:dyDescent="0.4">
      <c r="A3" s="401"/>
      <c r="B3" s="401"/>
      <c r="C3" s="401"/>
      <c r="D3" s="401"/>
      <c r="E3" s="401"/>
      <c r="F3" s="401"/>
      <c r="G3" s="401"/>
      <c r="H3" s="401"/>
      <c r="I3" s="401"/>
      <c r="J3" s="401"/>
      <c r="K3" s="401"/>
      <c r="L3" s="401"/>
      <c r="M3" s="401"/>
      <c r="N3" s="401"/>
      <c r="O3" s="401"/>
      <c r="P3" s="401"/>
      <c r="Q3" s="401"/>
      <c r="R3" s="64"/>
      <c r="S3" s="64"/>
      <c r="T3" s="64"/>
    </row>
    <row r="4" spans="1:20" s="1" customFormat="1" ht="24.75" customHeight="1" thickBot="1" x14ac:dyDescent="0.4">
      <c r="A4" s="3197" t="str">
        <f>Parametre!B29 &amp; "  : "</f>
        <v xml:space="preserve">  : </v>
      </c>
      <c r="B4" s="3197"/>
      <c r="C4" s="3197"/>
      <c r="D4" s="3197"/>
      <c r="E4" s="3197"/>
      <c r="F4" s="3197"/>
      <c r="G4" s="3197"/>
      <c r="H4" s="3212" t="str">
        <f>"Responsabilité Partenaires pour " &amp; NomProd2</f>
        <v>Responsabilité Partenaires pour Offre 2</v>
      </c>
      <c r="I4" s="3212"/>
      <c r="J4" s="3212"/>
      <c r="K4" s="3212"/>
      <c r="L4" s="3212"/>
      <c r="M4" s="3212"/>
      <c r="N4" s="3212"/>
      <c r="O4" s="3212"/>
      <c r="P4" s="3212"/>
      <c r="Q4" s="3213"/>
      <c r="R4" s="435"/>
      <c r="S4" s="435"/>
      <c r="T4" s="435"/>
    </row>
    <row r="5" spans="1:20" ht="7.5" customHeight="1" x14ac:dyDescent="0.35">
      <c r="A5" s="3238"/>
      <c r="B5" s="3238"/>
      <c r="C5" s="3238"/>
      <c r="D5" s="3238"/>
      <c r="E5" s="3238"/>
      <c r="F5" s="3238"/>
      <c r="G5" s="3238"/>
      <c r="H5" s="3238"/>
      <c r="I5" s="3238"/>
      <c r="J5" s="3238"/>
      <c r="K5" s="3238"/>
      <c r="L5" s="3238"/>
      <c r="M5" s="3238"/>
      <c r="N5" s="3238"/>
      <c r="O5" s="3238"/>
      <c r="P5" s="3238"/>
      <c r="Q5" s="3238"/>
      <c r="R5" s="64"/>
      <c r="S5" s="64"/>
      <c r="T5" s="64"/>
    </row>
    <row r="6" spans="1:20" s="28" customFormat="1" ht="25.5" customHeight="1" x14ac:dyDescent="0.35">
      <c r="A6" s="2017" t="s">
        <v>14</v>
      </c>
      <c r="B6" s="2017"/>
      <c r="C6" s="2019" t="s">
        <v>448</v>
      </c>
      <c r="D6" s="2019"/>
      <c r="E6" s="2019"/>
      <c r="F6" s="2019"/>
      <c r="G6" s="2019"/>
      <c r="H6" s="2019"/>
      <c r="I6" s="2019"/>
      <c r="J6" s="2019"/>
      <c r="K6" s="2019"/>
      <c r="L6" s="2019"/>
      <c r="M6" s="2019"/>
      <c r="N6" s="2019"/>
      <c r="O6" s="2019"/>
      <c r="P6" s="2019"/>
      <c r="Q6" s="2019"/>
      <c r="R6" s="791"/>
      <c r="S6" s="791"/>
      <c r="T6" s="791"/>
    </row>
    <row r="7" spans="1:20" ht="4.5" customHeight="1" thickBot="1" x14ac:dyDescent="0.4">
      <c r="A7" s="2364" t="s">
        <v>19</v>
      </c>
      <c r="B7" s="2364"/>
      <c r="C7" s="2018"/>
      <c r="D7" s="2018"/>
      <c r="E7" s="2018"/>
      <c r="F7" s="2018"/>
      <c r="G7" s="2018"/>
      <c r="H7" s="2018"/>
      <c r="I7" s="2018"/>
      <c r="J7" s="2018"/>
      <c r="K7" s="2018"/>
      <c r="L7" s="2018"/>
      <c r="M7" s="2018"/>
      <c r="N7" s="2018"/>
      <c r="O7" s="2018"/>
      <c r="P7" s="2018"/>
      <c r="Q7" s="2018"/>
      <c r="R7" s="64"/>
      <c r="S7" s="64"/>
      <c r="T7" s="64"/>
    </row>
    <row r="8" spans="1:20" ht="14.25" hidden="1" customHeight="1" thickBot="1" x14ac:dyDescent="0.4">
      <c r="A8" s="2364"/>
      <c r="B8" s="2364"/>
      <c r="C8" s="2018"/>
      <c r="D8" s="2018"/>
      <c r="E8" s="2018"/>
      <c r="F8" s="2018"/>
      <c r="G8" s="2018"/>
      <c r="H8" s="2018"/>
      <c r="I8" s="2018"/>
      <c r="J8" s="2018"/>
      <c r="K8" s="2018"/>
      <c r="L8" s="2018"/>
      <c r="M8" s="2018"/>
      <c r="N8" s="2018"/>
      <c r="O8" s="2018"/>
      <c r="P8" s="2018"/>
      <c r="Q8" s="2018"/>
      <c r="R8" s="64"/>
      <c r="S8" s="64"/>
      <c r="T8" s="64"/>
    </row>
    <row r="9" spans="1:20" ht="9.75" hidden="1" customHeight="1" thickBot="1" x14ac:dyDescent="0.4">
      <c r="A9" s="788"/>
      <c r="B9" s="788"/>
      <c r="C9" s="460"/>
      <c r="D9" s="460"/>
      <c r="E9" s="460"/>
      <c r="F9" s="460"/>
      <c r="G9" s="460"/>
      <c r="H9" s="460"/>
      <c r="I9" s="460"/>
      <c r="J9" s="460"/>
      <c r="K9" s="460"/>
      <c r="L9" s="460"/>
      <c r="M9" s="460"/>
      <c r="N9" s="460"/>
      <c r="O9" s="64"/>
      <c r="P9" s="64"/>
      <c r="Q9" s="460"/>
      <c r="R9" s="64"/>
      <c r="S9" s="64"/>
      <c r="T9" s="64"/>
    </row>
    <row r="10" spans="1:20" s="125" customFormat="1" ht="55.5" customHeight="1" thickTop="1" x14ac:dyDescent="0.35">
      <c r="A10" s="3228" t="s">
        <v>333</v>
      </c>
      <c r="B10" s="3229"/>
      <c r="C10" s="3229"/>
      <c r="D10" s="3229"/>
      <c r="E10" s="879" t="s">
        <v>332</v>
      </c>
      <c r="F10" s="3230" t="s">
        <v>346</v>
      </c>
      <c r="G10" s="3230"/>
      <c r="H10" s="3229" t="s">
        <v>345</v>
      </c>
      <c r="I10" s="3229"/>
      <c r="J10" s="3229"/>
      <c r="K10" s="3229"/>
      <c r="L10" s="3229" t="s">
        <v>344</v>
      </c>
      <c r="M10" s="3229"/>
      <c r="N10" s="3229"/>
      <c r="O10" s="3229"/>
      <c r="P10" s="3229"/>
      <c r="Q10" s="3229"/>
      <c r="R10" s="3229"/>
      <c r="S10" s="3231"/>
      <c r="T10" s="880"/>
    </row>
    <row r="11" spans="1:20" s="119" customFormat="1" ht="73.5" customHeight="1" thickBot="1" x14ac:dyDescent="0.4">
      <c r="A11" s="3232" t="s">
        <v>329</v>
      </c>
      <c r="B11" s="3233"/>
      <c r="C11" s="3233"/>
      <c r="D11" s="3234"/>
      <c r="E11" s="889" t="s">
        <v>380</v>
      </c>
      <c r="F11" s="890" t="s">
        <v>343</v>
      </c>
      <c r="G11" s="891" t="s">
        <v>342</v>
      </c>
      <c r="H11" s="892" t="s">
        <v>341</v>
      </c>
      <c r="I11" s="893" t="s">
        <v>340</v>
      </c>
      <c r="J11" s="893" t="s">
        <v>339</v>
      </c>
      <c r="K11" s="891" t="s">
        <v>191</v>
      </c>
      <c r="L11" s="894" t="s">
        <v>338</v>
      </c>
      <c r="M11" s="895" t="s">
        <v>337</v>
      </c>
      <c r="N11" s="893" t="s">
        <v>336</v>
      </c>
      <c r="O11" s="895" t="s">
        <v>335</v>
      </c>
      <c r="P11" s="893" t="s">
        <v>78</v>
      </c>
      <c r="Q11" s="893" t="s">
        <v>195</v>
      </c>
      <c r="R11" s="893" t="s">
        <v>189</v>
      </c>
      <c r="S11" s="896" t="s">
        <v>334</v>
      </c>
      <c r="T11" s="853"/>
    </row>
    <row r="12" spans="1:20" s="121" customFormat="1" ht="7.5" customHeight="1" x14ac:dyDescent="0.35">
      <c r="A12" s="3235"/>
      <c r="B12" s="3236"/>
      <c r="C12" s="3236"/>
      <c r="D12" s="3236"/>
      <c r="E12" s="3236"/>
      <c r="F12" s="3236"/>
      <c r="G12" s="3236"/>
      <c r="H12" s="3236"/>
      <c r="I12" s="3236"/>
      <c r="J12" s="3236"/>
      <c r="K12" s="3236"/>
      <c r="L12" s="3236"/>
      <c r="M12" s="3236"/>
      <c r="N12" s="3236"/>
      <c r="O12" s="3236"/>
      <c r="P12" s="3236"/>
      <c r="Q12" s="3236"/>
      <c r="R12" s="3236"/>
      <c r="S12" s="3237"/>
      <c r="T12" s="873"/>
    </row>
    <row r="13" spans="1:20" s="117" customFormat="1" ht="35.25" customHeight="1" x14ac:dyDescent="0.3">
      <c r="A13" s="3225" t="str">
        <f>'06-TYPOPARTNER-OFR2'!A11:D11</f>
        <v>Force de vente directe</v>
      </c>
      <c r="B13" s="3226"/>
      <c r="C13" s="3226"/>
      <c r="D13" s="3227"/>
      <c r="E13" s="136" t="str">
        <f>IF(LEN('06-TYPOPARTNER-OFR2'!E11)&lt;1,"",'06-TYPOPARTNER-OFR2'!E11)</f>
        <v>1- Haute</v>
      </c>
      <c r="F13" s="137"/>
      <c r="G13" s="138"/>
      <c r="H13" s="126"/>
      <c r="I13" s="127"/>
      <c r="J13" s="127"/>
      <c r="K13" s="128"/>
      <c r="L13" s="144"/>
      <c r="M13" s="145"/>
      <c r="N13" s="145"/>
      <c r="O13" s="145"/>
      <c r="P13" s="145"/>
      <c r="Q13" s="145"/>
      <c r="R13" s="145"/>
      <c r="S13" s="146"/>
      <c r="T13" s="660"/>
    </row>
    <row r="14" spans="1:20" s="119" customFormat="1" ht="35.25" customHeight="1" x14ac:dyDescent="0.35">
      <c r="A14" s="3225" t="str">
        <f>'06-TYPOPARTNER-OFR2'!A12:D12</f>
        <v>ESN ( SS2I )</v>
      </c>
      <c r="B14" s="3226"/>
      <c r="C14" s="3226"/>
      <c r="D14" s="3227"/>
      <c r="E14" s="136" t="str">
        <f>IF(LEN('06-TYPOPARTNER-OFR2'!E12)&lt;1,"",'06-TYPOPARTNER-OFR2'!E12)</f>
        <v>2- Moyenne</v>
      </c>
      <c r="F14" s="139"/>
      <c r="G14" s="140"/>
      <c r="H14" s="129"/>
      <c r="I14" s="122"/>
      <c r="J14" s="122"/>
      <c r="K14" s="130"/>
      <c r="L14" s="147"/>
      <c r="M14" s="148"/>
      <c r="N14" s="148"/>
      <c r="O14" s="148"/>
      <c r="P14" s="148"/>
      <c r="Q14" s="148"/>
      <c r="R14" s="148"/>
      <c r="S14" s="149"/>
      <c r="T14" s="853"/>
    </row>
    <row r="15" spans="1:20" s="119" customFormat="1" ht="35.25" customHeight="1" x14ac:dyDescent="0.35">
      <c r="A15" s="3225" t="str">
        <f>'06-TYPOPARTNER-OFR2'!A13:D13</f>
        <v>VARs régionaux</v>
      </c>
      <c r="B15" s="3226"/>
      <c r="C15" s="3226"/>
      <c r="D15" s="3227"/>
      <c r="E15" s="136" t="str">
        <f>IF(LEN('06-TYPOPARTNER-OFR2'!E13)&lt;1,"",'06-TYPOPARTNER-OFR2'!E13)</f>
        <v/>
      </c>
      <c r="F15" s="139"/>
      <c r="G15" s="140"/>
      <c r="H15" s="129"/>
      <c r="I15" s="122"/>
      <c r="J15" s="122"/>
      <c r="K15" s="130"/>
      <c r="L15" s="147"/>
      <c r="M15" s="148"/>
      <c r="N15" s="148"/>
      <c r="O15" s="148"/>
      <c r="P15" s="148"/>
      <c r="Q15" s="148"/>
      <c r="R15" s="148"/>
      <c r="S15" s="149"/>
      <c r="T15" s="853"/>
    </row>
    <row r="16" spans="1:20" s="123" customFormat="1" ht="35.25" customHeight="1" x14ac:dyDescent="0.3">
      <c r="A16" s="3225" t="str">
        <f>'06-TYPOPARTNER-OFR2'!A14:D14</f>
        <v>VARs nationaux</v>
      </c>
      <c r="B16" s="3226"/>
      <c r="C16" s="3226"/>
      <c r="D16" s="3227"/>
      <c r="E16" s="136" t="str">
        <f>IF(LEN('06-TYPOPARTNER-OFR2'!E14)&lt;1,"",'06-TYPOPARTNER-OFR2'!E14)</f>
        <v/>
      </c>
      <c r="F16" s="141"/>
      <c r="G16" s="142"/>
      <c r="H16" s="131"/>
      <c r="I16" s="132"/>
      <c r="J16" s="132"/>
      <c r="K16" s="133"/>
      <c r="L16" s="150"/>
      <c r="M16" s="151"/>
      <c r="N16" s="151"/>
      <c r="O16" s="151"/>
      <c r="P16" s="151"/>
      <c r="Q16" s="151"/>
      <c r="R16" s="151"/>
      <c r="S16" s="152"/>
      <c r="T16" s="874"/>
    </row>
    <row r="17" spans="1:20" s="123" customFormat="1" ht="35.25" customHeight="1" x14ac:dyDescent="0.3">
      <c r="A17" s="3225" t="str">
        <f>'06-TYPOPARTNER-OFR2'!A15:D15</f>
        <v xml:space="preserve">Editeurs </v>
      </c>
      <c r="B17" s="3226"/>
      <c r="C17" s="3226"/>
      <c r="D17" s="3227"/>
      <c r="E17" s="136" t="str">
        <f>IF(LEN('06-TYPOPARTNER-OFR2'!E15)&lt;1,"",'06-TYPOPARTNER-OFR2'!E15)</f>
        <v/>
      </c>
      <c r="F17" s="141"/>
      <c r="G17" s="142"/>
      <c r="H17" s="131"/>
      <c r="I17" s="132"/>
      <c r="J17" s="132"/>
      <c r="K17" s="133"/>
      <c r="L17" s="150"/>
      <c r="M17" s="151"/>
      <c r="N17" s="151"/>
      <c r="O17" s="151"/>
      <c r="P17" s="151"/>
      <c r="Q17" s="151"/>
      <c r="R17" s="151"/>
      <c r="S17" s="152"/>
      <c r="T17" s="874"/>
    </row>
    <row r="18" spans="1:20" s="124" customFormat="1" ht="35.25" customHeight="1" x14ac:dyDescent="0.35">
      <c r="A18" s="3225" t="str">
        <f>'06-TYPOPARTNER-OFR2'!A16:D16</f>
        <v>Hébergeurs</v>
      </c>
      <c r="B18" s="3226"/>
      <c r="C18" s="3226"/>
      <c r="D18" s="3227"/>
      <c r="E18" s="136" t="str">
        <f>IF(LEN('06-TYPOPARTNER-OFR2'!E16)&lt;1,"",'06-TYPOPARTNER-OFR2'!E16)</f>
        <v/>
      </c>
      <c r="F18" s="143"/>
      <c r="G18" s="381"/>
      <c r="H18" s="134"/>
      <c r="I18" s="120"/>
      <c r="J18" s="120"/>
      <c r="K18" s="135"/>
      <c r="L18" s="382"/>
      <c r="M18" s="373"/>
      <c r="N18" s="373"/>
      <c r="O18" s="373"/>
      <c r="P18" s="373"/>
      <c r="Q18" s="373"/>
      <c r="R18" s="373"/>
      <c r="S18" s="374"/>
      <c r="T18" s="875"/>
    </row>
    <row r="19" spans="1:20" s="119" customFormat="1" ht="35.25" customHeight="1" x14ac:dyDescent="0.35">
      <c r="A19" s="3225" t="str">
        <f>'06-TYPOPARTNER-OFR2'!A17:D17</f>
        <v>Constructeurs</v>
      </c>
      <c r="B19" s="3226"/>
      <c r="C19" s="3226"/>
      <c r="D19" s="3227"/>
      <c r="E19" s="136" t="str">
        <f>IF(LEN('06-TYPOPARTNER-OFR2'!E17)&lt;1,"",'06-TYPOPARTNER-OFR2'!E17)</f>
        <v/>
      </c>
      <c r="F19" s="139"/>
      <c r="G19" s="140"/>
      <c r="H19" s="129"/>
      <c r="I19" s="122"/>
      <c r="J19" s="122"/>
      <c r="K19" s="130"/>
      <c r="L19" s="147"/>
      <c r="M19" s="148"/>
      <c r="N19" s="148"/>
      <c r="O19" s="148"/>
      <c r="P19" s="148"/>
      <c r="Q19" s="148"/>
      <c r="R19" s="148"/>
      <c r="S19" s="149"/>
      <c r="T19" s="853"/>
    </row>
    <row r="20" spans="1:20" s="119" customFormat="1" ht="35.25" customHeight="1" x14ac:dyDescent="0.35">
      <c r="A20" s="3225" t="str">
        <f>'06-TYPOPARTNER-OFR2'!A18:D18</f>
        <v xml:space="preserve">Cabinets de conseil </v>
      </c>
      <c r="B20" s="3226"/>
      <c r="C20" s="3226"/>
      <c r="D20" s="3227"/>
      <c r="E20" s="136" t="str">
        <f>IF(LEN('06-TYPOPARTNER-OFR2'!E18)&lt;1,"",'06-TYPOPARTNER-OFR2'!E18)</f>
        <v/>
      </c>
      <c r="F20" s="139"/>
      <c r="G20" s="140"/>
      <c r="H20" s="129"/>
      <c r="I20" s="122"/>
      <c r="J20" s="122"/>
      <c r="K20" s="130"/>
      <c r="L20" s="147"/>
      <c r="M20" s="148"/>
      <c r="N20" s="148"/>
      <c r="O20" s="148"/>
      <c r="P20" s="148"/>
      <c r="Q20" s="148"/>
      <c r="R20" s="148"/>
      <c r="S20" s="149"/>
      <c r="T20" s="853"/>
    </row>
    <row r="21" spans="1:20" s="124" customFormat="1" ht="35.25" customHeight="1" x14ac:dyDescent="0.35">
      <c r="A21" s="3225" t="str">
        <f>'06-TYPOPARTNER-OFR2'!A19:D19</f>
        <v>Consultants indépendants</v>
      </c>
      <c r="B21" s="3226"/>
      <c r="C21" s="3226"/>
      <c r="D21" s="3227"/>
      <c r="E21" s="136" t="str">
        <f>IF(LEN('06-TYPOPARTNER-OFR2'!E19)&lt;1,"",'06-TYPOPARTNER-OFR2'!E19)</f>
        <v/>
      </c>
      <c r="F21" s="143"/>
      <c r="G21" s="381"/>
      <c r="H21" s="134"/>
      <c r="I21" s="120"/>
      <c r="J21" s="120"/>
      <c r="K21" s="135"/>
      <c r="L21" s="382"/>
      <c r="M21" s="373"/>
      <c r="N21" s="373"/>
      <c r="O21" s="373"/>
      <c r="P21" s="373"/>
      <c r="Q21" s="373"/>
      <c r="R21" s="373"/>
      <c r="S21" s="374"/>
      <c r="T21" s="875"/>
    </row>
    <row r="22" spans="1:20" s="124" customFormat="1" ht="35.25" customHeight="1" x14ac:dyDescent="0.35">
      <c r="A22" s="3225" t="str">
        <f>'06-TYPOPARTNER-OFR2'!A20:D20</f>
        <v>Hébergeurs d'infrastructures, MSP. Mode Revente</v>
      </c>
      <c r="B22" s="3226"/>
      <c r="C22" s="3226"/>
      <c r="D22" s="3227"/>
      <c r="E22" s="136" t="str">
        <f>IF(LEN('06-TYPOPARTNER-OFR2'!E20)&lt;1,"",'06-TYPOPARTNER-OFR2'!E20)</f>
        <v/>
      </c>
      <c r="F22" s="143"/>
      <c r="G22" s="381"/>
      <c r="H22" s="134"/>
      <c r="I22" s="120"/>
      <c r="J22" s="120"/>
      <c r="K22" s="135"/>
      <c r="L22" s="382"/>
      <c r="M22" s="373"/>
      <c r="N22" s="373"/>
      <c r="O22" s="373"/>
      <c r="P22" s="373"/>
      <c r="Q22" s="373"/>
      <c r="R22" s="373"/>
      <c r="S22" s="374"/>
      <c r="T22" s="875"/>
    </row>
    <row r="23" spans="1:20" s="124" customFormat="1" ht="35.25" customHeight="1" x14ac:dyDescent="0.35">
      <c r="A23" s="3225" t="str">
        <f>'06-TYPOPARTNER-OFR2'!A21:D21</f>
        <v>Hébergeurs d'infrastructures, MSP. Marque blanche</v>
      </c>
      <c r="B23" s="3226"/>
      <c r="C23" s="3226"/>
      <c r="D23" s="3227"/>
      <c r="E23" s="136" t="str">
        <f>IF(LEN('06-TYPOPARTNER-OFR2'!E21)&lt;1,"",'06-TYPOPARTNER-OFR2'!E21)</f>
        <v/>
      </c>
      <c r="F23" s="143"/>
      <c r="G23" s="381"/>
      <c r="H23" s="134"/>
      <c r="I23" s="120"/>
      <c r="J23" s="120"/>
      <c r="K23" s="135"/>
      <c r="L23" s="382"/>
      <c r="M23" s="373"/>
      <c r="N23" s="373"/>
      <c r="O23" s="373"/>
      <c r="P23" s="373"/>
      <c r="Q23" s="373"/>
      <c r="R23" s="373"/>
      <c r="S23" s="374"/>
      <c r="T23" s="875"/>
    </row>
    <row r="24" spans="1:20" s="124" customFormat="1" ht="35.25" customHeight="1" x14ac:dyDescent="0.35">
      <c r="A24" s="3225" t="str">
        <f>'06-TYPOPARTNER-OFR2'!A22:D22</f>
        <v>Web Agencies</v>
      </c>
      <c r="B24" s="3226"/>
      <c r="C24" s="3226"/>
      <c r="D24" s="3227"/>
      <c r="E24" s="136" t="str">
        <f>IF(LEN('06-TYPOPARTNER-OFR2'!E22)&lt;1,"",'06-TYPOPARTNER-OFR2'!E22)</f>
        <v>2- Moyenne</v>
      </c>
      <c r="F24" s="143"/>
      <c r="G24" s="381"/>
      <c r="H24" s="134"/>
      <c r="I24" s="120"/>
      <c r="J24" s="120"/>
      <c r="K24" s="135"/>
      <c r="L24" s="382"/>
      <c r="M24" s="373"/>
      <c r="N24" s="373"/>
      <c r="O24" s="373"/>
      <c r="P24" s="373"/>
      <c r="Q24" s="373"/>
      <c r="R24" s="373"/>
      <c r="S24" s="374"/>
      <c r="T24" s="875"/>
    </row>
    <row r="25" spans="1:20" s="124" customFormat="1" ht="35.25" customHeight="1" x14ac:dyDescent="0.35">
      <c r="A25" s="3225" t="str">
        <f>'06-TYPOPARTNER-OFR2'!A23:D23</f>
        <v xml:space="preserve">Constructeurs </v>
      </c>
      <c r="B25" s="3226"/>
      <c r="C25" s="3226"/>
      <c r="D25" s="3227"/>
      <c r="E25" s="136" t="str">
        <f>IF(LEN('06-TYPOPARTNER-OFR2'!E23)&lt;1,"",'06-TYPOPARTNER-OFR2'!E23)</f>
        <v/>
      </c>
      <c r="F25" s="143"/>
      <c r="G25" s="381"/>
      <c r="H25" s="134"/>
      <c r="I25" s="120"/>
      <c r="J25" s="120"/>
      <c r="K25" s="135"/>
      <c r="L25" s="382"/>
      <c r="M25" s="373"/>
      <c r="N25" s="373"/>
      <c r="O25" s="373"/>
      <c r="P25" s="373"/>
      <c r="Q25" s="373"/>
      <c r="R25" s="373"/>
      <c r="S25" s="374"/>
      <c r="T25" s="875"/>
    </row>
    <row r="26" spans="1:20" s="124" customFormat="1" ht="35.25" customHeight="1" x14ac:dyDescent="0.35">
      <c r="A26" s="3225" t="str">
        <f>'06-TYPOPARTNER-OFR2'!A24:D24</f>
        <v xml:space="preserve">Grossistes </v>
      </c>
      <c r="B26" s="3226"/>
      <c r="C26" s="3226"/>
      <c r="D26" s="3227"/>
      <c r="E26" s="136" t="str">
        <f>IF(LEN('06-TYPOPARTNER-OFR2'!E24)&lt;1,"",'06-TYPOPARTNER-OFR2'!E24)</f>
        <v/>
      </c>
      <c r="F26" s="143"/>
      <c r="G26" s="381"/>
      <c r="H26" s="134"/>
      <c r="I26" s="120"/>
      <c r="J26" s="120"/>
      <c r="K26" s="135"/>
      <c r="L26" s="382"/>
      <c r="M26" s="373"/>
      <c r="N26" s="373"/>
      <c r="O26" s="373"/>
      <c r="P26" s="373"/>
      <c r="Q26" s="373"/>
      <c r="R26" s="373"/>
      <c r="S26" s="374"/>
      <c r="T26" s="875"/>
    </row>
    <row r="27" spans="1:20" s="124" customFormat="1" ht="35.25" customHeight="1" x14ac:dyDescent="0.35">
      <c r="A27" s="3225" t="str">
        <f>'06-TYPOPARTNER-OFR2'!A25:D25</f>
        <v>Revendeurs</v>
      </c>
      <c r="B27" s="3226"/>
      <c r="C27" s="3226"/>
      <c r="D27" s="3227"/>
      <c r="E27" s="136" t="str">
        <f>IF(LEN('06-TYPOPARTNER-OFR2'!E25)&lt;1,"",'06-TYPOPARTNER-OFR2'!E25)</f>
        <v/>
      </c>
      <c r="F27" s="143"/>
      <c r="G27" s="381"/>
      <c r="H27" s="134"/>
      <c r="I27" s="120"/>
      <c r="J27" s="120"/>
      <c r="K27" s="135"/>
      <c r="L27" s="382"/>
      <c r="M27" s="373"/>
      <c r="N27" s="373"/>
      <c r="O27" s="373"/>
      <c r="P27" s="373"/>
      <c r="Q27" s="373"/>
      <c r="R27" s="373"/>
      <c r="S27" s="374"/>
      <c r="T27" s="875"/>
    </row>
    <row r="28" spans="1:20" s="124" customFormat="1" ht="35.25" customHeight="1" x14ac:dyDescent="0.35">
      <c r="A28" s="3225" t="str">
        <f>'06-TYPOPARTNER-OFR2'!A26:D26</f>
        <v>Autres</v>
      </c>
      <c r="B28" s="3226"/>
      <c r="C28" s="3226"/>
      <c r="D28" s="3227"/>
      <c r="E28" s="136" t="str">
        <f>IF(LEN('06-TYPOPARTNER-OFR2'!E26)&lt;1,"",'06-TYPOPARTNER-OFR2'!E26)</f>
        <v>1- Haute</v>
      </c>
      <c r="F28" s="143"/>
      <c r="G28" s="381"/>
      <c r="H28" s="134"/>
      <c r="I28" s="120"/>
      <c r="J28" s="120"/>
      <c r="K28" s="135"/>
      <c r="L28" s="382"/>
      <c r="M28" s="373"/>
      <c r="N28" s="373"/>
      <c r="O28" s="373"/>
      <c r="P28" s="373"/>
      <c r="Q28" s="373"/>
      <c r="R28" s="373"/>
      <c r="S28" s="374"/>
      <c r="T28" s="875"/>
    </row>
    <row r="29" spans="1:20" s="121" customFormat="1" ht="12" customHeight="1" thickBot="1" x14ac:dyDescent="0.4">
      <c r="A29" s="2427"/>
      <c r="B29" s="2428"/>
      <c r="C29" s="2428"/>
      <c r="D29" s="2428"/>
      <c r="E29" s="2428"/>
      <c r="F29" s="2428"/>
      <c r="G29" s="2428"/>
      <c r="H29" s="2428"/>
      <c r="I29" s="2428"/>
      <c r="J29" s="2428"/>
      <c r="K29" s="2428"/>
      <c r="L29" s="2428"/>
      <c r="M29" s="2428"/>
      <c r="N29" s="2428"/>
      <c r="O29" s="2428"/>
      <c r="P29" s="2428"/>
      <c r="Q29" s="2428"/>
      <c r="R29" s="2428"/>
      <c r="S29" s="2429"/>
      <c r="T29" s="873"/>
    </row>
    <row r="30" spans="1:20" ht="13.5" customHeight="1" thickTop="1" x14ac:dyDescent="0.35">
      <c r="A30" s="876"/>
      <c r="B30" s="876"/>
      <c r="C30" s="877"/>
      <c r="D30" s="877"/>
      <c r="E30" s="877"/>
      <c r="F30" s="877"/>
      <c r="G30" s="877"/>
      <c r="H30" s="877"/>
      <c r="I30" s="877"/>
      <c r="J30" s="877"/>
      <c r="K30" s="877"/>
      <c r="L30" s="877"/>
      <c r="M30" s="877"/>
      <c r="N30" s="877"/>
      <c r="O30" s="878"/>
      <c r="P30" s="878"/>
      <c r="Q30" s="877"/>
      <c r="R30" s="64"/>
      <c r="S30" s="64"/>
      <c r="T30" s="64"/>
    </row>
    <row r="31" spans="1:20" ht="15" thickBot="1" x14ac:dyDescent="0.4">
      <c r="A31" s="64"/>
      <c r="B31" s="64"/>
      <c r="C31" s="64"/>
      <c r="D31" s="64"/>
      <c r="E31" s="64"/>
      <c r="F31" s="64"/>
      <c r="G31" s="64"/>
      <c r="H31" s="64"/>
      <c r="I31" s="64"/>
      <c r="J31" s="64"/>
      <c r="K31" s="64"/>
      <c r="L31" s="64"/>
      <c r="M31" s="64"/>
      <c r="N31" s="64"/>
      <c r="O31" s="64"/>
      <c r="P31" s="64"/>
      <c r="Q31" s="64"/>
      <c r="R31" s="64"/>
      <c r="S31" s="64"/>
      <c r="T31" s="64"/>
    </row>
    <row r="32" spans="1:20" ht="19.5" thickTop="1" thickBot="1" x14ac:dyDescent="0.4">
      <c r="A32" s="2472" t="s">
        <v>10</v>
      </c>
      <c r="B32" s="2473"/>
      <c r="C32" s="2473"/>
      <c r="D32" s="2473"/>
      <c r="E32" s="2473"/>
      <c r="F32" s="2473"/>
      <c r="G32" s="2473"/>
      <c r="H32" s="2473"/>
      <c r="I32" s="2473"/>
      <c r="J32" s="2473"/>
      <c r="K32" s="2474"/>
      <c r="L32" s="34"/>
      <c r="M32" s="2360" t="s">
        <v>491</v>
      </c>
      <c r="N32" s="2361"/>
      <c r="O32" s="2362"/>
      <c r="P32" s="34"/>
      <c r="Q32" s="34"/>
      <c r="R32" s="64"/>
      <c r="S32" s="64"/>
      <c r="T32" s="64"/>
    </row>
    <row r="33" spans="1:20" ht="20.25" customHeight="1" x14ac:dyDescent="0.35">
      <c r="A33" s="2498"/>
      <c r="B33" s="2499"/>
      <c r="C33" s="2499"/>
      <c r="D33" s="2499"/>
      <c r="E33" s="2499"/>
      <c r="F33" s="2499"/>
      <c r="G33" s="2499"/>
      <c r="H33" s="2499"/>
      <c r="I33" s="2499"/>
      <c r="J33" s="2499"/>
      <c r="K33" s="2500"/>
      <c r="L33" s="36"/>
      <c r="M33" s="2401" t="s">
        <v>555</v>
      </c>
      <c r="N33" s="2402"/>
      <c r="O33" s="2403"/>
      <c r="P33" s="36"/>
      <c r="Q33" s="36"/>
      <c r="R33" s="64"/>
      <c r="S33" s="64"/>
      <c r="T33" s="64"/>
    </row>
    <row r="34" spans="1:20" ht="20.25" customHeight="1" x14ac:dyDescent="0.35">
      <c r="A34" s="2498"/>
      <c r="B34" s="2499"/>
      <c r="C34" s="2499"/>
      <c r="D34" s="2499"/>
      <c r="E34" s="2499"/>
      <c r="F34" s="2499"/>
      <c r="G34" s="2499"/>
      <c r="H34" s="2499"/>
      <c r="I34" s="2499"/>
      <c r="J34" s="2499"/>
      <c r="K34" s="2500"/>
      <c r="L34" s="36"/>
      <c r="M34" s="2341"/>
      <c r="N34" s="2342"/>
      <c r="O34" s="2343"/>
      <c r="P34" s="36"/>
      <c r="Q34" s="36"/>
      <c r="R34" s="64"/>
      <c r="S34" s="64"/>
      <c r="T34" s="64"/>
    </row>
    <row r="35" spans="1:20" ht="20.25" customHeight="1" x14ac:dyDescent="0.35">
      <c r="A35" s="2498"/>
      <c r="B35" s="2499"/>
      <c r="C35" s="2499"/>
      <c r="D35" s="2499"/>
      <c r="E35" s="2499"/>
      <c r="F35" s="2499"/>
      <c r="G35" s="2499"/>
      <c r="H35" s="2499"/>
      <c r="I35" s="2499"/>
      <c r="J35" s="2499"/>
      <c r="K35" s="2500"/>
      <c r="L35" s="36"/>
      <c r="M35" s="2341"/>
      <c r="N35" s="2342"/>
      <c r="O35" s="2343"/>
      <c r="P35" s="36"/>
      <c r="Q35" s="36"/>
      <c r="R35" s="64"/>
      <c r="S35" s="64"/>
      <c r="T35" s="64"/>
    </row>
    <row r="36" spans="1:20" ht="20.25" customHeight="1" thickBot="1" x14ac:dyDescent="0.4">
      <c r="A36" s="2501"/>
      <c r="B36" s="2502"/>
      <c r="C36" s="2502"/>
      <c r="D36" s="2502"/>
      <c r="E36" s="2502"/>
      <c r="F36" s="2502"/>
      <c r="G36" s="2502"/>
      <c r="H36" s="2502"/>
      <c r="I36" s="2502"/>
      <c r="J36" s="2502"/>
      <c r="K36" s="2503"/>
      <c r="L36" s="36"/>
      <c r="M36" s="2344"/>
      <c r="N36" s="2345"/>
      <c r="O36" s="2346"/>
      <c r="P36" s="36"/>
      <c r="Q36" s="36"/>
      <c r="R36" s="64"/>
      <c r="S36" s="64"/>
      <c r="T36" s="64"/>
    </row>
    <row r="37" spans="1:20" ht="15.5" thickTop="1" thickBot="1" x14ac:dyDescent="0.4">
      <c r="A37" s="64"/>
      <c r="B37" s="64"/>
      <c r="C37" s="64"/>
      <c r="D37" s="64"/>
      <c r="E37" s="64"/>
      <c r="F37" s="64"/>
      <c r="G37" s="64"/>
      <c r="H37" s="64"/>
      <c r="I37" s="64"/>
      <c r="J37" s="64"/>
      <c r="K37" s="64"/>
      <c r="L37" s="64"/>
      <c r="M37" s="34"/>
      <c r="N37" s="34"/>
      <c r="O37" s="34"/>
      <c r="P37" s="64"/>
      <c r="Q37" s="64"/>
      <c r="R37" s="64"/>
      <c r="S37" s="64"/>
      <c r="T37" s="64"/>
    </row>
    <row r="38" spans="1:20" ht="19.5" thickTop="1" thickBot="1" x14ac:dyDescent="0.4">
      <c r="A38" s="2472" t="s">
        <v>11</v>
      </c>
      <c r="B38" s="2504"/>
      <c r="C38" s="2504"/>
      <c r="D38" s="2504"/>
      <c r="E38" s="2504"/>
      <c r="F38" s="2504"/>
      <c r="G38" s="2504"/>
      <c r="H38" s="2504"/>
      <c r="I38" s="2504"/>
      <c r="J38" s="2504"/>
      <c r="K38" s="2505"/>
      <c r="L38" s="34"/>
      <c r="M38" s="2360" t="s">
        <v>491</v>
      </c>
      <c r="N38" s="2361"/>
      <c r="O38" s="2362"/>
      <c r="P38" s="34"/>
      <c r="Q38" s="34"/>
      <c r="R38" s="64"/>
      <c r="S38" s="64"/>
      <c r="T38" s="64"/>
    </row>
    <row r="39" spans="1:20" ht="20.25" customHeight="1" x14ac:dyDescent="0.35">
      <c r="A39" s="2498" t="s">
        <v>557</v>
      </c>
      <c r="B39" s="2499"/>
      <c r="C39" s="2499"/>
      <c r="D39" s="2499"/>
      <c r="E39" s="2499"/>
      <c r="F39" s="2499"/>
      <c r="G39" s="2499"/>
      <c r="H39" s="2499"/>
      <c r="I39" s="2499"/>
      <c r="J39" s="2499"/>
      <c r="K39" s="2500"/>
      <c r="L39" s="36"/>
      <c r="M39" s="2401" t="s">
        <v>556</v>
      </c>
      <c r="N39" s="2402"/>
      <c r="O39" s="2403"/>
      <c r="P39" s="36"/>
      <c r="Q39" s="36"/>
      <c r="R39" s="64"/>
      <c r="S39" s="64"/>
      <c r="T39" s="64"/>
    </row>
    <row r="40" spans="1:20" ht="20.25" customHeight="1" x14ac:dyDescent="0.35">
      <c r="A40" s="2498"/>
      <c r="B40" s="2499"/>
      <c r="C40" s="2499"/>
      <c r="D40" s="2499"/>
      <c r="E40" s="2499"/>
      <c r="F40" s="2499"/>
      <c r="G40" s="2499"/>
      <c r="H40" s="2499"/>
      <c r="I40" s="2499"/>
      <c r="J40" s="2499"/>
      <c r="K40" s="2500"/>
      <c r="L40" s="36"/>
      <c r="M40" s="2341"/>
      <c r="N40" s="2342"/>
      <c r="O40" s="2343"/>
      <c r="P40" s="36"/>
      <c r="Q40" s="36"/>
      <c r="R40" s="64"/>
      <c r="S40" s="64"/>
      <c r="T40" s="64"/>
    </row>
    <row r="41" spans="1:20" ht="20.25" customHeight="1" x14ac:dyDescent="0.35">
      <c r="A41" s="2498"/>
      <c r="B41" s="2499"/>
      <c r="C41" s="2499"/>
      <c r="D41" s="2499"/>
      <c r="E41" s="2499"/>
      <c r="F41" s="2499"/>
      <c r="G41" s="2499"/>
      <c r="H41" s="2499"/>
      <c r="I41" s="2499"/>
      <c r="J41" s="2499"/>
      <c r="K41" s="2500"/>
      <c r="L41" s="36"/>
      <c r="M41" s="2341"/>
      <c r="N41" s="2342"/>
      <c r="O41" s="2343"/>
      <c r="P41" s="36"/>
      <c r="Q41" s="36"/>
      <c r="R41" s="64"/>
      <c r="S41" s="64"/>
      <c r="T41" s="64"/>
    </row>
    <row r="42" spans="1:20" ht="20.25" customHeight="1" thickBot="1" x14ac:dyDescent="0.4">
      <c r="A42" s="2501"/>
      <c r="B42" s="2502"/>
      <c r="C42" s="2502"/>
      <c r="D42" s="2502"/>
      <c r="E42" s="2502"/>
      <c r="F42" s="2502"/>
      <c r="G42" s="2502"/>
      <c r="H42" s="2502"/>
      <c r="I42" s="2502"/>
      <c r="J42" s="2502"/>
      <c r="K42" s="2503"/>
      <c r="L42" s="36"/>
      <c r="M42" s="2344"/>
      <c r="N42" s="2345"/>
      <c r="O42" s="2346"/>
      <c r="P42" s="36"/>
      <c r="Q42" s="36"/>
      <c r="R42" s="64"/>
      <c r="S42" s="64"/>
      <c r="T42" s="64"/>
    </row>
    <row r="43" spans="1:20" ht="15" thickTop="1" x14ac:dyDescent="0.35">
      <c r="A43" s="64"/>
      <c r="B43" s="64"/>
      <c r="C43" s="64"/>
      <c r="D43" s="64"/>
      <c r="E43" s="64"/>
      <c r="F43" s="64"/>
      <c r="G43" s="64"/>
      <c r="H43" s="64"/>
      <c r="I43" s="64"/>
      <c r="J43" s="64"/>
      <c r="K43" s="64"/>
      <c r="L43" s="64"/>
      <c r="M43" s="64"/>
      <c r="N43" s="64"/>
      <c r="O43" s="64"/>
      <c r="P43" s="64"/>
      <c r="Q43" s="64"/>
      <c r="R43" s="64"/>
      <c r="S43" s="64"/>
      <c r="T43" s="64"/>
    </row>
    <row r="44" spans="1:20" ht="15" thickBot="1" x14ac:dyDescent="0.4">
      <c r="A44" s="64"/>
      <c r="B44" s="64"/>
      <c r="C44" s="64"/>
      <c r="D44" s="64"/>
      <c r="E44" s="64"/>
      <c r="F44" s="64"/>
      <c r="G44" s="64"/>
      <c r="H44" s="64"/>
      <c r="I44" s="64"/>
      <c r="J44" s="64"/>
      <c r="K44" s="64"/>
      <c r="L44" s="64"/>
      <c r="M44" s="64"/>
      <c r="N44" s="64"/>
      <c r="O44" s="64"/>
      <c r="P44" s="64"/>
      <c r="Q44" s="64"/>
      <c r="R44" s="64"/>
      <c r="S44" s="64"/>
      <c r="T44" s="64"/>
    </row>
    <row r="45" spans="1:20" ht="19" thickTop="1" x14ac:dyDescent="0.45">
      <c r="A45" s="3219" t="s">
        <v>563</v>
      </c>
      <c r="B45" s="3220"/>
      <c r="C45" s="3220"/>
      <c r="D45" s="3220"/>
      <c r="E45" s="3220"/>
      <c r="F45" s="3220"/>
      <c r="G45" s="3220"/>
      <c r="H45" s="3220"/>
      <c r="I45" s="3220"/>
      <c r="J45" s="3220"/>
      <c r="K45" s="3220"/>
      <c r="L45" s="3220"/>
      <c r="M45" s="3221"/>
      <c r="N45" s="64"/>
      <c r="O45" s="64"/>
      <c r="P45" s="64"/>
      <c r="Q45" s="64"/>
      <c r="R45" s="64"/>
      <c r="S45" s="64"/>
      <c r="T45" s="64"/>
    </row>
    <row r="46" spans="1:20" x14ac:dyDescent="0.35">
      <c r="A46" s="3222" t="s">
        <v>558</v>
      </c>
      <c r="B46" s="3223"/>
      <c r="C46" s="3223" t="s">
        <v>559</v>
      </c>
      <c r="D46" s="3223"/>
      <c r="E46" s="3223"/>
      <c r="F46" s="3223" t="s">
        <v>560</v>
      </c>
      <c r="G46" s="3223"/>
      <c r="H46" s="3223" t="s">
        <v>561</v>
      </c>
      <c r="I46" s="3223"/>
      <c r="J46" s="3223" t="s">
        <v>564</v>
      </c>
      <c r="K46" s="3223"/>
      <c r="L46" s="3223" t="s">
        <v>562</v>
      </c>
      <c r="M46" s="3224"/>
      <c r="N46" s="64"/>
      <c r="O46" s="64"/>
      <c r="P46" s="64"/>
      <c r="Q46" s="64"/>
      <c r="R46" s="64"/>
      <c r="S46" s="64"/>
      <c r="T46" s="64"/>
    </row>
    <row r="47" spans="1:20" x14ac:dyDescent="0.35">
      <c r="A47" s="3222"/>
      <c r="B47" s="3223"/>
      <c r="C47" s="3223"/>
      <c r="D47" s="3223"/>
      <c r="E47" s="3223"/>
      <c r="F47" s="3223"/>
      <c r="G47" s="3223"/>
      <c r="H47" s="3223"/>
      <c r="I47" s="3223"/>
      <c r="J47" s="3223"/>
      <c r="K47" s="3223"/>
      <c r="L47" s="3223"/>
      <c r="M47" s="3224"/>
      <c r="N47" s="64"/>
      <c r="O47" s="64"/>
      <c r="P47" s="64"/>
      <c r="Q47" s="64"/>
      <c r="R47" s="64"/>
      <c r="S47" s="64"/>
      <c r="T47" s="64"/>
    </row>
    <row r="48" spans="1:20" x14ac:dyDescent="0.35">
      <c r="A48" s="883"/>
      <c r="B48" s="884"/>
      <c r="C48" s="3214"/>
      <c r="D48" s="3214"/>
      <c r="E48" s="3214"/>
      <c r="F48" s="3214"/>
      <c r="G48" s="3214"/>
      <c r="H48" s="3214"/>
      <c r="I48" s="3214"/>
      <c r="J48" s="3215">
        <f>SUM(C48:I48)</f>
        <v>0</v>
      </c>
      <c r="K48" s="3215"/>
      <c r="L48" s="3214"/>
      <c r="M48" s="3216"/>
      <c r="N48" s="64"/>
      <c r="O48" s="64"/>
      <c r="P48" s="64"/>
      <c r="Q48" s="64"/>
      <c r="R48" s="64"/>
      <c r="S48" s="64"/>
      <c r="T48" s="64"/>
    </row>
    <row r="49" spans="1:20" x14ac:dyDescent="0.35">
      <c r="A49" s="883"/>
      <c r="B49" s="884"/>
      <c r="C49" s="3214"/>
      <c r="D49" s="3214"/>
      <c r="E49" s="3214"/>
      <c r="F49" s="3214"/>
      <c r="G49" s="3214"/>
      <c r="H49" s="3214"/>
      <c r="I49" s="3214"/>
      <c r="J49" s="3215">
        <f t="shared" ref="J49:J54" si="0">SUM(C49:I49)</f>
        <v>0</v>
      </c>
      <c r="K49" s="3215"/>
      <c r="L49" s="3214"/>
      <c r="M49" s="3216"/>
      <c r="N49" s="64"/>
      <c r="O49" s="64"/>
      <c r="P49" s="64"/>
      <c r="Q49" s="64"/>
      <c r="R49" s="64"/>
      <c r="S49" s="64"/>
      <c r="T49" s="64"/>
    </row>
    <row r="50" spans="1:20" x14ac:dyDescent="0.35">
      <c r="A50" s="883"/>
      <c r="B50" s="884"/>
      <c r="C50" s="3214"/>
      <c r="D50" s="3214"/>
      <c r="E50" s="3214"/>
      <c r="F50" s="3214"/>
      <c r="G50" s="3214"/>
      <c r="H50" s="3214"/>
      <c r="I50" s="3214"/>
      <c r="J50" s="3215">
        <f t="shared" si="0"/>
        <v>0</v>
      </c>
      <c r="K50" s="3215"/>
      <c r="L50" s="3214"/>
      <c r="M50" s="3216"/>
      <c r="N50" s="64"/>
      <c r="O50" s="64"/>
      <c r="P50" s="64"/>
      <c r="Q50" s="64"/>
      <c r="R50" s="64"/>
      <c r="S50" s="64"/>
      <c r="T50" s="64"/>
    </row>
    <row r="51" spans="1:20" x14ac:dyDescent="0.35">
      <c r="A51" s="883"/>
      <c r="B51" s="884"/>
      <c r="C51" s="3214"/>
      <c r="D51" s="3214"/>
      <c r="E51" s="3214"/>
      <c r="F51" s="3214"/>
      <c r="G51" s="3214"/>
      <c r="H51" s="3214"/>
      <c r="I51" s="3214"/>
      <c r="J51" s="3215">
        <f t="shared" si="0"/>
        <v>0</v>
      </c>
      <c r="K51" s="3215"/>
      <c r="L51" s="3214"/>
      <c r="M51" s="3216"/>
      <c r="N51" s="64"/>
      <c r="O51" s="64"/>
      <c r="P51" s="64"/>
      <c r="Q51" s="64"/>
      <c r="R51" s="64"/>
      <c r="S51" s="64"/>
      <c r="T51" s="64"/>
    </row>
    <row r="52" spans="1:20" x14ac:dyDescent="0.35">
      <c r="A52" s="883"/>
      <c r="B52" s="884"/>
      <c r="C52" s="3214"/>
      <c r="D52" s="3214"/>
      <c r="E52" s="3214"/>
      <c r="F52" s="3214"/>
      <c r="G52" s="3214"/>
      <c r="H52" s="3214"/>
      <c r="I52" s="3214"/>
      <c r="J52" s="3215">
        <f t="shared" si="0"/>
        <v>0</v>
      </c>
      <c r="K52" s="3215"/>
      <c r="L52" s="3214"/>
      <c r="M52" s="3216"/>
      <c r="N52" s="64"/>
      <c r="O52" s="64"/>
      <c r="P52" s="64"/>
      <c r="Q52" s="64"/>
      <c r="R52" s="64"/>
      <c r="S52" s="64"/>
      <c r="T52" s="64"/>
    </row>
    <row r="53" spans="1:20" x14ac:dyDescent="0.35">
      <c r="A53" s="883"/>
      <c r="B53" s="884"/>
      <c r="C53" s="3214"/>
      <c r="D53" s="3214"/>
      <c r="E53" s="3214"/>
      <c r="F53" s="3214"/>
      <c r="G53" s="3214"/>
      <c r="H53" s="3214"/>
      <c r="I53" s="3214"/>
      <c r="J53" s="3215">
        <f t="shared" si="0"/>
        <v>0</v>
      </c>
      <c r="K53" s="3215"/>
      <c r="L53" s="3214"/>
      <c r="M53" s="3216"/>
      <c r="N53" s="64"/>
      <c r="O53" s="64"/>
      <c r="P53" s="64"/>
      <c r="Q53" s="64"/>
      <c r="R53" s="64"/>
      <c r="S53" s="64"/>
      <c r="T53" s="64"/>
    </row>
    <row r="54" spans="1:20" x14ac:dyDescent="0.35">
      <c r="A54" s="883"/>
      <c r="B54" s="884"/>
      <c r="C54" s="3214"/>
      <c r="D54" s="3214"/>
      <c r="E54" s="3214"/>
      <c r="F54" s="3214"/>
      <c r="G54" s="3214"/>
      <c r="H54" s="3214"/>
      <c r="I54" s="3214"/>
      <c r="J54" s="3215">
        <f t="shared" si="0"/>
        <v>0</v>
      </c>
      <c r="K54" s="3215"/>
      <c r="L54" s="3214"/>
      <c r="M54" s="3216"/>
      <c r="N54" s="64"/>
      <c r="O54" s="64"/>
      <c r="P54" s="64"/>
      <c r="Q54" s="64"/>
      <c r="R54" s="64"/>
      <c r="S54" s="64"/>
      <c r="T54" s="64"/>
    </row>
    <row r="55" spans="1:20" ht="15" thickBot="1" x14ac:dyDescent="0.4">
      <c r="A55" s="881"/>
      <c r="B55" s="882"/>
      <c r="C55" s="3217"/>
      <c r="D55" s="3217"/>
      <c r="E55" s="3217"/>
      <c r="F55" s="3217"/>
      <c r="G55" s="3217"/>
      <c r="H55" s="3217"/>
      <c r="I55" s="3217"/>
      <c r="J55" s="3217"/>
      <c r="K55" s="3217"/>
      <c r="L55" s="3217"/>
      <c r="M55" s="3218"/>
      <c r="N55" s="64"/>
      <c r="O55" s="64"/>
      <c r="P55" s="64"/>
      <c r="Q55" s="64"/>
      <c r="R55" s="64"/>
      <c r="S55" s="64"/>
      <c r="T55" s="64"/>
    </row>
    <row r="56" spans="1:20" ht="15" thickTop="1" x14ac:dyDescent="0.35">
      <c r="A56" s="64"/>
      <c r="B56" s="64"/>
      <c r="C56" s="64"/>
      <c r="D56" s="64"/>
      <c r="E56" s="64"/>
      <c r="F56" s="64"/>
      <c r="G56" s="64"/>
      <c r="H56" s="64"/>
      <c r="I56" s="64"/>
      <c r="J56" s="64"/>
      <c r="K56" s="64"/>
      <c r="L56" s="64"/>
      <c r="M56" s="64"/>
      <c r="N56" s="64"/>
      <c r="O56" s="64"/>
      <c r="P56" s="64"/>
      <c r="Q56" s="64"/>
      <c r="R56" s="64"/>
      <c r="S56" s="64"/>
      <c r="T56" s="64"/>
    </row>
    <row r="57" spans="1:20" x14ac:dyDescent="0.35">
      <c r="A57" s="64"/>
      <c r="B57" s="64"/>
      <c r="C57" s="64"/>
      <c r="D57" s="64"/>
      <c r="E57" s="64"/>
      <c r="F57" s="64"/>
      <c r="G57" s="64"/>
      <c r="H57" s="64"/>
      <c r="I57" s="64"/>
      <c r="J57" s="64"/>
      <c r="K57" s="64"/>
      <c r="L57" s="64"/>
      <c r="M57" s="64"/>
      <c r="N57" s="64"/>
      <c r="O57" s="64"/>
      <c r="P57" s="64"/>
      <c r="Q57" s="64"/>
      <c r="R57" s="64"/>
      <c r="S57" s="64"/>
      <c r="T57" s="64"/>
    </row>
    <row r="58" spans="1:20" x14ac:dyDescent="0.35">
      <c r="A58" s="64"/>
      <c r="B58" s="64"/>
      <c r="C58" s="64"/>
      <c r="D58" s="64"/>
      <c r="E58" s="64"/>
      <c r="F58" s="64"/>
      <c r="G58" s="64"/>
      <c r="H58" s="64"/>
      <c r="I58" s="64"/>
      <c r="J58" s="64"/>
      <c r="K58" s="64"/>
      <c r="L58" s="64"/>
      <c r="M58" s="64"/>
      <c r="N58" s="64"/>
      <c r="O58" s="64"/>
      <c r="P58" s="64"/>
      <c r="Q58" s="64"/>
      <c r="R58" s="64"/>
      <c r="S58" s="64"/>
      <c r="T58" s="64"/>
    </row>
  </sheetData>
  <mergeCells count="91">
    <mergeCell ref="D1:G1"/>
    <mergeCell ref="I1:J1"/>
    <mergeCell ref="L1:M1"/>
    <mergeCell ref="D2:G2"/>
    <mergeCell ref="I2:J2"/>
    <mergeCell ref="L2:M2"/>
    <mergeCell ref="H4:Q4"/>
    <mergeCell ref="A5:Q5"/>
    <mergeCell ref="A6:B6"/>
    <mergeCell ref="C6:Q6"/>
    <mergeCell ref="A7:B8"/>
    <mergeCell ref="C7:Q8"/>
    <mergeCell ref="A4:G4"/>
    <mergeCell ref="A18:D18"/>
    <mergeCell ref="A10:D10"/>
    <mergeCell ref="F10:G10"/>
    <mergeCell ref="H10:K10"/>
    <mergeCell ref="L10:S10"/>
    <mergeCell ref="A11:D11"/>
    <mergeCell ref="A12:S12"/>
    <mergeCell ref="A13:D13"/>
    <mergeCell ref="A14:D14"/>
    <mergeCell ref="A15:D15"/>
    <mergeCell ref="A16:D16"/>
    <mergeCell ref="A17:D17"/>
    <mergeCell ref="A32:K32"/>
    <mergeCell ref="M32:O32"/>
    <mergeCell ref="A19:D19"/>
    <mergeCell ref="A20:D20"/>
    <mergeCell ref="A21:D21"/>
    <mergeCell ref="A22:D22"/>
    <mergeCell ref="A23:D23"/>
    <mergeCell ref="A24:D24"/>
    <mergeCell ref="A25:D25"/>
    <mergeCell ref="A26:D26"/>
    <mergeCell ref="A27:D27"/>
    <mergeCell ref="A28:D28"/>
    <mergeCell ref="A29:S29"/>
    <mergeCell ref="A33:K36"/>
    <mergeCell ref="M33:O36"/>
    <mergeCell ref="A38:K38"/>
    <mergeCell ref="M38:O38"/>
    <mergeCell ref="A39:K42"/>
    <mergeCell ref="M39:O42"/>
    <mergeCell ref="A45:M45"/>
    <mergeCell ref="A46:B47"/>
    <mergeCell ref="C46:E47"/>
    <mergeCell ref="F46:G47"/>
    <mergeCell ref="H46:I47"/>
    <mergeCell ref="J46:K47"/>
    <mergeCell ref="L46:M47"/>
    <mergeCell ref="C49:E49"/>
    <mergeCell ref="F49:G49"/>
    <mergeCell ref="H49:I49"/>
    <mergeCell ref="J49:K49"/>
    <mergeCell ref="L49:M49"/>
    <mergeCell ref="C48:E48"/>
    <mergeCell ref="F48:G48"/>
    <mergeCell ref="H48:I48"/>
    <mergeCell ref="J48:K48"/>
    <mergeCell ref="L48:M48"/>
    <mergeCell ref="C51:E51"/>
    <mergeCell ref="F51:G51"/>
    <mergeCell ref="H51:I51"/>
    <mergeCell ref="J51:K51"/>
    <mergeCell ref="L51:M51"/>
    <mergeCell ref="C50:E50"/>
    <mergeCell ref="F50:G50"/>
    <mergeCell ref="H50:I50"/>
    <mergeCell ref="J50:K50"/>
    <mergeCell ref="L50:M50"/>
    <mergeCell ref="C53:E53"/>
    <mergeCell ref="F53:G53"/>
    <mergeCell ref="H53:I53"/>
    <mergeCell ref="J53:K53"/>
    <mergeCell ref="L53:M53"/>
    <mergeCell ref="C52:E52"/>
    <mergeCell ref="F52:G52"/>
    <mergeCell ref="H52:I52"/>
    <mergeCell ref="J52:K52"/>
    <mergeCell ref="L52:M52"/>
    <mergeCell ref="C55:E55"/>
    <mergeCell ref="F55:G55"/>
    <mergeCell ref="H55:I55"/>
    <mergeCell ref="J55:K55"/>
    <mergeCell ref="L55:M55"/>
    <mergeCell ref="C54:E54"/>
    <mergeCell ref="F54:G54"/>
    <mergeCell ref="H54:I54"/>
    <mergeCell ref="J54:K54"/>
    <mergeCell ref="L54:M54"/>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A00-000000000000}">
      <formula1>AvancementTheme</formula1>
    </dataValidation>
  </dataValidations>
  <hyperlinks>
    <hyperlink ref="P1" location="DPDV_06RP2" display="PdV" xr:uid="{00000000-0004-0000-2A00-000000000000}"/>
    <hyperlink ref="Q1" location="DKPI_06RP2" display="KPI's" xr:uid="{00000000-0004-0000-2A00-000001000000}"/>
  </hyperlinks>
  <pageMargins left="0.70866141732283472" right="0.70866141732283472" top="0.74803149606299213" bottom="0.74803149606299213" header="0.31496062992125984" footer="0.31496062992125984"/>
  <pageSetup paperSize="9" scale="36" orientation="portrait" r:id="rId1"/>
  <headerFooter>
    <oddHeader>&amp;LPAD Methodology (c) 2013-2014&amp;RStrategic Management Workshop</oddHeader>
    <oddFooter>&amp;L&amp;F&amp;C&amp;A&amp;RSituation au : &amp;D - page : &amp;P/&amp;N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56">
    <tabColor theme="2" tint="-0.249977111117893"/>
    <pageSetUpPr fitToPage="1"/>
  </sheetPr>
  <dimension ref="A1:R49"/>
  <sheetViews>
    <sheetView showGridLines="0" showRowColHeaders="0" zoomScaleNormal="100" workbookViewId="0">
      <pane ySplit="7" topLeftCell="A8" activePane="bottomLeft" state="frozen"/>
      <selection activeCell="E12" sqref="E12:H12"/>
      <selection pane="bottomLeft" activeCell="D12" sqref="D12:Q12"/>
    </sheetView>
  </sheetViews>
  <sheetFormatPr baseColWidth="10" defaultColWidth="11.453125" defaultRowHeight="14.5" x14ac:dyDescent="0.35"/>
  <cols>
    <col min="1" max="1" width="11.453125" style="61"/>
    <col min="2" max="2" width="11.81640625" style="61" customWidth="1"/>
    <col min="3" max="3" width="8.81640625" style="61" customWidth="1"/>
    <col min="4" max="4" width="7.54296875" style="61" customWidth="1"/>
    <col min="5" max="9" width="10.7265625" style="61" customWidth="1"/>
    <col min="10" max="10" width="9.453125" style="61" customWidth="1"/>
    <col min="11" max="11" width="10.7265625" style="61" customWidth="1"/>
    <col min="12" max="15" width="9.453125" style="61" customWidth="1"/>
    <col min="16" max="16" width="11.26953125" style="61" customWidth="1"/>
    <col min="17" max="17" width="14.453125" style="61" customWidth="1"/>
    <col min="18" max="16384" width="11.453125" style="61"/>
  </cols>
  <sheetData>
    <row r="1" spans="1:18" s="55" customFormat="1" ht="15" customHeight="1" x14ac:dyDescent="0.35">
      <c r="A1" s="953"/>
      <c r="B1" s="953"/>
      <c r="C1" s="953"/>
      <c r="D1" s="1995" t="s">
        <v>5</v>
      </c>
      <c r="E1" s="1995"/>
      <c r="F1" s="1995"/>
      <c r="G1" s="1995"/>
      <c r="H1" s="396"/>
      <c r="I1" s="1995" t="s">
        <v>6</v>
      </c>
      <c r="J1" s="1995"/>
      <c r="K1" s="953"/>
      <c r="L1" s="1995" t="s">
        <v>9</v>
      </c>
      <c r="M1" s="1995"/>
      <c r="N1" s="953"/>
      <c r="O1" s="953"/>
      <c r="P1" s="459" t="s">
        <v>2</v>
      </c>
      <c r="Q1" s="459" t="s">
        <v>3</v>
      </c>
      <c r="R1" s="450"/>
    </row>
    <row r="2" spans="1:18" s="59" customFormat="1" ht="18" customHeight="1" x14ac:dyDescent="0.35">
      <c r="A2" s="398"/>
      <c r="B2" s="398"/>
      <c r="C2" s="398"/>
      <c r="D2" s="1996" t="str">
        <f>NomClient</f>
        <v>BestEditor</v>
      </c>
      <c r="E2" s="1997"/>
      <c r="F2" s="1997"/>
      <c r="G2" s="1998"/>
      <c r="H2" s="398"/>
      <c r="I2" s="2164" t="s">
        <v>283</v>
      </c>
      <c r="J2" s="2000"/>
      <c r="K2" s="398"/>
      <c r="L2" s="2001">
        <v>41862.591898148145</v>
      </c>
      <c r="M2" s="2002"/>
      <c r="N2" s="717"/>
      <c r="O2" s="399"/>
      <c r="P2" s="448">
        <f>IF(LEN(DPDV_06PP2)&gt;0,LEN(DPDV_06PP2),0-PDV_NBmini)</f>
        <v>27</v>
      </c>
      <c r="Q2" s="448">
        <f>IF(LEN(DKPI_06PP2)&gt;0,LEN(DKPI_06PP2),0-KPI_NBmini)</f>
        <v>61</v>
      </c>
      <c r="R2" s="451"/>
    </row>
    <row r="3" spans="1:18" ht="6.75" customHeight="1" thickBot="1" x14ac:dyDescent="0.4">
      <c r="A3" s="401"/>
      <c r="B3" s="401"/>
      <c r="C3" s="401"/>
      <c r="D3" s="401"/>
      <c r="E3" s="401"/>
      <c r="F3" s="401"/>
      <c r="G3" s="401"/>
      <c r="H3" s="401"/>
      <c r="I3" s="401"/>
      <c r="J3" s="401"/>
      <c r="K3" s="401"/>
      <c r="L3" s="401"/>
      <c r="M3" s="401"/>
      <c r="N3" s="401"/>
      <c r="O3" s="401"/>
      <c r="P3" s="401"/>
      <c r="Q3" s="401"/>
      <c r="R3" s="64"/>
    </row>
    <row r="4" spans="1:18" s="1" customFormat="1" ht="21" customHeight="1" thickBot="1" x14ac:dyDescent="0.4">
      <c r="A4" s="3197" t="str">
        <f>Parametre!B29 &amp; "  : "</f>
        <v xml:space="preserve">  : </v>
      </c>
      <c r="B4" s="3197"/>
      <c r="C4" s="3197"/>
      <c r="D4" s="3197"/>
      <c r="E4" s="3197"/>
      <c r="F4" s="3197"/>
      <c r="G4" s="3197"/>
      <c r="H4" s="3212" t="str">
        <f>"Partenaires idéaux pour " &amp; NomProd2</f>
        <v>Partenaires idéaux pour Offre 2</v>
      </c>
      <c r="I4" s="3212"/>
      <c r="J4" s="3212"/>
      <c r="K4" s="3212"/>
      <c r="L4" s="3212"/>
      <c r="M4" s="3212"/>
      <c r="N4" s="3212"/>
      <c r="O4" s="3212"/>
      <c r="P4" s="3212"/>
      <c r="Q4" s="3213"/>
      <c r="R4" s="435"/>
    </row>
    <row r="5" spans="1:18" s="193" customFormat="1" ht="15" customHeight="1" thickBot="1" x14ac:dyDescent="0.4">
      <c r="A5" s="2017" t="s">
        <v>14</v>
      </c>
      <c r="B5" s="2017"/>
      <c r="C5" s="2506" t="s">
        <v>449</v>
      </c>
      <c r="D5" s="2506"/>
      <c r="E5" s="2506"/>
      <c r="F5" s="2506"/>
      <c r="G5" s="2506"/>
      <c r="H5" s="2506"/>
      <c r="I5" s="2506"/>
      <c r="J5" s="2506"/>
      <c r="K5" s="2506"/>
      <c r="L5" s="2506"/>
      <c r="M5" s="2506"/>
      <c r="N5" s="2506"/>
      <c r="O5" s="2506"/>
      <c r="P5" s="2506"/>
      <c r="Q5" s="2506"/>
      <c r="R5" s="452"/>
    </row>
    <row r="6" spans="1:18" s="125" customFormat="1" ht="18.75" customHeight="1" thickBot="1" x14ac:dyDescent="0.4">
      <c r="A6" s="2484" t="s">
        <v>333</v>
      </c>
      <c r="B6" s="2485"/>
      <c r="C6" s="885" t="s">
        <v>332</v>
      </c>
      <c r="D6" s="2507" t="s">
        <v>348</v>
      </c>
      <c r="E6" s="2508"/>
      <c r="F6" s="2508"/>
      <c r="G6" s="2508"/>
      <c r="H6" s="2508"/>
      <c r="I6" s="2508"/>
      <c r="J6" s="2508"/>
      <c r="K6" s="2508"/>
      <c r="L6" s="2508"/>
      <c r="M6" s="2508"/>
      <c r="N6" s="2508"/>
      <c r="O6" s="2508"/>
      <c r="P6" s="2508"/>
      <c r="Q6" s="2509"/>
      <c r="R6" s="880"/>
    </row>
    <row r="7" spans="1:18" s="119" customFormat="1" ht="100.5" customHeight="1" thickBot="1" x14ac:dyDescent="0.4">
      <c r="A7" s="2486" t="s">
        <v>936</v>
      </c>
      <c r="B7" s="2487"/>
      <c r="C7" s="2487"/>
      <c r="D7" s="2487"/>
      <c r="E7" s="2487"/>
      <c r="F7" s="2487"/>
      <c r="G7" s="2487"/>
      <c r="H7" s="2487"/>
      <c r="I7" s="2510" t="s">
        <v>937</v>
      </c>
      <c r="J7" s="2511"/>
      <c r="K7" s="2511"/>
      <c r="L7" s="2511"/>
      <c r="M7" s="2511"/>
      <c r="N7" s="2511"/>
      <c r="O7" s="2511"/>
      <c r="P7" s="2511"/>
      <c r="Q7" s="2512"/>
      <c r="R7" s="853"/>
    </row>
    <row r="8" spans="1:18" s="121" customFormat="1" ht="11.25" customHeight="1" x14ac:dyDescent="0.35">
      <c r="A8" s="2489"/>
      <c r="B8" s="2490"/>
      <c r="C8" s="2490"/>
      <c r="D8" s="2490"/>
      <c r="E8" s="2490"/>
      <c r="F8" s="2490"/>
      <c r="G8" s="2490"/>
      <c r="H8" s="2490"/>
      <c r="I8" s="2490"/>
      <c r="J8" s="2490"/>
      <c r="K8" s="2490"/>
      <c r="L8" s="2490"/>
      <c r="M8" s="2490"/>
      <c r="N8" s="2490"/>
      <c r="O8" s="2490"/>
      <c r="P8" s="2490"/>
      <c r="Q8" s="2491"/>
      <c r="R8" s="873"/>
    </row>
    <row r="9" spans="1:18" s="119" customFormat="1" ht="35.25" customHeight="1" x14ac:dyDescent="0.35">
      <c r="A9" s="2479" t="str">
        <f>TYPOPARTNER!A11:D11</f>
        <v>Force de vente directe</v>
      </c>
      <c r="B9" s="2488"/>
      <c r="C9" s="305" t="str">
        <f>IF(LEN(TYPOPARTNER!E11)&lt;1,"",TYPOPARTNER!E11)</f>
        <v>1- Haute</v>
      </c>
      <c r="D9" s="2481"/>
      <c r="E9" s="2482"/>
      <c r="F9" s="2482"/>
      <c r="G9" s="2482"/>
      <c r="H9" s="2482"/>
      <c r="I9" s="2482"/>
      <c r="J9" s="2482"/>
      <c r="K9" s="2482"/>
      <c r="L9" s="2482"/>
      <c r="M9" s="2482"/>
      <c r="N9" s="2482"/>
      <c r="O9" s="2482"/>
      <c r="P9" s="2482"/>
      <c r="Q9" s="2483"/>
      <c r="R9" s="853"/>
    </row>
    <row r="10" spans="1:18" s="119" customFormat="1" ht="60.75" customHeight="1" x14ac:dyDescent="0.35">
      <c r="A10" s="2479" t="str">
        <f>TYPOPARTNER!A12:D12</f>
        <v>ESN ( SS2I )</v>
      </c>
      <c r="B10" s="2488"/>
      <c r="C10" s="305" t="str">
        <f>IF(LEN(TYPOPARTNER!E12)&lt;1,"",TYPOPARTNER!E12)</f>
        <v>3-Faible</v>
      </c>
      <c r="D10" s="2481"/>
      <c r="E10" s="2482"/>
      <c r="F10" s="2482" t="s">
        <v>847</v>
      </c>
      <c r="G10" s="2482"/>
      <c r="H10" s="2482"/>
      <c r="I10" s="2482"/>
      <c r="J10" s="2482"/>
      <c r="K10" s="2482"/>
      <c r="L10" s="2482"/>
      <c r="M10" s="2482"/>
      <c r="N10" s="2482"/>
      <c r="O10" s="2482"/>
      <c r="P10" s="2482"/>
      <c r="Q10" s="2483"/>
      <c r="R10" s="853"/>
    </row>
    <row r="11" spans="1:18" s="124" customFormat="1" ht="63.75" customHeight="1" x14ac:dyDescent="0.35">
      <c r="A11" s="2479" t="str">
        <f>TYPOPARTNER!A13:D13</f>
        <v>VARs régionaux</v>
      </c>
      <c r="B11" s="2480"/>
      <c r="C11" s="305" t="str">
        <f>IF(LEN(TYPOPARTNER!E13)&lt;1,"",TYPOPARTNER!E13)</f>
        <v>1- Haute</v>
      </c>
      <c r="D11" s="2481"/>
      <c r="E11" s="2482"/>
      <c r="F11" s="2482" t="s">
        <v>844</v>
      </c>
      <c r="G11" s="2482"/>
      <c r="H11" s="2482"/>
      <c r="I11" s="2482"/>
      <c r="J11" s="2482"/>
      <c r="K11" s="2482"/>
      <c r="L11" s="2482"/>
      <c r="M11" s="2482"/>
      <c r="N11" s="2482"/>
      <c r="O11" s="2482"/>
      <c r="P11" s="2482"/>
      <c r="Q11" s="2483"/>
      <c r="R11" s="875"/>
    </row>
    <row r="12" spans="1:18" s="189" customFormat="1" ht="35.25" customHeight="1" x14ac:dyDescent="0.35">
      <c r="A12" s="954" t="str">
        <f>TYPOPARTNER!A14:D14</f>
        <v>VARs nationaux</v>
      </c>
      <c r="B12" s="955"/>
      <c r="C12" s="305" t="str">
        <f>IF(LEN(TYPOPARTNER!E14)&lt;1,"",TYPOPARTNER!E14)</f>
        <v>1- Haute</v>
      </c>
      <c r="D12" s="2481"/>
      <c r="E12" s="2482"/>
      <c r="F12" s="2482"/>
      <c r="G12" s="2482"/>
      <c r="H12" s="2482"/>
      <c r="I12" s="2482"/>
      <c r="J12" s="2482"/>
      <c r="K12" s="2482"/>
      <c r="L12" s="2482"/>
      <c r="M12" s="2482"/>
      <c r="N12" s="2482"/>
      <c r="O12" s="2482"/>
      <c r="P12" s="2482"/>
      <c r="Q12" s="2483"/>
      <c r="R12" s="886"/>
    </row>
    <row r="13" spans="1:18" s="189" customFormat="1" ht="35.25" customHeight="1" x14ac:dyDescent="0.35">
      <c r="A13" s="2479" t="str">
        <f>TYPOPARTNER!A15:D15</f>
        <v xml:space="preserve">Editeurs </v>
      </c>
      <c r="B13" s="2488"/>
      <c r="C13" s="305" t="str">
        <f>IF(LEN(TYPOPARTNER!E15)&lt;1,"",TYPOPARTNER!E15)</f>
        <v>2- Moyenne</v>
      </c>
      <c r="D13" s="2481"/>
      <c r="E13" s="2482"/>
      <c r="F13" s="2482" t="s">
        <v>845</v>
      </c>
      <c r="G13" s="2482"/>
      <c r="H13" s="2482"/>
      <c r="I13" s="2482"/>
      <c r="J13" s="2482"/>
      <c r="K13" s="2482"/>
      <c r="L13" s="2482"/>
      <c r="M13" s="2482"/>
      <c r="N13" s="2482"/>
      <c r="O13" s="2482"/>
      <c r="P13" s="2482"/>
      <c r="Q13" s="2483"/>
      <c r="R13" s="886"/>
    </row>
    <row r="14" spans="1:18" s="124" customFormat="1" ht="35.25" customHeight="1" x14ac:dyDescent="0.35">
      <c r="A14" s="2479" t="str">
        <f>TYPOPARTNER!A16:D16</f>
        <v>Hébergeurs</v>
      </c>
      <c r="B14" s="2480"/>
      <c r="C14" s="305" t="str">
        <f>IF(LEN(TYPOPARTNER!E16)&lt;1,"",TYPOPARTNER!E16)</f>
        <v/>
      </c>
      <c r="D14" s="2481"/>
      <c r="E14" s="2482"/>
      <c r="F14" s="2482"/>
      <c r="G14" s="2482"/>
      <c r="H14" s="2482"/>
      <c r="I14" s="2482"/>
      <c r="J14" s="2482"/>
      <c r="K14" s="2482"/>
      <c r="L14" s="2482"/>
      <c r="M14" s="2482"/>
      <c r="N14" s="2482"/>
      <c r="O14" s="2482"/>
      <c r="P14" s="2482"/>
      <c r="Q14" s="2483"/>
      <c r="R14" s="875"/>
    </row>
    <row r="15" spans="1:18" s="119" customFormat="1" ht="35.25" customHeight="1" x14ac:dyDescent="0.35">
      <c r="A15" s="2479" t="str">
        <f>TYPOPARTNER!A17:D17</f>
        <v>Constructeurs</v>
      </c>
      <c r="B15" s="2480"/>
      <c r="C15" s="305" t="str">
        <f>IF(LEN(TYPOPARTNER!E17)&lt;1,"",TYPOPARTNER!E17)</f>
        <v/>
      </c>
      <c r="D15" s="2481"/>
      <c r="E15" s="2482"/>
      <c r="F15" s="2482"/>
      <c r="G15" s="2482"/>
      <c r="H15" s="2482"/>
      <c r="I15" s="2482"/>
      <c r="J15" s="2482"/>
      <c r="K15" s="2482"/>
      <c r="L15" s="2482"/>
      <c r="M15" s="2482"/>
      <c r="N15" s="2482"/>
      <c r="O15" s="2482"/>
      <c r="P15" s="2482"/>
      <c r="Q15" s="2483"/>
      <c r="R15" s="853"/>
    </row>
    <row r="16" spans="1:18" s="119" customFormat="1" ht="35.25" customHeight="1" x14ac:dyDescent="0.35">
      <c r="A16" s="2479" t="str">
        <f>TYPOPARTNER!A18:D18</f>
        <v xml:space="preserve">Cabinets de conseil </v>
      </c>
      <c r="B16" s="2480"/>
      <c r="C16" s="305" t="str">
        <f>IF(LEN(TYPOPARTNER!E18)&lt;1,"",TYPOPARTNER!E18)</f>
        <v>2- Moyenne</v>
      </c>
      <c r="D16" s="2481"/>
      <c r="E16" s="2482"/>
      <c r="F16" s="2482" t="s">
        <v>846</v>
      </c>
      <c r="G16" s="2482"/>
      <c r="H16" s="2482"/>
      <c r="I16" s="2482"/>
      <c r="J16" s="2482"/>
      <c r="K16" s="2482"/>
      <c r="L16" s="2482"/>
      <c r="M16" s="2482"/>
      <c r="N16" s="2482"/>
      <c r="O16" s="2482"/>
      <c r="P16" s="2482"/>
      <c r="Q16" s="2483"/>
      <c r="R16" s="853"/>
    </row>
    <row r="17" spans="1:18" s="124" customFormat="1" ht="35.25" customHeight="1" x14ac:dyDescent="0.35">
      <c r="A17" s="2479" t="str">
        <f>TYPOPARTNER!A19:D19</f>
        <v>Consultants indépendants</v>
      </c>
      <c r="B17" s="2480"/>
      <c r="C17" s="305" t="str">
        <f>IF(LEN(TYPOPARTNER!E19)&lt;1,"",TYPOPARTNER!E19)</f>
        <v>3-Faible</v>
      </c>
      <c r="D17" s="2481"/>
      <c r="E17" s="2482"/>
      <c r="F17" s="2482"/>
      <c r="G17" s="2482"/>
      <c r="H17" s="2482"/>
      <c r="I17" s="2482"/>
      <c r="J17" s="2482"/>
      <c r="K17" s="2482"/>
      <c r="L17" s="2482"/>
      <c r="M17" s="2482"/>
      <c r="N17" s="2482"/>
      <c r="O17" s="2482"/>
      <c r="P17" s="2482"/>
      <c r="Q17" s="2483"/>
      <c r="R17" s="875"/>
    </row>
    <row r="18" spans="1:18" s="124" customFormat="1" ht="35.25" customHeight="1" x14ac:dyDescent="0.35">
      <c r="A18" s="2479" t="str">
        <f>TYPOPARTNER!A20:D20</f>
        <v xml:space="preserve">Hébergeurs d'infrastructures, MSP. </v>
      </c>
      <c r="B18" s="2480"/>
      <c r="C18" s="305" t="str">
        <f>IF(LEN(TYPOPARTNER!E20)&lt;1,"",TYPOPARTNER!E20)</f>
        <v/>
      </c>
      <c r="D18" s="2481"/>
      <c r="E18" s="2482"/>
      <c r="F18" s="2482"/>
      <c r="G18" s="2482"/>
      <c r="H18" s="2482"/>
      <c r="I18" s="2482"/>
      <c r="J18" s="2482"/>
      <c r="K18" s="2482"/>
      <c r="L18" s="2482"/>
      <c r="M18" s="2482"/>
      <c r="N18" s="2482"/>
      <c r="O18" s="2482"/>
      <c r="P18" s="2482"/>
      <c r="Q18" s="2483"/>
      <c r="R18" s="875"/>
    </row>
    <row r="19" spans="1:18" s="124" customFormat="1" ht="35.25" customHeight="1" x14ac:dyDescent="0.35">
      <c r="A19" s="2479" t="str">
        <f>TYPOPARTNER!A21:D21</f>
        <v>Web Agencies</v>
      </c>
      <c r="B19" s="2480"/>
      <c r="C19" s="305" t="str">
        <f>IF(LEN(TYPOPARTNER!E21)&lt;1,"",TYPOPARTNER!E21)</f>
        <v/>
      </c>
      <c r="D19" s="2481"/>
      <c r="E19" s="2482"/>
      <c r="F19" s="2482"/>
      <c r="G19" s="2482"/>
      <c r="H19" s="2482"/>
      <c r="I19" s="2482"/>
      <c r="J19" s="2482"/>
      <c r="K19" s="2482"/>
      <c r="L19" s="2482"/>
      <c r="M19" s="2482"/>
      <c r="N19" s="2482"/>
      <c r="O19" s="2482"/>
      <c r="P19" s="2482"/>
      <c r="Q19" s="2483"/>
      <c r="R19" s="875"/>
    </row>
    <row r="20" spans="1:18" s="124" customFormat="1" ht="35.25" customHeight="1" x14ac:dyDescent="0.35">
      <c r="A20" s="2479">
        <f>TYPOPARTNER!A22:D22</f>
        <v>0</v>
      </c>
      <c r="B20" s="2480"/>
      <c r="C20" s="305" t="str">
        <f>IF(LEN(TYPOPARTNER!E22)&lt;1,"",TYPOPARTNER!E22)</f>
        <v/>
      </c>
      <c r="D20" s="2481"/>
      <c r="E20" s="2482"/>
      <c r="F20" s="2482"/>
      <c r="G20" s="2482"/>
      <c r="H20" s="2482"/>
      <c r="I20" s="2482"/>
      <c r="J20" s="2482"/>
      <c r="K20" s="2482"/>
      <c r="L20" s="2482"/>
      <c r="M20" s="2482"/>
      <c r="N20" s="2482"/>
      <c r="O20" s="2482"/>
      <c r="P20" s="2482"/>
      <c r="Q20" s="2483"/>
      <c r="R20" s="875"/>
    </row>
    <row r="21" spans="1:18" s="124" customFormat="1" ht="35.25" customHeight="1" x14ac:dyDescent="0.35">
      <c r="A21" s="2479">
        <f>TYPOPARTNER!A23:D23</f>
        <v>0</v>
      </c>
      <c r="B21" s="2480"/>
      <c r="C21" s="305" t="str">
        <f>IF(LEN(TYPOPARTNER!E23)&lt;1,"",TYPOPARTNER!E23)</f>
        <v/>
      </c>
      <c r="D21" s="2481"/>
      <c r="E21" s="2482"/>
      <c r="F21" s="2482"/>
      <c r="G21" s="2482"/>
      <c r="H21" s="2482"/>
      <c r="I21" s="2482"/>
      <c r="J21" s="2482"/>
      <c r="K21" s="2482"/>
      <c r="L21" s="2482"/>
      <c r="M21" s="2482"/>
      <c r="N21" s="2482"/>
      <c r="O21" s="2482"/>
      <c r="P21" s="2482"/>
      <c r="Q21" s="2483"/>
      <c r="R21" s="875"/>
    </row>
    <row r="22" spans="1:18" s="124" customFormat="1" ht="35.25" customHeight="1" x14ac:dyDescent="0.35">
      <c r="A22" s="2479" t="str">
        <f>TYPOPARTNER!A24:D24</f>
        <v xml:space="preserve">Grossistes </v>
      </c>
      <c r="B22" s="2480"/>
      <c r="C22" s="305" t="str">
        <f>IF(LEN(TYPOPARTNER!E24)&lt;1,"",TYPOPARTNER!E24)</f>
        <v/>
      </c>
      <c r="D22" s="2481"/>
      <c r="E22" s="2482"/>
      <c r="F22" s="2482"/>
      <c r="G22" s="2482"/>
      <c r="H22" s="2482"/>
      <c r="I22" s="2482"/>
      <c r="J22" s="2482"/>
      <c r="K22" s="2482"/>
      <c r="L22" s="2482"/>
      <c r="M22" s="2482"/>
      <c r="N22" s="2482"/>
      <c r="O22" s="2482"/>
      <c r="P22" s="2482"/>
      <c r="Q22" s="2483"/>
      <c r="R22" s="875"/>
    </row>
    <row r="23" spans="1:18" s="124" customFormat="1" ht="35.25" customHeight="1" x14ac:dyDescent="0.35">
      <c r="A23" s="2479" t="str">
        <f>TYPOPARTNER!A25:D25</f>
        <v>Revendeurs</v>
      </c>
      <c r="B23" s="2480"/>
      <c r="C23" s="305" t="str">
        <f>IF(LEN(TYPOPARTNER!E25)&lt;1,"",TYPOPARTNER!E25)</f>
        <v/>
      </c>
      <c r="D23" s="2481"/>
      <c r="E23" s="2482"/>
      <c r="F23" s="2482"/>
      <c r="G23" s="2482"/>
      <c r="H23" s="2482"/>
      <c r="I23" s="2482"/>
      <c r="J23" s="2482"/>
      <c r="K23" s="2482"/>
      <c r="L23" s="2482"/>
      <c r="M23" s="2482"/>
      <c r="N23" s="2482"/>
      <c r="O23" s="2482"/>
      <c r="P23" s="2482"/>
      <c r="Q23" s="2483"/>
      <c r="R23" s="875"/>
    </row>
    <row r="24" spans="1:18" s="124" customFormat="1" ht="35.25" customHeight="1" x14ac:dyDescent="0.35">
      <c r="A24" s="2479" t="str">
        <f>TYPOPARTNER!A26:D26</f>
        <v xml:space="preserve">Fédérations </v>
      </c>
      <c r="B24" s="2480"/>
      <c r="C24" s="305" t="str">
        <f>IF(LEN(TYPOPARTNER!E26)&lt;1,"",TYPOPARTNER!E26)</f>
        <v/>
      </c>
      <c r="D24" s="2481"/>
      <c r="E24" s="2482"/>
      <c r="F24" s="2482"/>
      <c r="G24" s="2482"/>
      <c r="H24" s="2482"/>
      <c r="I24" s="2482"/>
      <c r="J24" s="2482"/>
      <c r="K24" s="2482"/>
      <c r="L24" s="2482"/>
      <c r="M24" s="2482"/>
      <c r="N24" s="2482"/>
      <c r="O24" s="2482"/>
      <c r="P24" s="2482"/>
      <c r="Q24" s="2483"/>
      <c r="R24" s="875"/>
    </row>
    <row r="25" spans="1:18" s="121" customFormat="1" ht="12" customHeight="1" thickBot="1" x14ac:dyDescent="0.4">
      <c r="A25" s="2427"/>
      <c r="B25" s="2428"/>
      <c r="C25" s="2428"/>
      <c r="D25" s="2428"/>
      <c r="E25" s="2428"/>
      <c r="F25" s="2428"/>
      <c r="G25" s="2428"/>
      <c r="H25" s="2428"/>
      <c r="I25" s="2428"/>
      <c r="J25" s="2428"/>
      <c r="K25" s="2428"/>
      <c r="L25" s="2428"/>
      <c r="M25" s="2428"/>
      <c r="N25" s="2428"/>
      <c r="O25" s="2428"/>
      <c r="P25" s="2428"/>
      <c r="Q25" s="2429"/>
      <c r="R25" s="873"/>
    </row>
    <row r="26" spans="1:18" s="65" customFormat="1" ht="13.5" customHeight="1" thickTop="1" x14ac:dyDescent="0.35">
      <c r="A26" s="887"/>
      <c r="B26" s="887"/>
      <c r="C26" s="877"/>
      <c r="D26" s="877"/>
      <c r="E26" s="877"/>
      <c r="F26" s="877"/>
      <c r="G26" s="877"/>
      <c r="H26" s="877"/>
      <c r="I26" s="877"/>
      <c r="J26" s="877"/>
      <c r="K26" s="877"/>
      <c r="L26" s="877"/>
      <c r="M26" s="877"/>
      <c r="N26" s="877"/>
      <c r="O26" s="888"/>
      <c r="P26" s="888"/>
      <c r="Q26" s="877"/>
      <c r="R26" s="404"/>
    </row>
    <row r="27" spans="1:18" s="65" customFormat="1" ht="15" thickBot="1" x14ac:dyDescent="0.4">
      <c r="A27" s="404"/>
      <c r="B27" s="404"/>
      <c r="C27" s="404"/>
      <c r="D27" s="404"/>
      <c r="E27" s="404"/>
      <c r="F27" s="404"/>
      <c r="G27" s="404"/>
      <c r="H27" s="404"/>
      <c r="I27" s="404"/>
      <c r="J27" s="404"/>
      <c r="K27" s="404"/>
      <c r="L27" s="404"/>
      <c r="M27" s="404"/>
      <c r="N27" s="404"/>
      <c r="O27" s="404"/>
      <c r="P27" s="404"/>
      <c r="Q27" s="404"/>
      <c r="R27" s="404"/>
    </row>
    <row r="28" spans="1:18" s="65" customFormat="1" ht="19.5" thickTop="1" thickBot="1" x14ac:dyDescent="0.4">
      <c r="A28" s="2472" t="s">
        <v>10</v>
      </c>
      <c r="B28" s="2473"/>
      <c r="C28" s="2473"/>
      <c r="D28" s="2473"/>
      <c r="E28" s="2473"/>
      <c r="F28" s="2473"/>
      <c r="G28" s="2473"/>
      <c r="H28" s="2473"/>
      <c r="I28" s="2473"/>
      <c r="J28" s="2473"/>
      <c r="K28" s="2474"/>
      <c r="L28" s="190"/>
      <c r="M28" s="2495" t="s">
        <v>491</v>
      </c>
      <c r="N28" s="2496"/>
      <c r="O28" s="2497"/>
      <c r="P28" s="190"/>
      <c r="Q28" s="190"/>
      <c r="R28" s="404"/>
    </row>
    <row r="29" spans="1:18" s="65" customFormat="1" ht="20.25" customHeight="1" x14ac:dyDescent="0.35">
      <c r="A29" s="2498" t="s">
        <v>566</v>
      </c>
      <c r="B29" s="2499"/>
      <c r="C29" s="2499"/>
      <c r="D29" s="2499"/>
      <c r="E29" s="2499"/>
      <c r="F29" s="2499"/>
      <c r="G29" s="2499"/>
      <c r="H29" s="2499"/>
      <c r="I29" s="2499"/>
      <c r="J29" s="2499"/>
      <c r="K29" s="2500"/>
      <c r="L29" s="191"/>
      <c r="M29" s="2401" t="s">
        <v>565</v>
      </c>
      <c r="N29" s="2402"/>
      <c r="O29" s="2403"/>
      <c r="P29" s="191"/>
      <c r="Q29" s="191"/>
      <c r="R29" s="404"/>
    </row>
    <row r="30" spans="1:18" s="65" customFormat="1" ht="20.25" customHeight="1" x14ac:dyDescent="0.35">
      <c r="A30" s="2498"/>
      <c r="B30" s="2499"/>
      <c r="C30" s="2499"/>
      <c r="D30" s="2499"/>
      <c r="E30" s="2499"/>
      <c r="F30" s="2499"/>
      <c r="G30" s="2499"/>
      <c r="H30" s="2499"/>
      <c r="I30" s="2499"/>
      <c r="J30" s="2499"/>
      <c r="K30" s="2500"/>
      <c r="L30" s="191"/>
      <c r="M30" s="2341"/>
      <c r="N30" s="2342"/>
      <c r="O30" s="2343"/>
      <c r="P30" s="191"/>
      <c r="Q30" s="191"/>
      <c r="R30" s="404"/>
    </row>
    <row r="31" spans="1:18" s="65" customFormat="1" ht="20.25" customHeight="1" x14ac:dyDescent="0.35">
      <c r="A31" s="2498"/>
      <c r="B31" s="2499"/>
      <c r="C31" s="2499"/>
      <c r="D31" s="2499"/>
      <c r="E31" s="2499"/>
      <c r="F31" s="2499"/>
      <c r="G31" s="2499"/>
      <c r="H31" s="2499"/>
      <c r="I31" s="2499"/>
      <c r="J31" s="2499"/>
      <c r="K31" s="2500"/>
      <c r="L31" s="191"/>
      <c r="M31" s="2341"/>
      <c r="N31" s="2342"/>
      <c r="O31" s="2343"/>
      <c r="P31" s="191"/>
      <c r="Q31" s="191"/>
      <c r="R31" s="404"/>
    </row>
    <row r="32" spans="1:18" s="65" customFormat="1" ht="20.25" customHeight="1" thickBot="1" x14ac:dyDescent="0.4">
      <c r="A32" s="2501"/>
      <c r="B32" s="2502"/>
      <c r="C32" s="2502"/>
      <c r="D32" s="2502"/>
      <c r="E32" s="2502"/>
      <c r="F32" s="2502"/>
      <c r="G32" s="2502"/>
      <c r="H32" s="2502"/>
      <c r="I32" s="2502"/>
      <c r="J32" s="2502"/>
      <c r="K32" s="2503"/>
      <c r="L32" s="191"/>
      <c r="M32" s="2344"/>
      <c r="N32" s="2345"/>
      <c r="O32" s="2346"/>
      <c r="P32" s="191"/>
      <c r="Q32" s="191"/>
      <c r="R32" s="404"/>
    </row>
    <row r="33" spans="1:18" s="65" customFormat="1" ht="15.5" thickTop="1" thickBot="1" x14ac:dyDescent="0.4">
      <c r="A33" s="404"/>
      <c r="B33" s="404"/>
      <c r="C33" s="404"/>
      <c r="D33" s="404"/>
      <c r="E33" s="404"/>
      <c r="F33" s="404"/>
      <c r="G33" s="404"/>
      <c r="H33" s="404"/>
      <c r="I33" s="404"/>
      <c r="J33" s="404"/>
      <c r="K33" s="404"/>
      <c r="L33" s="404"/>
      <c r="M33" s="190"/>
      <c r="N33" s="190"/>
      <c r="O33" s="190"/>
      <c r="P33" s="404"/>
      <c r="Q33" s="404"/>
      <c r="R33" s="404"/>
    </row>
    <row r="34" spans="1:18" s="65" customFormat="1" ht="19.5" thickTop="1" thickBot="1" x14ac:dyDescent="0.4">
      <c r="A34" s="2472" t="s">
        <v>11</v>
      </c>
      <c r="B34" s="2504"/>
      <c r="C34" s="2504"/>
      <c r="D34" s="2504"/>
      <c r="E34" s="2504"/>
      <c r="F34" s="2504"/>
      <c r="G34" s="2504"/>
      <c r="H34" s="2504"/>
      <c r="I34" s="2504"/>
      <c r="J34" s="2504"/>
      <c r="K34" s="2505"/>
      <c r="L34" s="190"/>
      <c r="M34" s="2495" t="s">
        <v>491</v>
      </c>
      <c r="N34" s="2496"/>
      <c r="O34" s="2497"/>
      <c r="P34" s="190"/>
      <c r="Q34" s="190"/>
      <c r="R34" s="404"/>
    </row>
    <row r="35" spans="1:18" s="65" customFormat="1" ht="20.25" customHeight="1" x14ac:dyDescent="0.35">
      <c r="A35" s="2498" t="s">
        <v>568</v>
      </c>
      <c r="B35" s="2499"/>
      <c r="C35" s="2499"/>
      <c r="D35" s="2499"/>
      <c r="E35" s="2499"/>
      <c r="F35" s="2499"/>
      <c r="G35" s="2499"/>
      <c r="H35" s="2499"/>
      <c r="I35" s="2499"/>
      <c r="J35" s="2499"/>
      <c r="K35" s="2500"/>
      <c r="L35" s="191"/>
      <c r="M35" s="2401" t="s">
        <v>567</v>
      </c>
      <c r="N35" s="2402"/>
      <c r="O35" s="2403"/>
      <c r="P35" s="191"/>
      <c r="Q35" s="191"/>
      <c r="R35" s="404"/>
    </row>
    <row r="36" spans="1:18" s="65" customFormat="1" ht="20.25" customHeight="1" x14ac:dyDescent="0.35">
      <c r="A36" s="2498"/>
      <c r="B36" s="2499"/>
      <c r="C36" s="2499"/>
      <c r="D36" s="2499"/>
      <c r="E36" s="2499"/>
      <c r="F36" s="2499"/>
      <c r="G36" s="2499"/>
      <c r="H36" s="2499"/>
      <c r="I36" s="2499"/>
      <c r="J36" s="2499"/>
      <c r="K36" s="2500"/>
      <c r="L36" s="191"/>
      <c r="M36" s="2341"/>
      <c r="N36" s="2342"/>
      <c r="O36" s="2343"/>
      <c r="P36" s="191"/>
      <c r="Q36" s="191"/>
      <c r="R36" s="404"/>
    </row>
    <row r="37" spans="1:18" s="65" customFormat="1" ht="20.25" customHeight="1" x14ac:dyDescent="0.35">
      <c r="A37" s="2498"/>
      <c r="B37" s="2499"/>
      <c r="C37" s="2499"/>
      <c r="D37" s="2499"/>
      <c r="E37" s="2499"/>
      <c r="F37" s="2499"/>
      <c r="G37" s="2499"/>
      <c r="H37" s="2499"/>
      <c r="I37" s="2499"/>
      <c r="J37" s="2499"/>
      <c r="K37" s="2500"/>
      <c r="L37" s="191"/>
      <c r="M37" s="2341"/>
      <c r="N37" s="2342"/>
      <c r="O37" s="2343"/>
      <c r="P37" s="191"/>
      <c r="Q37" s="191"/>
      <c r="R37" s="404"/>
    </row>
    <row r="38" spans="1:18" s="65" customFormat="1" ht="20.25" customHeight="1" thickBot="1" x14ac:dyDescent="0.4">
      <c r="A38" s="2501"/>
      <c r="B38" s="2502"/>
      <c r="C38" s="2502"/>
      <c r="D38" s="2502"/>
      <c r="E38" s="2502"/>
      <c r="F38" s="2502"/>
      <c r="G38" s="2502"/>
      <c r="H38" s="2502"/>
      <c r="I38" s="2502"/>
      <c r="J38" s="2502"/>
      <c r="K38" s="2503"/>
      <c r="L38" s="191"/>
      <c r="M38" s="2344"/>
      <c r="N38" s="2345"/>
      <c r="O38" s="2346"/>
      <c r="P38" s="191"/>
      <c r="Q38" s="191"/>
      <c r="R38" s="404"/>
    </row>
    <row r="39" spans="1:18" s="65" customFormat="1" ht="15" thickTop="1" x14ac:dyDescent="0.35">
      <c r="A39" s="404"/>
      <c r="B39" s="404"/>
      <c r="C39" s="404"/>
      <c r="D39" s="404"/>
      <c r="E39" s="404"/>
      <c r="F39" s="404"/>
      <c r="G39" s="404"/>
      <c r="H39" s="404"/>
      <c r="I39" s="404"/>
      <c r="J39" s="404"/>
      <c r="K39" s="404"/>
      <c r="L39" s="404"/>
      <c r="M39" s="404"/>
      <c r="N39" s="404"/>
      <c r="O39" s="404"/>
      <c r="P39" s="404"/>
      <c r="Q39" s="404"/>
      <c r="R39" s="404"/>
    </row>
    <row r="40" spans="1:18" s="65" customFormat="1" x14ac:dyDescent="0.35"/>
    <row r="41" spans="1:18" s="65" customFormat="1" x14ac:dyDescent="0.35"/>
    <row r="42" spans="1:18" s="65" customFormat="1" x14ac:dyDescent="0.35"/>
    <row r="43" spans="1:18" s="65" customFormat="1" x14ac:dyDescent="0.35"/>
    <row r="44" spans="1:18" s="65" customFormat="1" x14ac:dyDescent="0.35"/>
    <row r="45" spans="1:18" s="65" customFormat="1" x14ac:dyDescent="0.35"/>
    <row r="46" spans="1:18" s="65" customFormat="1" x14ac:dyDescent="0.35"/>
    <row r="47" spans="1:18" s="65" customFormat="1" x14ac:dyDescent="0.35"/>
    <row r="48" spans="1:18" s="65" customFormat="1" x14ac:dyDescent="0.35"/>
    <row r="49" s="65" customFormat="1" x14ac:dyDescent="0.35"/>
  </sheetData>
  <mergeCells count="55">
    <mergeCell ref="D1:G1"/>
    <mergeCell ref="I1:J1"/>
    <mergeCell ref="L1:M1"/>
    <mergeCell ref="D2:G2"/>
    <mergeCell ref="I2:J2"/>
    <mergeCell ref="L2:M2"/>
    <mergeCell ref="A4:G4"/>
    <mergeCell ref="H4:Q4"/>
    <mergeCell ref="A5:B5"/>
    <mergeCell ref="C5:Q5"/>
    <mergeCell ref="A6:B6"/>
    <mergeCell ref="D6:Q6"/>
    <mergeCell ref="A14:B14"/>
    <mergeCell ref="D14:Q14"/>
    <mergeCell ref="A7:H7"/>
    <mergeCell ref="I7:Q7"/>
    <mergeCell ref="A8:Q8"/>
    <mergeCell ref="A9:B9"/>
    <mergeCell ref="D9:Q9"/>
    <mergeCell ref="A10:B10"/>
    <mergeCell ref="D10:Q10"/>
    <mergeCell ref="A11:B11"/>
    <mergeCell ref="D11:Q11"/>
    <mergeCell ref="D12:Q12"/>
    <mergeCell ref="A13:B13"/>
    <mergeCell ref="D13:Q13"/>
    <mergeCell ref="A15:B15"/>
    <mergeCell ref="D15:Q15"/>
    <mergeCell ref="A16:B16"/>
    <mergeCell ref="D16:Q16"/>
    <mergeCell ref="A17:B17"/>
    <mergeCell ref="D17:Q17"/>
    <mergeCell ref="A18:B18"/>
    <mergeCell ref="D18:Q18"/>
    <mergeCell ref="A19:B19"/>
    <mergeCell ref="D19:Q19"/>
    <mergeCell ref="A20:B20"/>
    <mergeCell ref="D20:Q20"/>
    <mergeCell ref="A21:B21"/>
    <mergeCell ref="D21:Q21"/>
    <mergeCell ref="A22:B22"/>
    <mergeCell ref="D22:Q22"/>
    <mergeCell ref="A23:B23"/>
    <mergeCell ref="D23:Q23"/>
    <mergeCell ref="A34:K34"/>
    <mergeCell ref="M34:O34"/>
    <mergeCell ref="A35:K38"/>
    <mergeCell ref="M35:O38"/>
    <mergeCell ref="A24:B24"/>
    <mergeCell ref="D24:Q24"/>
    <mergeCell ref="A25:Q25"/>
    <mergeCell ref="A28:K28"/>
    <mergeCell ref="M28:O28"/>
    <mergeCell ref="A29:K32"/>
    <mergeCell ref="M29:O32"/>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B00-000000000000}">
      <formula1>AvancementTheme</formula1>
    </dataValidation>
  </dataValidations>
  <hyperlinks>
    <hyperlink ref="P1" location="DPDV_06PP2" display="PdV" xr:uid="{00000000-0004-0000-2B00-000000000000}"/>
    <hyperlink ref="Q1" location="DKPI_06PP2" display="KPI's" xr:uid="{00000000-0004-0000-2B00-000001000000}"/>
  </hyperlinks>
  <pageMargins left="0.70866141732283472" right="0.70866141732283472" top="0.74803149606299213" bottom="0.74803149606299213" header="0.31496062992125984" footer="0.31496062992125984"/>
  <pageSetup paperSize="9" scale="49" orientation="portrait" r:id="rId1"/>
  <headerFooter>
    <oddHeader>&amp;LPAD Methodology (c) 2013-2014&amp;RStrategic Management Workshop</oddHeader>
    <oddFooter>&amp;L&amp;F&amp;C&amp;A&amp;RSituation au : &amp;D - page : &amp;P/&amp;N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51">
    <tabColor theme="6" tint="0.59999389629810485"/>
    <pageSetUpPr fitToPage="1"/>
  </sheetPr>
  <dimension ref="A1:P42"/>
  <sheetViews>
    <sheetView showGridLines="0" showRowColHeaders="0" zoomScaleNormal="100" workbookViewId="0">
      <pane ySplit="8" topLeftCell="A14" activePane="bottomLeft" state="frozen"/>
      <selection activeCell="E12" sqref="E12:H12"/>
      <selection pane="bottomLeft" activeCell="A21" sqref="A21:B21"/>
    </sheetView>
  </sheetViews>
  <sheetFormatPr baseColWidth="10" defaultColWidth="11.453125" defaultRowHeight="14.5" x14ac:dyDescent="0.35"/>
  <cols>
    <col min="1" max="3" width="11.453125" style="61"/>
    <col min="4" max="9" width="10.7265625" style="61" customWidth="1"/>
    <col min="10" max="10" width="9.453125" style="61" customWidth="1"/>
    <col min="11" max="11" width="10.7265625" style="61" customWidth="1"/>
    <col min="12" max="16" width="9.453125" style="61" customWidth="1"/>
    <col min="17" max="16384" width="11.453125" style="61"/>
  </cols>
  <sheetData>
    <row r="1" spans="1:16"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row>
    <row r="2" spans="1:16" s="59" customFormat="1" ht="18" customHeight="1" x14ac:dyDescent="0.35">
      <c r="A2" s="398"/>
      <c r="B2" s="398"/>
      <c r="C2" s="398"/>
      <c r="D2" s="1996" t="str">
        <f>NomClient</f>
        <v>BestEditor</v>
      </c>
      <c r="E2" s="1997"/>
      <c r="F2" s="1997"/>
      <c r="G2" s="1998"/>
      <c r="H2" s="398"/>
      <c r="I2" s="2164" t="s">
        <v>283</v>
      </c>
      <c r="J2" s="2000"/>
      <c r="K2" s="398"/>
      <c r="L2" s="2001">
        <v>41862.621041666665</v>
      </c>
      <c r="M2" s="2002"/>
      <c r="N2" s="717"/>
      <c r="O2" s="448">
        <f>IF(LEN(DPDV_07DC2)&gt;0,LEN(DPDV_07DC2),0-PDV_NBmini)</f>
        <v>132</v>
      </c>
      <c r="P2" s="448">
        <f>IF(LEN(DKPI_07DC2)&gt;0,LEN(DKPI_07DC2),0-KPI_NBmini)</f>
        <v>51</v>
      </c>
    </row>
    <row r="3" spans="1:16" ht="6.75" customHeight="1" thickBot="1" x14ac:dyDescent="0.4">
      <c r="A3" s="401"/>
      <c r="B3" s="401"/>
      <c r="C3" s="401"/>
      <c r="D3" s="401"/>
      <c r="E3" s="401"/>
      <c r="F3" s="401"/>
      <c r="G3" s="401"/>
      <c r="H3" s="401"/>
      <c r="I3" s="401"/>
      <c r="J3" s="401"/>
      <c r="K3" s="401"/>
      <c r="L3" s="401"/>
      <c r="M3" s="401"/>
      <c r="N3" s="401"/>
      <c r="O3" s="401"/>
      <c r="P3" s="401"/>
    </row>
    <row r="4" spans="1:16" s="1" customFormat="1" ht="24.75" customHeight="1" thickBot="1" x14ac:dyDescent="0.4">
      <c r="A4" s="3197" t="str">
        <f>Parametre!B30 &amp; "  : "</f>
        <v xml:space="preserve">  : </v>
      </c>
      <c r="B4" s="3197"/>
      <c r="C4" s="3197"/>
      <c r="D4" s="3197"/>
      <c r="E4" s="3197"/>
      <c r="F4" s="3212" t="str">
        <f>"Nombre de partenaires pour " &amp; NomProd2</f>
        <v>Nombre de partenaires pour Offre 2</v>
      </c>
      <c r="G4" s="3212"/>
      <c r="H4" s="3212"/>
      <c r="I4" s="3212"/>
      <c r="J4" s="3212"/>
      <c r="K4" s="3212"/>
      <c r="L4" s="3212"/>
      <c r="M4" s="3212"/>
      <c r="N4" s="3212"/>
      <c r="O4" s="3212"/>
      <c r="P4" s="3213"/>
    </row>
    <row r="5" spans="1:16" s="193" customFormat="1" ht="21" customHeight="1" thickBot="1" x14ac:dyDescent="0.4">
      <c r="A5" s="2017" t="s">
        <v>14</v>
      </c>
      <c r="B5" s="2017"/>
      <c r="C5" s="2019" t="s">
        <v>451</v>
      </c>
      <c r="D5" s="2019"/>
      <c r="E5" s="2019"/>
      <c r="F5" s="2019"/>
      <c r="G5" s="2019"/>
      <c r="H5" s="2019"/>
      <c r="I5" s="2019"/>
      <c r="J5" s="2019"/>
      <c r="K5" s="2019"/>
      <c r="L5" s="2019"/>
      <c r="M5" s="2019"/>
      <c r="N5" s="2019"/>
      <c r="O5" s="2019"/>
      <c r="P5" s="2019"/>
    </row>
    <row r="6" spans="1:16" s="125" customFormat="1" ht="55.5" customHeight="1" thickTop="1" x14ac:dyDescent="0.35">
      <c r="A6" s="2545" t="s">
        <v>1002</v>
      </c>
      <c r="B6" s="2546"/>
      <c r="C6" s="898" t="s">
        <v>332</v>
      </c>
      <c r="D6" s="2546" t="s">
        <v>347</v>
      </c>
      <c r="E6" s="2546"/>
      <c r="F6" s="2546"/>
      <c r="G6" s="2550" t="s">
        <v>352</v>
      </c>
      <c r="H6" s="2550"/>
      <c r="I6" s="2550"/>
      <c r="J6" s="2550"/>
      <c r="K6" s="2550"/>
      <c r="L6" s="2550"/>
      <c r="M6" s="2550"/>
      <c r="N6" s="2550"/>
      <c r="O6" s="2550"/>
      <c r="P6" s="2551"/>
    </row>
    <row r="7" spans="1:16" s="119" customFormat="1" ht="49.5" customHeight="1" thickBot="1" x14ac:dyDescent="0.4">
      <c r="A7" s="2547"/>
      <c r="B7" s="2548"/>
      <c r="C7" s="899" t="s">
        <v>380</v>
      </c>
      <c r="D7" s="2549" t="s">
        <v>588</v>
      </c>
      <c r="E7" s="2549"/>
      <c r="F7" s="2549"/>
      <c r="G7" s="2549" t="s">
        <v>351</v>
      </c>
      <c r="H7" s="2549"/>
      <c r="I7" s="2549" t="s">
        <v>350</v>
      </c>
      <c r="J7" s="2549"/>
      <c r="K7" s="2549" t="s">
        <v>349</v>
      </c>
      <c r="L7" s="2549"/>
      <c r="M7" s="899" t="s">
        <v>938</v>
      </c>
      <c r="N7" s="899" t="s">
        <v>939</v>
      </c>
      <c r="O7" s="899" t="s">
        <v>940</v>
      </c>
      <c r="P7" s="900" t="s">
        <v>941</v>
      </c>
    </row>
    <row r="8" spans="1:16" s="119" customFormat="1" ht="0.75" hidden="1" customHeight="1" x14ac:dyDescent="0.35">
      <c r="A8" s="901" t="s">
        <v>324</v>
      </c>
      <c r="B8" s="902"/>
      <c r="C8" s="903"/>
      <c r="D8" s="903"/>
      <c r="E8" s="904"/>
      <c r="F8" s="902"/>
      <c r="G8" s="902"/>
      <c r="H8" s="902"/>
      <c r="I8" s="902"/>
      <c r="J8" s="902"/>
      <c r="K8" s="902"/>
      <c r="L8" s="902"/>
      <c r="M8" s="902"/>
      <c r="N8" s="902"/>
      <c r="O8" s="902"/>
      <c r="P8" s="905"/>
    </row>
    <row r="9" spans="1:16" s="119" customFormat="1" ht="0.75" hidden="1" customHeight="1" x14ac:dyDescent="0.35">
      <c r="A9" s="906"/>
      <c r="B9" s="907"/>
      <c r="C9" s="908"/>
      <c r="D9" s="908"/>
      <c r="E9" s="909"/>
      <c r="F9" s="907"/>
      <c r="G9" s="907"/>
      <c r="H9" s="907"/>
      <c r="I9" s="907"/>
      <c r="J9" s="907"/>
      <c r="K9" s="907"/>
      <c r="L9" s="907"/>
      <c r="M9" s="907"/>
      <c r="N9" s="907"/>
      <c r="O9" s="907"/>
      <c r="P9" s="910"/>
    </row>
    <row r="10" spans="1:16" s="121" customFormat="1" ht="12" customHeight="1" thickTop="1" x14ac:dyDescent="0.35">
      <c r="A10" s="2552"/>
      <c r="B10" s="2553"/>
      <c r="C10" s="2553"/>
      <c r="D10" s="2553"/>
      <c r="E10" s="2553"/>
      <c r="F10" s="2553"/>
      <c r="G10" s="2553"/>
      <c r="H10" s="2553"/>
      <c r="I10" s="2553"/>
      <c r="J10" s="2553"/>
      <c r="K10" s="2553"/>
      <c r="L10" s="2553"/>
      <c r="M10" s="2553"/>
      <c r="N10" s="2553"/>
      <c r="O10" s="2553"/>
      <c r="P10" s="2554"/>
    </row>
    <row r="11" spans="1:16" s="117" customFormat="1" ht="35.25" customHeight="1" x14ac:dyDescent="0.3">
      <c r="A11" s="2516" t="str">
        <f>TYPOPARTNER!A11:D11</f>
        <v>Force de vente directe</v>
      </c>
      <c r="B11" s="2517"/>
      <c r="C11" s="897" t="str">
        <f>IF(LEN(TYPOPARTNER!E11)&lt;1,"",TYPOPARTNER!E11)</f>
        <v>1- Haute</v>
      </c>
      <c r="D11" s="2515"/>
      <c r="E11" s="2515"/>
      <c r="F11" s="2515"/>
      <c r="G11" s="3239">
        <v>4</v>
      </c>
      <c r="H11" s="3239"/>
      <c r="I11" s="2513">
        <v>20</v>
      </c>
      <c r="J11" s="2513"/>
      <c r="K11" s="3240">
        <f t="shared" ref="K11:K17" si="0">I11-G11</f>
        <v>16</v>
      </c>
      <c r="L11" s="3240"/>
      <c r="M11" s="914">
        <v>3</v>
      </c>
      <c r="N11" s="914">
        <v>4</v>
      </c>
      <c r="O11" s="914">
        <v>5</v>
      </c>
      <c r="P11" s="915">
        <v>4</v>
      </c>
    </row>
    <row r="12" spans="1:16" s="119" customFormat="1" ht="35.25" customHeight="1" x14ac:dyDescent="0.35">
      <c r="A12" s="2516" t="str">
        <f>TYPOPARTNER!A12:D12</f>
        <v>ESN ( SS2I )</v>
      </c>
      <c r="B12" s="2517"/>
      <c r="C12" s="897" t="str">
        <f>IF(LEN(TYPOPARTNER!E12)&lt;1,"",TYPOPARTNER!E12)</f>
        <v>3-Faible</v>
      </c>
      <c r="D12" s="2515"/>
      <c r="E12" s="2515"/>
      <c r="F12" s="2515"/>
      <c r="G12" s="3239"/>
      <c r="H12" s="3239"/>
      <c r="I12" s="2513"/>
      <c r="J12" s="2513"/>
      <c r="K12" s="3240">
        <f t="shared" si="0"/>
        <v>0</v>
      </c>
      <c r="L12" s="3240"/>
      <c r="M12" s="914"/>
      <c r="N12" s="914"/>
      <c r="O12" s="914"/>
      <c r="P12" s="915"/>
    </row>
    <row r="13" spans="1:16" s="119" customFormat="1" ht="53.25" customHeight="1" x14ac:dyDescent="0.35">
      <c r="A13" s="2516" t="str">
        <f>TYPOPARTNER!A13:D13</f>
        <v>VARs régionaux</v>
      </c>
      <c r="B13" s="2517"/>
      <c r="C13" s="897" t="str">
        <f>IF(LEN(TYPOPARTNER!E13)&lt;1,"",TYPOPARTNER!E13)</f>
        <v>1- Haute</v>
      </c>
      <c r="D13" s="2515"/>
      <c r="E13" s="2515"/>
      <c r="F13" s="2515"/>
      <c r="G13" s="3239"/>
      <c r="H13" s="3239"/>
      <c r="I13" s="2513"/>
      <c r="J13" s="2513"/>
      <c r="K13" s="3240">
        <f t="shared" si="0"/>
        <v>0</v>
      </c>
      <c r="L13" s="3240"/>
      <c r="M13" s="914"/>
      <c r="N13" s="914"/>
      <c r="O13" s="914"/>
      <c r="P13" s="915"/>
    </row>
    <row r="14" spans="1:16" s="123" customFormat="1" ht="54.75" customHeight="1" x14ac:dyDescent="0.3">
      <c r="A14" s="2516" t="str">
        <f>TYPOPARTNER!A14:D14</f>
        <v>VARs nationaux</v>
      </c>
      <c r="B14" s="2517"/>
      <c r="C14" s="897" t="str">
        <f>IF(LEN(TYPOPARTNER!E14)&lt;1,"",TYPOPARTNER!E14)</f>
        <v>1- Haute</v>
      </c>
      <c r="D14" s="2515"/>
      <c r="E14" s="2515"/>
      <c r="F14" s="2515"/>
      <c r="G14" s="3239"/>
      <c r="H14" s="3239"/>
      <c r="I14" s="2513"/>
      <c r="J14" s="2513"/>
      <c r="K14" s="3240">
        <f t="shared" si="0"/>
        <v>0</v>
      </c>
      <c r="L14" s="3240"/>
      <c r="M14" s="914"/>
      <c r="N14" s="914"/>
      <c r="O14" s="914"/>
      <c r="P14" s="915"/>
    </row>
    <row r="15" spans="1:16" s="123" customFormat="1" ht="35.25" customHeight="1" x14ac:dyDescent="0.3">
      <c r="A15" s="2516" t="str">
        <f>TYPOPARTNER!A15:D15</f>
        <v xml:space="preserve">Editeurs </v>
      </c>
      <c r="B15" s="2517"/>
      <c r="C15" s="897" t="str">
        <f>IF(LEN(TYPOPARTNER!E15)&lt;1,"",TYPOPARTNER!E15)</f>
        <v>2- Moyenne</v>
      </c>
      <c r="D15" s="2515"/>
      <c r="E15" s="2515"/>
      <c r="F15" s="2515"/>
      <c r="G15" s="3239"/>
      <c r="H15" s="3239"/>
      <c r="I15" s="2513"/>
      <c r="J15" s="2513"/>
      <c r="K15" s="3240">
        <f t="shared" si="0"/>
        <v>0</v>
      </c>
      <c r="L15" s="3240"/>
      <c r="M15" s="914"/>
      <c r="N15" s="914"/>
      <c r="O15" s="914"/>
      <c r="P15" s="915"/>
    </row>
    <row r="16" spans="1:16" s="124" customFormat="1" ht="35.25" customHeight="1" x14ac:dyDescent="0.35">
      <c r="A16" s="2516" t="str">
        <f>TYPOPARTNER!A16:D16</f>
        <v>Hébergeurs</v>
      </c>
      <c r="B16" s="2517"/>
      <c r="C16" s="897" t="str">
        <f>IF(LEN(TYPOPARTNER!E16)&lt;1,"",TYPOPARTNER!E16)</f>
        <v/>
      </c>
      <c r="D16" s="2515"/>
      <c r="E16" s="2515"/>
      <c r="F16" s="2515"/>
      <c r="G16" s="3239"/>
      <c r="H16" s="3239"/>
      <c r="I16" s="2513"/>
      <c r="J16" s="2513"/>
      <c r="K16" s="3240">
        <f t="shared" si="0"/>
        <v>0</v>
      </c>
      <c r="L16" s="3240"/>
      <c r="M16" s="914"/>
      <c r="N16" s="914"/>
      <c r="O16" s="914"/>
      <c r="P16" s="915"/>
    </row>
    <row r="17" spans="1:16" s="119" customFormat="1" ht="35.25" customHeight="1" x14ac:dyDescent="0.35">
      <c r="A17" s="2516" t="str">
        <f>TYPOPARTNER!A17:D17</f>
        <v>Constructeurs</v>
      </c>
      <c r="B17" s="2517"/>
      <c r="C17" s="897" t="str">
        <f>IF(LEN(TYPOPARTNER!E17)&lt;1,"",TYPOPARTNER!E17)</f>
        <v/>
      </c>
      <c r="D17" s="2515"/>
      <c r="E17" s="2515"/>
      <c r="F17" s="2515"/>
      <c r="G17" s="3239"/>
      <c r="H17" s="3239"/>
      <c r="I17" s="2513"/>
      <c r="J17" s="2513"/>
      <c r="K17" s="3240">
        <f t="shared" si="0"/>
        <v>0</v>
      </c>
      <c r="L17" s="3240"/>
      <c r="M17" s="914"/>
      <c r="N17" s="914"/>
      <c r="O17" s="914"/>
      <c r="P17" s="915"/>
    </row>
    <row r="18" spans="1:16" s="119" customFormat="1" ht="35.25" customHeight="1" x14ac:dyDescent="0.35">
      <c r="A18" s="2516" t="str">
        <f>TYPOPARTNER!A18:D18</f>
        <v xml:space="preserve">Cabinets de conseil </v>
      </c>
      <c r="B18" s="2517"/>
      <c r="C18" s="897" t="str">
        <f>IF(LEN(TYPOPARTNER!E18)&lt;1,"",TYPOPARTNER!E18)</f>
        <v>2- Moyenne</v>
      </c>
      <c r="D18" s="2515"/>
      <c r="E18" s="2515"/>
      <c r="F18" s="2515"/>
      <c r="G18" s="3239">
        <v>0</v>
      </c>
      <c r="H18" s="3239"/>
      <c r="I18" s="2513">
        <v>10</v>
      </c>
      <c r="J18" s="2513"/>
      <c r="K18" s="3240">
        <f>I18-G18</f>
        <v>10</v>
      </c>
      <c r="L18" s="3240"/>
      <c r="M18" s="914">
        <v>2</v>
      </c>
      <c r="N18" s="914">
        <v>3</v>
      </c>
      <c r="O18" s="914">
        <v>2</v>
      </c>
      <c r="P18" s="915">
        <v>3</v>
      </c>
    </row>
    <row r="19" spans="1:16" s="124" customFormat="1" ht="35.25" customHeight="1" x14ac:dyDescent="0.35">
      <c r="A19" s="2516" t="str">
        <f>TYPOPARTNER!A19:D19</f>
        <v>Consultants indépendants</v>
      </c>
      <c r="B19" s="2517"/>
      <c r="C19" s="897" t="str">
        <f>IF(LEN(TYPOPARTNER!E19)&lt;1,"",TYPOPARTNER!E19)</f>
        <v>3-Faible</v>
      </c>
      <c r="D19" s="2515"/>
      <c r="E19" s="2515"/>
      <c r="F19" s="2515"/>
      <c r="G19" s="3239"/>
      <c r="H19" s="3239"/>
      <c r="I19" s="2513"/>
      <c r="J19" s="2513"/>
      <c r="K19" s="3240">
        <f t="shared" ref="K19:K26" si="1">I19-G19</f>
        <v>0</v>
      </c>
      <c r="L19" s="3240"/>
      <c r="M19" s="914"/>
      <c r="N19" s="914"/>
      <c r="O19" s="914"/>
      <c r="P19" s="915"/>
    </row>
    <row r="20" spans="1:16" s="124" customFormat="1" ht="35.25" customHeight="1" x14ac:dyDescent="0.35">
      <c r="A20" s="2516" t="str">
        <f>TYPOPARTNER!A20:D20</f>
        <v xml:space="preserve">Hébergeurs d'infrastructures, MSP. </v>
      </c>
      <c r="B20" s="2517"/>
      <c r="C20" s="897" t="str">
        <f>IF(LEN(TYPOPARTNER!E20)&lt;1,"",TYPOPARTNER!E20)</f>
        <v/>
      </c>
      <c r="D20" s="2515"/>
      <c r="E20" s="2515"/>
      <c r="F20" s="2515"/>
      <c r="G20" s="3239"/>
      <c r="H20" s="3239"/>
      <c r="I20" s="2513"/>
      <c r="J20" s="2513"/>
      <c r="K20" s="3240">
        <f t="shared" si="1"/>
        <v>0</v>
      </c>
      <c r="L20" s="3240"/>
      <c r="M20" s="914"/>
      <c r="N20" s="914"/>
      <c r="O20" s="914"/>
      <c r="P20" s="915"/>
    </row>
    <row r="21" spans="1:16" s="124" customFormat="1" ht="35.25" customHeight="1" x14ac:dyDescent="0.35">
      <c r="A21" s="2516" t="str">
        <f>TYPOPARTNER!A21:D21</f>
        <v>Web Agencies</v>
      </c>
      <c r="B21" s="2517"/>
      <c r="C21" s="897" t="str">
        <f>IF(LEN(TYPOPARTNER!E21)&lt;1,"",TYPOPARTNER!E21)</f>
        <v/>
      </c>
      <c r="D21" s="2515"/>
      <c r="E21" s="2515"/>
      <c r="F21" s="2515"/>
      <c r="G21" s="3239"/>
      <c r="H21" s="3239"/>
      <c r="I21" s="2513"/>
      <c r="J21" s="2513"/>
      <c r="K21" s="3240">
        <f t="shared" si="1"/>
        <v>0</v>
      </c>
      <c r="L21" s="3240"/>
      <c r="M21" s="914"/>
      <c r="N21" s="914"/>
      <c r="O21" s="914"/>
      <c r="P21" s="915"/>
    </row>
    <row r="22" spans="1:16" s="124" customFormat="1" ht="35.25" customHeight="1" x14ac:dyDescent="0.35">
      <c r="A22" s="2516">
        <f>TYPOPARTNER!A22:D22</f>
        <v>0</v>
      </c>
      <c r="B22" s="2517"/>
      <c r="C22" s="897" t="str">
        <f>IF(LEN(TYPOPARTNER!E22)&lt;1,"",TYPOPARTNER!E22)</f>
        <v/>
      </c>
      <c r="D22" s="2515"/>
      <c r="E22" s="2515"/>
      <c r="F22" s="2515"/>
      <c r="G22" s="3239"/>
      <c r="H22" s="3239"/>
      <c r="I22" s="2513"/>
      <c r="J22" s="2513"/>
      <c r="K22" s="3240">
        <f t="shared" si="1"/>
        <v>0</v>
      </c>
      <c r="L22" s="3240"/>
      <c r="M22" s="914"/>
      <c r="N22" s="914"/>
      <c r="O22" s="914"/>
      <c r="P22" s="915"/>
    </row>
    <row r="23" spans="1:16" s="124" customFormat="1" ht="35.25" customHeight="1" x14ac:dyDescent="0.35">
      <c r="A23" s="2516">
        <f>TYPOPARTNER!A23:D23</f>
        <v>0</v>
      </c>
      <c r="B23" s="2517"/>
      <c r="C23" s="897" t="str">
        <f>IF(LEN(TYPOPARTNER!E23)&lt;1,"",TYPOPARTNER!E23)</f>
        <v/>
      </c>
      <c r="D23" s="2515"/>
      <c r="E23" s="2515"/>
      <c r="F23" s="2515"/>
      <c r="G23" s="3239"/>
      <c r="H23" s="3239"/>
      <c r="I23" s="2513"/>
      <c r="J23" s="2513"/>
      <c r="K23" s="3240">
        <f t="shared" si="1"/>
        <v>0</v>
      </c>
      <c r="L23" s="3240"/>
      <c r="M23" s="914"/>
      <c r="N23" s="914"/>
      <c r="O23" s="914"/>
      <c r="P23" s="915"/>
    </row>
    <row r="24" spans="1:16" s="124" customFormat="1" ht="35.25" customHeight="1" x14ac:dyDescent="0.35">
      <c r="A24" s="2516" t="str">
        <f>TYPOPARTNER!A24:D24</f>
        <v xml:space="preserve">Grossistes </v>
      </c>
      <c r="B24" s="2517"/>
      <c r="C24" s="897" t="str">
        <f>IF(LEN(TYPOPARTNER!E24)&lt;1,"",TYPOPARTNER!E24)</f>
        <v/>
      </c>
      <c r="D24" s="2515"/>
      <c r="E24" s="2515"/>
      <c r="F24" s="2515"/>
      <c r="G24" s="3239"/>
      <c r="H24" s="3239"/>
      <c r="I24" s="2513"/>
      <c r="J24" s="2513"/>
      <c r="K24" s="3240">
        <f t="shared" si="1"/>
        <v>0</v>
      </c>
      <c r="L24" s="3240"/>
      <c r="M24" s="914"/>
      <c r="N24" s="914"/>
      <c r="O24" s="914"/>
      <c r="P24" s="915"/>
    </row>
    <row r="25" spans="1:16" s="124" customFormat="1" ht="35.25" customHeight="1" x14ac:dyDescent="0.35">
      <c r="A25" s="2516" t="str">
        <f>TYPOPARTNER!A25:D25</f>
        <v>Revendeurs</v>
      </c>
      <c r="B25" s="2517"/>
      <c r="C25" s="897" t="str">
        <f>IF(LEN(TYPOPARTNER!E25)&lt;1,"",TYPOPARTNER!E25)</f>
        <v/>
      </c>
      <c r="D25" s="2515"/>
      <c r="E25" s="2515"/>
      <c r="F25" s="2515"/>
      <c r="G25" s="3239"/>
      <c r="H25" s="3239"/>
      <c r="I25" s="2513"/>
      <c r="J25" s="2513"/>
      <c r="K25" s="3240">
        <f t="shared" si="1"/>
        <v>0</v>
      </c>
      <c r="L25" s="3240"/>
      <c r="M25" s="914"/>
      <c r="N25" s="914"/>
      <c r="O25" s="914"/>
      <c r="P25" s="915"/>
    </row>
    <row r="26" spans="1:16" s="124" customFormat="1" ht="35.25" customHeight="1" x14ac:dyDescent="0.35">
      <c r="A26" s="2516" t="str">
        <f>TYPOPARTNER!A26:D26</f>
        <v xml:space="preserve">Fédérations </v>
      </c>
      <c r="B26" s="2517"/>
      <c r="C26" s="897" t="str">
        <f>IF(LEN(TYPOPARTNER!E26)&lt;1,"",TYPOPARTNER!E26)</f>
        <v/>
      </c>
      <c r="D26" s="2515"/>
      <c r="E26" s="2515"/>
      <c r="F26" s="2515"/>
      <c r="G26" s="3239"/>
      <c r="H26" s="3239"/>
      <c r="I26" s="2513"/>
      <c r="J26" s="2513"/>
      <c r="K26" s="3240">
        <f t="shared" si="1"/>
        <v>0</v>
      </c>
      <c r="L26" s="3240"/>
      <c r="M26" s="914"/>
      <c r="N26" s="914"/>
      <c r="O26" s="914"/>
      <c r="P26" s="915"/>
    </row>
    <row r="27" spans="1:16" s="121" customFormat="1" ht="12" customHeight="1" thickBot="1" x14ac:dyDescent="0.4">
      <c r="A27" s="2538"/>
      <c r="B27" s="2539"/>
      <c r="C27" s="2539"/>
      <c r="D27" s="2539"/>
      <c r="E27" s="2539"/>
      <c r="F27" s="2539"/>
      <c r="G27" s="2539"/>
      <c r="H27" s="2539"/>
      <c r="I27" s="2539"/>
      <c r="J27" s="2539"/>
      <c r="K27" s="2539"/>
      <c r="L27" s="2539"/>
      <c r="M27" s="2539"/>
      <c r="N27" s="2539"/>
      <c r="O27" s="2539"/>
      <c r="P27" s="2540"/>
    </row>
    <row r="28" spans="1:16" s="121" customFormat="1" ht="30" customHeight="1" thickTop="1" thickBot="1" x14ac:dyDescent="0.4">
      <c r="A28" s="911"/>
      <c r="B28" s="911"/>
      <c r="C28" s="911"/>
      <c r="D28" s="911"/>
      <c r="E28" s="911"/>
      <c r="F28" s="873"/>
      <c r="G28" s="2518" t="s">
        <v>151</v>
      </c>
      <c r="H28" s="2519"/>
      <c r="I28" s="2520">
        <f>SUM(I10:I26)</f>
        <v>30</v>
      </c>
      <c r="J28" s="2520"/>
      <c r="K28" s="2520">
        <f>SUM(K10:K26)</f>
        <v>26</v>
      </c>
      <c r="L28" s="2520"/>
      <c r="M28" s="912">
        <f>SUM(M10:M26)</f>
        <v>5</v>
      </c>
      <c r="N28" s="912">
        <f>SUM(N10:N26)</f>
        <v>7</v>
      </c>
      <c r="O28" s="912">
        <f>SUM(O10:O26)</f>
        <v>7</v>
      </c>
      <c r="P28" s="913">
        <f>SUM(P11:P26)</f>
        <v>7</v>
      </c>
    </row>
    <row r="29" spans="1:16" ht="13.5" customHeight="1" thickTop="1" x14ac:dyDescent="0.35">
      <c r="A29" s="876"/>
      <c r="B29" s="876"/>
      <c r="C29" s="877"/>
      <c r="D29" s="877"/>
      <c r="E29" s="877"/>
      <c r="F29" s="877"/>
      <c r="G29" s="877"/>
      <c r="H29" s="877"/>
      <c r="I29" s="877"/>
      <c r="J29" s="877"/>
      <c r="K29" s="877"/>
      <c r="L29" s="877"/>
      <c r="M29" s="877"/>
      <c r="N29" s="877"/>
      <c r="O29" s="878"/>
      <c r="P29" s="878"/>
    </row>
    <row r="30" spans="1:16" ht="15" thickBot="1" x14ac:dyDescent="0.4">
      <c r="A30" s="64"/>
      <c r="B30" s="64"/>
      <c r="C30" s="64"/>
      <c r="D30" s="64"/>
      <c r="E30" s="64"/>
      <c r="F30" s="64"/>
      <c r="G30" s="64"/>
      <c r="H30" s="64"/>
      <c r="I30" s="64"/>
      <c r="J30" s="64"/>
      <c r="K30" s="64"/>
      <c r="L30" s="64"/>
      <c r="M30" s="64"/>
      <c r="N30" s="64"/>
      <c r="O30" s="64"/>
      <c r="P30" s="64"/>
    </row>
    <row r="31" spans="1:16" ht="19.5" thickTop="1" thickBot="1" x14ac:dyDescent="0.4">
      <c r="A31" s="2521" t="s">
        <v>10</v>
      </c>
      <c r="B31" s="2522"/>
      <c r="C31" s="2522"/>
      <c r="D31" s="2522"/>
      <c r="E31" s="2522"/>
      <c r="F31" s="2522"/>
      <c r="G31" s="2522"/>
      <c r="H31" s="2522"/>
      <c r="I31" s="2522"/>
      <c r="J31" s="2522"/>
      <c r="K31" s="2523"/>
      <c r="L31" s="34"/>
      <c r="M31" s="2360" t="s">
        <v>491</v>
      </c>
      <c r="N31" s="2361"/>
      <c r="O31" s="2362"/>
      <c r="P31" s="34"/>
    </row>
    <row r="32" spans="1:16" ht="20.25" customHeight="1" x14ac:dyDescent="0.35">
      <c r="A32" s="2524" t="s">
        <v>907</v>
      </c>
      <c r="B32" s="2525"/>
      <c r="C32" s="2525"/>
      <c r="D32" s="2525"/>
      <c r="E32" s="2525"/>
      <c r="F32" s="2525"/>
      <c r="G32" s="2525"/>
      <c r="H32" s="2525"/>
      <c r="I32" s="2525"/>
      <c r="J32" s="2525"/>
      <c r="K32" s="2526"/>
      <c r="L32" s="36"/>
      <c r="M32" s="2401" t="s">
        <v>569</v>
      </c>
      <c r="N32" s="2402"/>
      <c r="O32" s="2403"/>
      <c r="P32" s="36"/>
    </row>
    <row r="33" spans="1:16" ht="20.25" customHeight="1" x14ac:dyDescent="0.35">
      <c r="A33" s="2524"/>
      <c r="B33" s="2525"/>
      <c r="C33" s="2525"/>
      <c r="D33" s="2525"/>
      <c r="E33" s="2525"/>
      <c r="F33" s="2525"/>
      <c r="G33" s="2525"/>
      <c r="H33" s="2525"/>
      <c r="I33" s="2525"/>
      <c r="J33" s="2525"/>
      <c r="K33" s="2526"/>
      <c r="L33" s="36"/>
      <c r="M33" s="2341"/>
      <c r="N33" s="2342"/>
      <c r="O33" s="2343"/>
      <c r="P33" s="36"/>
    </row>
    <row r="34" spans="1:16" ht="20.25" customHeight="1" x14ac:dyDescent="0.35">
      <c r="A34" s="2524"/>
      <c r="B34" s="2525"/>
      <c r="C34" s="2525"/>
      <c r="D34" s="2525"/>
      <c r="E34" s="2525"/>
      <c r="F34" s="2525"/>
      <c r="G34" s="2525"/>
      <c r="H34" s="2525"/>
      <c r="I34" s="2525"/>
      <c r="J34" s="2525"/>
      <c r="K34" s="2526"/>
      <c r="L34" s="36"/>
      <c r="M34" s="2341"/>
      <c r="N34" s="2342"/>
      <c r="O34" s="2343"/>
      <c r="P34" s="36"/>
    </row>
    <row r="35" spans="1:16" ht="20.25" customHeight="1" thickBot="1" x14ac:dyDescent="0.4">
      <c r="A35" s="2527"/>
      <c r="B35" s="2528"/>
      <c r="C35" s="2528"/>
      <c r="D35" s="2528"/>
      <c r="E35" s="2528"/>
      <c r="F35" s="2528"/>
      <c r="G35" s="2528"/>
      <c r="H35" s="2528"/>
      <c r="I35" s="2528"/>
      <c r="J35" s="2528"/>
      <c r="K35" s="2529"/>
      <c r="L35" s="36"/>
      <c r="M35" s="2344"/>
      <c r="N35" s="2345"/>
      <c r="O35" s="2346"/>
      <c r="P35" s="36"/>
    </row>
    <row r="36" spans="1:16" ht="15.5" thickTop="1" thickBot="1" x14ac:dyDescent="0.4">
      <c r="A36" s="64"/>
      <c r="B36" s="64"/>
      <c r="C36" s="64"/>
      <c r="D36" s="64"/>
      <c r="E36" s="64"/>
      <c r="F36" s="64"/>
      <c r="G36" s="64"/>
      <c r="H36" s="64"/>
      <c r="I36" s="64"/>
      <c r="J36" s="64"/>
      <c r="K36" s="64"/>
      <c r="L36" s="64"/>
      <c r="M36" s="34"/>
      <c r="N36" s="34"/>
      <c r="O36" s="34"/>
      <c r="P36" s="64"/>
    </row>
    <row r="37" spans="1:16" ht="19.5" thickTop="1" thickBot="1" x14ac:dyDescent="0.4">
      <c r="A37" s="2521" t="s">
        <v>11</v>
      </c>
      <c r="B37" s="2530"/>
      <c r="C37" s="2530"/>
      <c r="D37" s="2530"/>
      <c r="E37" s="2530"/>
      <c r="F37" s="2530"/>
      <c r="G37" s="2530"/>
      <c r="H37" s="2530"/>
      <c r="I37" s="2530"/>
      <c r="J37" s="2530"/>
      <c r="K37" s="2531"/>
      <c r="L37" s="34"/>
      <c r="M37" s="2360" t="s">
        <v>491</v>
      </c>
      <c r="N37" s="2361"/>
      <c r="O37" s="2362"/>
      <c r="P37" s="34"/>
    </row>
    <row r="38" spans="1:16" ht="20.25" customHeight="1" x14ac:dyDescent="0.35">
      <c r="A38" s="2524" t="s">
        <v>906</v>
      </c>
      <c r="B38" s="2532"/>
      <c r="C38" s="2532"/>
      <c r="D38" s="2532"/>
      <c r="E38" s="2532"/>
      <c r="F38" s="2532"/>
      <c r="G38" s="2532"/>
      <c r="H38" s="2532"/>
      <c r="I38" s="2532"/>
      <c r="J38" s="2532"/>
      <c r="K38" s="2533"/>
      <c r="L38" s="36"/>
      <c r="M38" s="2401" t="s">
        <v>570</v>
      </c>
      <c r="N38" s="2402"/>
      <c r="O38" s="2403"/>
      <c r="P38" s="36"/>
    </row>
    <row r="39" spans="1:16" ht="20.25" customHeight="1" x14ac:dyDescent="0.35">
      <c r="A39" s="2534"/>
      <c r="B39" s="2532"/>
      <c r="C39" s="2532"/>
      <c r="D39" s="2532"/>
      <c r="E39" s="2532"/>
      <c r="F39" s="2532"/>
      <c r="G39" s="2532"/>
      <c r="H39" s="2532"/>
      <c r="I39" s="2532"/>
      <c r="J39" s="2532"/>
      <c r="K39" s="2533"/>
      <c r="L39" s="36"/>
      <c r="M39" s="2341"/>
      <c r="N39" s="2342"/>
      <c r="O39" s="2343"/>
      <c r="P39" s="36"/>
    </row>
    <row r="40" spans="1:16" ht="20.25" customHeight="1" x14ac:dyDescent="0.35">
      <c r="A40" s="2534"/>
      <c r="B40" s="2532"/>
      <c r="C40" s="2532"/>
      <c r="D40" s="2532"/>
      <c r="E40" s="2532"/>
      <c r="F40" s="2532"/>
      <c r="G40" s="2532"/>
      <c r="H40" s="2532"/>
      <c r="I40" s="2532"/>
      <c r="J40" s="2532"/>
      <c r="K40" s="2533"/>
      <c r="L40" s="36"/>
      <c r="M40" s="2341"/>
      <c r="N40" s="2342"/>
      <c r="O40" s="2343"/>
      <c r="P40" s="36"/>
    </row>
    <row r="41" spans="1:16" ht="20.25" customHeight="1" thickBot="1" x14ac:dyDescent="0.4">
      <c r="A41" s="2535"/>
      <c r="B41" s="2536"/>
      <c r="C41" s="2536"/>
      <c r="D41" s="2536"/>
      <c r="E41" s="2536"/>
      <c r="F41" s="2536"/>
      <c r="G41" s="2536"/>
      <c r="H41" s="2536"/>
      <c r="I41" s="2536"/>
      <c r="J41" s="2536"/>
      <c r="K41" s="2537"/>
      <c r="L41" s="36"/>
      <c r="M41" s="2344"/>
      <c r="N41" s="2345"/>
      <c r="O41" s="2346"/>
      <c r="P41" s="36"/>
    </row>
    <row r="42" spans="1:16" ht="15" thickTop="1" x14ac:dyDescent="0.35">
      <c r="A42" s="64"/>
      <c r="B42" s="64"/>
      <c r="C42" s="64"/>
      <c r="D42" s="64"/>
      <c r="E42" s="64"/>
      <c r="F42" s="64"/>
      <c r="G42" s="64"/>
      <c r="H42" s="64"/>
      <c r="I42" s="64"/>
      <c r="J42" s="64"/>
      <c r="K42" s="64"/>
      <c r="L42" s="64"/>
      <c r="M42" s="64"/>
      <c r="N42" s="64"/>
      <c r="O42" s="64"/>
      <c r="P42" s="64"/>
    </row>
  </sheetData>
  <mergeCells count="111">
    <mergeCell ref="A4:E4"/>
    <mergeCell ref="F4:P4"/>
    <mergeCell ref="A5:B5"/>
    <mergeCell ref="C5:P5"/>
    <mergeCell ref="A6:B6"/>
    <mergeCell ref="D6:F6"/>
    <mergeCell ref="G6:P6"/>
    <mergeCell ref="D1:G1"/>
    <mergeCell ref="I1:J1"/>
    <mergeCell ref="L1:M1"/>
    <mergeCell ref="D2:G2"/>
    <mergeCell ref="I2:J2"/>
    <mergeCell ref="L2:M2"/>
    <mergeCell ref="A10:P10"/>
    <mergeCell ref="A11:B11"/>
    <mergeCell ref="D11:F11"/>
    <mergeCell ref="G11:H11"/>
    <mergeCell ref="I11:J11"/>
    <mergeCell ref="K11:L11"/>
    <mergeCell ref="A7:B7"/>
    <mergeCell ref="D7:F7"/>
    <mergeCell ref="G7:H7"/>
    <mergeCell ref="I7:J7"/>
    <mergeCell ref="K7:L7"/>
    <mergeCell ref="A12:B12"/>
    <mergeCell ref="D12:F12"/>
    <mergeCell ref="G12:H12"/>
    <mergeCell ref="I12:J12"/>
    <mergeCell ref="K12:L12"/>
    <mergeCell ref="A13:B13"/>
    <mergeCell ref="D13:F13"/>
    <mergeCell ref="G13:H13"/>
    <mergeCell ref="I13:J13"/>
    <mergeCell ref="K13:L13"/>
    <mergeCell ref="A14:B14"/>
    <mergeCell ref="D14:F14"/>
    <mergeCell ref="G14:H14"/>
    <mergeCell ref="I14:J14"/>
    <mergeCell ref="K14:L14"/>
    <mergeCell ref="A15:B15"/>
    <mergeCell ref="D15:F15"/>
    <mergeCell ref="G15:H15"/>
    <mergeCell ref="I15:J15"/>
    <mergeCell ref="K15:L15"/>
    <mergeCell ref="A16:B16"/>
    <mergeCell ref="D16:F16"/>
    <mergeCell ref="G16:H16"/>
    <mergeCell ref="I16:J16"/>
    <mergeCell ref="K16:L16"/>
    <mergeCell ref="A17:B17"/>
    <mergeCell ref="D17:F17"/>
    <mergeCell ref="G17:H17"/>
    <mergeCell ref="I17:J17"/>
    <mergeCell ref="K17:L17"/>
    <mergeCell ref="A18:B18"/>
    <mergeCell ref="D18:F18"/>
    <mergeCell ref="G18:H18"/>
    <mergeCell ref="I18:J18"/>
    <mergeCell ref="K18:L18"/>
    <mergeCell ref="A19:B19"/>
    <mergeCell ref="D19:F19"/>
    <mergeCell ref="G19:H19"/>
    <mergeCell ref="I19:J19"/>
    <mergeCell ref="K19:L19"/>
    <mergeCell ref="A20:B20"/>
    <mergeCell ref="D20:F20"/>
    <mergeCell ref="G20:H20"/>
    <mergeCell ref="I20:J20"/>
    <mergeCell ref="K20:L20"/>
    <mergeCell ref="A21:B21"/>
    <mergeCell ref="D21:F21"/>
    <mergeCell ref="G21:H21"/>
    <mergeCell ref="I21:J21"/>
    <mergeCell ref="K21:L21"/>
    <mergeCell ref="A22:B22"/>
    <mergeCell ref="D22:F22"/>
    <mergeCell ref="G22:H22"/>
    <mergeCell ref="I22:J22"/>
    <mergeCell ref="K22:L22"/>
    <mergeCell ref="A23:B23"/>
    <mergeCell ref="D23:F23"/>
    <mergeCell ref="G23:H23"/>
    <mergeCell ref="I23:J23"/>
    <mergeCell ref="K23:L23"/>
    <mergeCell ref="A26:B26"/>
    <mergeCell ref="D26:F26"/>
    <mergeCell ref="G26:H26"/>
    <mergeCell ref="I26:J26"/>
    <mergeCell ref="K26:L26"/>
    <mergeCell ref="A27:P27"/>
    <mergeCell ref="A24:B24"/>
    <mergeCell ref="D24:F24"/>
    <mergeCell ref="G24:H24"/>
    <mergeCell ref="I24:J24"/>
    <mergeCell ref="K24:L24"/>
    <mergeCell ref="A25:B25"/>
    <mergeCell ref="D25:F25"/>
    <mergeCell ref="G25:H25"/>
    <mergeCell ref="I25:J25"/>
    <mergeCell ref="K25:L25"/>
    <mergeCell ref="A37:K37"/>
    <mergeCell ref="M37:O37"/>
    <mergeCell ref="A38:K41"/>
    <mergeCell ref="M38:O41"/>
    <mergeCell ref="G28:H28"/>
    <mergeCell ref="I28:J28"/>
    <mergeCell ref="K28:L28"/>
    <mergeCell ref="A31:K31"/>
    <mergeCell ref="M31:O31"/>
    <mergeCell ref="A32:K35"/>
    <mergeCell ref="M32:O3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C00-000000000000}">
      <formula1>AvancementTheme</formula1>
    </dataValidation>
  </dataValidations>
  <hyperlinks>
    <hyperlink ref="O1" location="DPDV_07DC2" display="PdV" xr:uid="{00000000-0004-0000-2C00-000000000000}"/>
    <hyperlink ref="P1" location="DKPI_07DC2" display="KPI's" xr:uid="{00000000-0004-0000-2C00-000001000000}"/>
  </hyperlinks>
  <pageMargins left="0.70866141732283472" right="0.70866141732283472" top="0.74803149606299213" bottom="0.74803149606299213" header="0.31496062992125984" footer="0.31496062992125984"/>
  <pageSetup paperSize="9" scale="52" orientation="portrait" r:id="rId1"/>
  <headerFooter>
    <oddHeader>&amp;LPAD Methodology (c) 2013-2014&amp;RStrategic Management Workshop</oddHeader>
    <oddFooter>&amp;L&amp;F&amp;C&amp;A&amp;RSituation au : &amp;D - page : &amp;P/&amp;N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55">
    <tabColor theme="2" tint="-0.249977111117893"/>
    <pageSetUpPr fitToPage="1"/>
  </sheetPr>
  <dimension ref="A1:R42"/>
  <sheetViews>
    <sheetView showGridLines="0" showRowColHeaders="0" zoomScaleNormal="100" workbookViewId="0">
      <pane ySplit="8" topLeftCell="A9" activePane="bottomLeft" state="frozen"/>
      <selection activeCell="E12" sqref="E12:H12"/>
      <selection pane="bottomLeft" activeCell="E12" sqref="E12:H12"/>
    </sheetView>
  </sheetViews>
  <sheetFormatPr baseColWidth="10" defaultColWidth="11.453125" defaultRowHeight="14.5" x14ac:dyDescent="0.35"/>
  <cols>
    <col min="1" max="3" width="11.453125" style="61"/>
    <col min="4" max="4" width="10.7265625" style="61" customWidth="1"/>
    <col min="5" max="5" width="11.7265625" style="61" customWidth="1"/>
    <col min="6" max="9" width="10.7265625" style="61" customWidth="1"/>
    <col min="10" max="10" width="9.453125" style="61" customWidth="1"/>
    <col min="11" max="11" width="10.7265625" style="61" customWidth="1"/>
    <col min="12" max="17" width="9.453125" style="61" customWidth="1"/>
    <col min="18" max="16384" width="11.453125" style="61"/>
  </cols>
  <sheetData>
    <row r="1" spans="1:18" s="55" customFormat="1" ht="15" customHeight="1" x14ac:dyDescent="0.35">
      <c r="A1" s="394"/>
      <c r="B1" s="394"/>
      <c r="C1" s="394"/>
      <c r="D1" s="1995" t="s">
        <v>5</v>
      </c>
      <c r="E1" s="1995"/>
      <c r="F1" s="1995"/>
      <c r="G1" s="1995"/>
      <c r="H1" s="396"/>
      <c r="I1" s="1995" t="s">
        <v>6</v>
      </c>
      <c r="J1" s="1995"/>
      <c r="K1" s="394"/>
      <c r="L1" s="1995" t="s">
        <v>9</v>
      </c>
      <c r="M1" s="1995"/>
      <c r="N1" s="394"/>
      <c r="O1" s="394"/>
      <c r="P1" s="459" t="s">
        <v>2</v>
      </c>
      <c r="Q1" s="459" t="s">
        <v>3</v>
      </c>
      <c r="R1" s="450"/>
    </row>
    <row r="2" spans="1:18" s="59" customFormat="1" ht="18" customHeight="1" x14ac:dyDescent="0.35">
      <c r="A2" s="398"/>
      <c r="B2" s="398"/>
      <c r="C2" s="398"/>
      <c r="D2" s="1996" t="str">
        <f>NomClient</f>
        <v>BestEditor</v>
      </c>
      <c r="E2" s="1997"/>
      <c r="F2" s="1997"/>
      <c r="G2" s="1998"/>
      <c r="H2" s="398"/>
      <c r="I2" s="2164" t="s">
        <v>283</v>
      </c>
      <c r="J2" s="2000"/>
      <c r="K2" s="398"/>
      <c r="L2" s="2001">
        <v>41862.606261574074</v>
      </c>
      <c r="M2" s="2002"/>
      <c r="N2" s="717"/>
      <c r="O2" s="399"/>
      <c r="P2" s="448">
        <f>IF(LEN(DPDV_06TP3)&gt;0,LEN(DPDV_06TP3),0-PDV_NBmini)</f>
        <v>62</v>
      </c>
      <c r="Q2" s="448">
        <f>IF(LEN(DKPI_06TP3)&gt;0,LEN(DKPI_06TP3),0-KPI_NBmini)</f>
        <v>-10</v>
      </c>
      <c r="R2" s="451"/>
    </row>
    <row r="3" spans="1:18" ht="6.75" customHeight="1" thickBot="1" x14ac:dyDescent="0.4">
      <c r="A3" s="401"/>
      <c r="B3" s="401"/>
      <c r="C3" s="401"/>
      <c r="D3" s="401"/>
      <c r="E3" s="401"/>
      <c r="F3" s="401"/>
      <c r="G3" s="401"/>
      <c r="H3" s="401"/>
      <c r="I3" s="401"/>
      <c r="J3" s="401"/>
      <c r="K3" s="401"/>
      <c r="L3" s="401"/>
      <c r="M3" s="401"/>
      <c r="N3" s="401"/>
      <c r="O3" s="401"/>
      <c r="P3" s="401"/>
      <c r="Q3" s="401"/>
      <c r="R3" s="64"/>
    </row>
    <row r="4" spans="1:18" s="1" customFormat="1" ht="24.75" customHeight="1" thickBot="1" x14ac:dyDescent="0.4">
      <c r="A4" s="3197" t="str">
        <f>Parametre!B29 &amp; "  : "</f>
        <v xml:space="preserve">  : </v>
      </c>
      <c r="B4" s="3197"/>
      <c r="C4" s="3197"/>
      <c r="D4" s="3197"/>
      <c r="E4" s="3197"/>
      <c r="F4" s="3197"/>
      <c r="G4" s="3197"/>
      <c r="H4" s="3212" t="str">
        <f>"Quels Partenaires pour " &amp; NomProd3</f>
        <v>Quels Partenaires pour Offre 3</v>
      </c>
      <c r="I4" s="3212"/>
      <c r="J4" s="3212"/>
      <c r="K4" s="3212"/>
      <c r="L4" s="3212"/>
      <c r="M4" s="3212"/>
      <c r="N4" s="3212"/>
      <c r="O4" s="3212"/>
      <c r="P4" s="3212"/>
      <c r="Q4" s="3213"/>
      <c r="R4" s="435"/>
    </row>
    <row r="5" spans="1:18" s="28" customFormat="1" ht="36" customHeight="1" thickBot="1" x14ac:dyDescent="0.4">
      <c r="A5" s="2017" t="s">
        <v>14</v>
      </c>
      <c r="B5" s="2017"/>
      <c r="C5" s="2018" t="s">
        <v>552</v>
      </c>
      <c r="D5" s="2018"/>
      <c r="E5" s="2018"/>
      <c r="F5" s="2018"/>
      <c r="G5" s="2018"/>
      <c r="H5" s="2018"/>
      <c r="I5" s="2018"/>
      <c r="J5" s="2018"/>
      <c r="K5" s="2018"/>
      <c r="L5" s="2018"/>
      <c r="M5" s="2018"/>
      <c r="N5" s="2018"/>
      <c r="O5" s="2018"/>
      <c r="P5" s="2018"/>
      <c r="Q5" s="2018"/>
      <c r="R5" s="791"/>
    </row>
    <row r="6" spans="1:18" s="119" customFormat="1" ht="30.75" customHeight="1" thickTop="1" x14ac:dyDescent="0.35">
      <c r="A6" s="2459" t="s">
        <v>333</v>
      </c>
      <c r="B6" s="2460"/>
      <c r="C6" s="2460"/>
      <c r="D6" s="2471"/>
      <c r="E6" s="854" t="s">
        <v>332</v>
      </c>
      <c r="F6" s="2468" t="s">
        <v>331</v>
      </c>
      <c r="G6" s="2469"/>
      <c r="H6" s="2469"/>
      <c r="I6" s="2470"/>
      <c r="J6" s="2459" t="s">
        <v>330</v>
      </c>
      <c r="K6" s="2460"/>
      <c r="L6" s="2460"/>
      <c r="M6" s="2460"/>
      <c r="N6" s="2460"/>
      <c r="O6" s="2460"/>
      <c r="P6" s="2460"/>
      <c r="Q6" s="2461"/>
      <c r="R6" s="853"/>
    </row>
    <row r="7" spans="1:18" s="119" customFormat="1" ht="72.75" customHeight="1" x14ac:dyDescent="0.35">
      <c r="A7" s="2475" t="s">
        <v>329</v>
      </c>
      <c r="B7" s="2476"/>
      <c r="C7" s="2476"/>
      <c r="D7" s="2477"/>
      <c r="E7" s="855" t="s">
        <v>380</v>
      </c>
      <c r="F7" s="856" t="s">
        <v>147</v>
      </c>
      <c r="G7" s="857" t="s">
        <v>382</v>
      </c>
      <c r="H7" s="857" t="s">
        <v>381</v>
      </c>
      <c r="I7" s="858" t="s">
        <v>383</v>
      </c>
      <c r="J7" s="2455" t="s">
        <v>328</v>
      </c>
      <c r="K7" s="2456"/>
      <c r="L7" s="2457" t="s">
        <v>327</v>
      </c>
      <c r="M7" s="2457"/>
      <c r="N7" s="2457" t="s">
        <v>326</v>
      </c>
      <c r="O7" s="2457"/>
      <c r="P7" s="2457" t="s">
        <v>325</v>
      </c>
      <c r="Q7" s="2458"/>
      <c r="R7" s="859"/>
    </row>
    <row r="8" spans="1:18" s="119" customFormat="1" ht="0.75" customHeight="1" x14ac:dyDescent="0.35">
      <c r="A8" s="860" t="s">
        <v>324</v>
      </c>
      <c r="B8" s="861"/>
      <c r="C8" s="862"/>
      <c r="D8" s="863"/>
      <c r="E8" s="864"/>
      <c r="F8" s="865"/>
      <c r="G8" s="866"/>
      <c r="H8" s="861"/>
      <c r="I8" s="867"/>
      <c r="J8" s="868"/>
      <c r="K8" s="869"/>
      <c r="L8" s="870"/>
      <c r="M8" s="871"/>
      <c r="N8" s="871"/>
      <c r="O8" s="871"/>
      <c r="P8" s="871"/>
      <c r="Q8" s="872"/>
      <c r="R8" s="853"/>
    </row>
    <row r="9" spans="1:18" s="119" customFormat="1" ht="0.75" customHeight="1" x14ac:dyDescent="0.35">
      <c r="A9" s="860"/>
      <c r="B9" s="861"/>
      <c r="C9" s="862"/>
      <c r="D9" s="863"/>
      <c r="E9" s="864"/>
      <c r="F9" s="865"/>
      <c r="G9" s="866"/>
      <c r="H9" s="861"/>
      <c r="I9" s="867"/>
      <c r="J9" s="868"/>
      <c r="K9" s="869"/>
      <c r="L9" s="870"/>
      <c r="M9" s="871"/>
      <c r="N9" s="871"/>
      <c r="O9" s="871"/>
      <c r="P9" s="871"/>
      <c r="Q9" s="872"/>
      <c r="R9" s="853"/>
    </row>
    <row r="10" spans="1:18" s="121" customFormat="1" ht="9.75" customHeight="1" x14ac:dyDescent="0.35">
      <c r="A10" s="2424"/>
      <c r="B10" s="2425"/>
      <c r="C10" s="2425"/>
      <c r="D10" s="2425"/>
      <c r="E10" s="2425"/>
      <c r="F10" s="2425"/>
      <c r="G10" s="2425"/>
      <c r="H10" s="2425"/>
      <c r="I10" s="2425"/>
      <c r="J10" s="2425"/>
      <c r="K10" s="2425"/>
      <c r="L10" s="2425"/>
      <c r="M10" s="2425"/>
      <c r="N10" s="2425"/>
      <c r="O10" s="2425"/>
      <c r="P10" s="2425"/>
      <c r="Q10" s="2426"/>
      <c r="R10" s="873"/>
    </row>
    <row r="11" spans="1:18" s="117" customFormat="1" ht="35.25" customHeight="1" x14ac:dyDescent="0.3">
      <c r="A11" s="3207" t="s">
        <v>450</v>
      </c>
      <c r="B11" s="3208"/>
      <c r="C11" s="3208"/>
      <c r="D11" s="3209"/>
      <c r="E11" s="156" t="s">
        <v>484</v>
      </c>
      <c r="F11" s="382"/>
      <c r="G11" s="373"/>
      <c r="H11" s="148"/>
      <c r="I11" s="140"/>
      <c r="J11" s="3202"/>
      <c r="K11" s="3203"/>
      <c r="L11" s="3204"/>
      <c r="M11" s="3204"/>
      <c r="N11" s="3205"/>
      <c r="O11" s="3205"/>
      <c r="P11" s="3205"/>
      <c r="Q11" s="3206"/>
      <c r="R11" s="660"/>
    </row>
    <row r="12" spans="1:18" s="119" customFormat="1" ht="35.25" customHeight="1" x14ac:dyDescent="0.35">
      <c r="A12" s="3199" t="s">
        <v>446</v>
      </c>
      <c r="B12" s="3200"/>
      <c r="C12" s="3200"/>
      <c r="D12" s="3201"/>
      <c r="E12" s="156"/>
      <c r="F12" s="382"/>
      <c r="G12" s="373"/>
      <c r="H12" s="148"/>
      <c r="I12" s="140"/>
      <c r="J12" s="3210"/>
      <c r="K12" s="3211"/>
      <c r="L12" s="3204"/>
      <c r="M12" s="3204"/>
      <c r="N12" s="3205"/>
      <c r="O12" s="3205"/>
      <c r="P12" s="3205"/>
      <c r="Q12" s="3206"/>
      <c r="R12" s="853"/>
    </row>
    <row r="13" spans="1:18" s="119" customFormat="1" ht="35.25" customHeight="1" x14ac:dyDescent="0.35">
      <c r="A13" s="3199" t="s">
        <v>323</v>
      </c>
      <c r="B13" s="3200"/>
      <c r="C13" s="3200"/>
      <c r="D13" s="3201"/>
      <c r="E13" s="156"/>
      <c r="F13" s="382"/>
      <c r="G13" s="373"/>
      <c r="H13" s="148"/>
      <c r="I13" s="140"/>
      <c r="J13" s="3202"/>
      <c r="K13" s="3203"/>
      <c r="L13" s="3204"/>
      <c r="M13" s="3204"/>
      <c r="N13" s="3205"/>
      <c r="O13" s="3205"/>
      <c r="P13" s="3205"/>
      <c r="Q13" s="3206"/>
      <c r="R13" s="853"/>
    </row>
    <row r="14" spans="1:18" s="123" customFormat="1" ht="35.25" customHeight="1" x14ac:dyDescent="0.3">
      <c r="A14" s="3199" t="s">
        <v>322</v>
      </c>
      <c r="B14" s="3200"/>
      <c r="C14" s="3200"/>
      <c r="D14" s="3201"/>
      <c r="E14" s="156"/>
      <c r="F14" s="153"/>
      <c r="G14" s="154"/>
      <c r="H14" s="154"/>
      <c r="I14" s="155"/>
      <c r="J14" s="3202"/>
      <c r="K14" s="3203"/>
      <c r="L14" s="3204"/>
      <c r="M14" s="3204"/>
      <c r="N14" s="3205"/>
      <c r="O14" s="3205"/>
      <c r="P14" s="3205"/>
      <c r="Q14" s="3206"/>
      <c r="R14" s="874"/>
    </row>
    <row r="15" spans="1:18" s="123" customFormat="1" ht="35.25" customHeight="1" x14ac:dyDescent="0.3">
      <c r="A15" s="3199" t="s">
        <v>321</v>
      </c>
      <c r="B15" s="3200"/>
      <c r="C15" s="3200"/>
      <c r="D15" s="3201"/>
      <c r="E15" s="156"/>
      <c r="F15" s="153"/>
      <c r="G15" s="154"/>
      <c r="H15" s="154"/>
      <c r="I15" s="155"/>
      <c r="J15" s="3202"/>
      <c r="K15" s="3203"/>
      <c r="L15" s="3204"/>
      <c r="M15" s="3204"/>
      <c r="N15" s="3205"/>
      <c r="O15" s="3205"/>
      <c r="P15" s="3205"/>
      <c r="Q15" s="3206"/>
      <c r="R15" s="874"/>
    </row>
    <row r="16" spans="1:18" s="124" customFormat="1" ht="35.25" customHeight="1" x14ac:dyDescent="0.35">
      <c r="A16" s="3199" t="s">
        <v>320</v>
      </c>
      <c r="B16" s="3200"/>
      <c r="C16" s="3200"/>
      <c r="D16" s="3201"/>
      <c r="E16" s="156"/>
      <c r="F16" s="382"/>
      <c r="G16" s="373"/>
      <c r="H16" s="373"/>
      <c r="I16" s="381"/>
      <c r="J16" s="3202"/>
      <c r="K16" s="3203"/>
      <c r="L16" s="3204"/>
      <c r="M16" s="3204"/>
      <c r="N16" s="3205"/>
      <c r="O16" s="3205"/>
      <c r="P16" s="3205"/>
      <c r="Q16" s="3206"/>
      <c r="R16" s="875"/>
    </row>
    <row r="17" spans="1:18" s="119" customFormat="1" ht="35.25" customHeight="1" x14ac:dyDescent="0.35">
      <c r="A17" s="3199" t="s">
        <v>319</v>
      </c>
      <c r="B17" s="3200"/>
      <c r="C17" s="3200"/>
      <c r="D17" s="3201"/>
      <c r="E17" s="156"/>
      <c r="F17" s="382"/>
      <c r="G17" s="373"/>
      <c r="H17" s="148"/>
      <c r="I17" s="140"/>
      <c r="J17" s="3202"/>
      <c r="K17" s="3203"/>
      <c r="L17" s="3204"/>
      <c r="M17" s="3204"/>
      <c r="N17" s="3205"/>
      <c r="O17" s="3205"/>
      <c r="P17" s="3205"/>
      <c r="Q17" s="3206"/>
      <c r="R17" s="853"/>
    </row>
    <row r="18" spans="1:18" s="119" customFormat="1" ht="35.25" customHeight="1" x14ac:dyDescent="0.35">
      <c r="A18" s="3199" t="s">
        <v>318</v>
      </c>
      <c r="B18" s="3200"/>
      <c r="C18" s="3200"/>
      <c r="D18" s="3201"/>
      <c r="E18" s="156"/>
      <c r="F18" s="382"/>
      <c r="G18" s="373"/>
      <c r="H18" s="148"/>
      <c r="I18" s="140"/>
      <c r="J18" s="3202"/>
      <c r="K18" s="3203"/>
      <c r="L18" s="3204"/>
      <c r="M18" s="3204"/>
      <c r="N18" s="3205"/>
      <c r="O18" s="3205"/>
      <c r="P18" s="3205"/>
      <c r="Q18" s="3206"/>
      <c r="R18" s="853"/>
    </row>
    <row r="19" spans="1:18" s="124" customFormat="1" ht="35.25" customHeight="1" x14ac:dyDescent="0.35">
      <c r="A19" s="3199" t="s">
        <v>317</v>
      </c>
      <c r="B19" s="3200"/>
      <c r="C19" s="3200"/>
      <c r="D19" s="3201"/>
      <c r="E19" s="156"/>
      <c r="F19" s="382"/>
      <c r="G19" s="373"/>
      <c r="H19" s="373"/>
      <c r="I19" s="381"/>
      <c r="J19" s="3202"/>
      <c r="K19" s="3203"/>
      <c r="L19" s="3204"/>
      <c r="M19" s="3204"/>
      <c r="N19" s="3205"/>
      <c r="O19" s="3205"/>
      <c r="P19" s="3205"/>
      <c r="Q19" s="3206"/>
      <c r="R19" s="875"/>
    </row>
    <row r="20" spans="1:18" s="124" customFormat="1" ht="35.25" customHeight="1" x14ac:dyDescent="0.35">
      <c r="A20" s="3199" t="s">
        <v>316</v>
      </c>
      <c r="B20" s="3200"/>
      <c r="C20" s="3200"/>
      <c r="D20" s="3201"/>
      <c r="E20" s="156"/>
      <c r="F20" s="382"/>
      <c r="G20" s="373"/>
      <c r="H20" s="373"/>
      <c r="I20" s="381"/>
      <c r="J20" s="3202"/>
      <c r="K20" s="3203"/>
      <c r="L20" s="3204"/>
      <c r="M20" s="3204"/>
      <c r="N20" s="3205"/>
      <c r="O20" s="3205"/>
      <c r="P20" s="3205"/>
      <c r="Q20" s="3206"/>
      <c r="R20" s="875"/>
    </row>
    <row r="21" spans="1:18" s="124" customFormat="1" ht="35.25" customHeight="1" x14ac:dyDescent="0.35">
      <c r="A21" s="3199" t="s">
        <v>315</v>
      </c>
      <c r="B21" s="3200"/>
      <c r="C21" s="3200"/>
      <c r="D21" s="3201"/>
      <c r="E21" s="156"/>
      <c r="F21" s="382"/>
      <c r="G21" s="373"/>
      <c r="H21" s="373"/>
      <c r="I21" s="381"/>
      <c r="J21" s="3202"/>
      <c r="K21" s="3203"/>
      <c r="L21" s="3204"/>
      <c r="M21" s="3204"/>
      <c r="N21" s="3205"/>
      <c r="O21" s="3205"/>
      <c r="P21" s="3205"/>
      <c r="Q21" s="3206"/>
      <c r="R21" s="875"/>
    </row>
    <row r="22" spans="1:18" s="124" customFormat="1" ht="35.25" customHeight="1" x14ac:dyDescent="0.35">
      <c r="A22" s="3199" t="s">
        <v>384</v>
      </c>
      <c r="B22" s="3200"/>
      <c r="C22" s="3200"/>
      <c r="D22" s="3201"/>
      <c r="E22" s="156" t="s">
        <v>124</v>
      </c>
      <c r="F22" s="382"/>
      <c r="G22" s="373"/>
      <c r="H22" s="373"/>
      <c r="I22" s="381"/>
      <c r="J22" s="3202"/>
      <c r="K22" s="3203"/>
      <c r="L22" s="3204"/>
      <c r="M22" s="3204"/>
      <c r="N22" s="3205"/>
      <c r="O22" s="3205"/>
      <c r="P22" s="3205"/>
      <c r="Q22" s="3206"/>
      <c r="R22" s="875"/>
    </row>
    <row r="23" spans="1:18" s="124" customFormat="1" ht="35.25" customHeight="1" x14ac:dyDescent="0.35">
      <c r="A23" s="3207" t="s">
        <v>314</v>
      </c>
      <c r="B23" s="3208"/>
      <c r="C23" s="3208"/>
      <c r="D23" s="3209"/>
      <c r="E23" s="156"/>
      <c r="F23" s="382"/>
      <c r="G23" s="373"/>
      <c r="H23" s="373"/>
      <c r="I23" s="381"/>
      <c r="J23" s="3202"/>
      <c r="K23" s="3203"/>
      <c r="L23" s="3204"/>
      <c r="M23" s="3204"/>
      <c r="N23" s="3205"/>
      <c r="O23" s="3205"/>
      <c r="P23" s="3205"/>
      <c r="Q23" s="3206"/>
      <c r="R23" s="875"/>
    </row>
    <row r="24" spans="1:18" s="124" customFormat="1" ht="35.25" customHeight="1" x14ac:dyDescent="0.35">
      <c r="A24" s="3199" t="s">
        <v>313</v>
      </c>
      <c r="B24" s="3200"/>
      <c r="C24" s="3200"/>
      <c r="D24" s="3201"/>
      <c r="E24" s="156"/>
      <c r="F24" s="382"/>
      <c r="G24" s="373"/>
      <c r="H24" s="373"/>
      <c r="I24" s="381"/>
      <c r="J24" s="3202"/>
      <c r="K24" s="3203"/>
      <c r="L24" s="3204"/>
      <c r="M24" s="3204"/>
      <c r="N24" s="3205"/>
      <c r="O24" s="3205"/>
      <c r="P24" s="3205"/>
      <c r="Q24" s="3206"/>
      <c r="R24" s="875"/>
    </row>
    <row r="25" spans="1:18" s="124" customFormat="1" ht="35.25" customHeight="1" x14ac:dyDescent="0.35">
      <c r="A25" s="3199" t="s">
        <v>149</v>
      </c>
      <c r="B25" s="3200"/>
      <c r="C25" s="3200"/>
      <c r="D25" s="3201"/>
      <c r="E25" s="156"/>
      <c r="F25" s="382"/>
      <c r="G25" s="373"/>
      <c r="H25" s="373"/>
      <c r="I25" s="381"/>
      <c r="J25" s="3202"/>
      <c r="K25" s="3203"/>
      <c r="L25" s="3204"/>
      <c r="M25" s="3204"/>
      <c r="N25" s="3205"/>
      <c r="O25" s="3205"/>
      <c r="P25" s="3205"/>
      <c r="Q25" s="3206"/>
      <c r="R25" s="875"/>
    </row>
    <row r="26" spans="1:18" s="124" customFormat="1" ht="35.25" customHeight="1" x14ac:dyDescent="0.35">
      <c r="A26" s="3199" t="s">
        <v>105</v>
      </c>
      <c r="B26" s="3200"/>
      <c r="C26" s="3200"/>
      <c r="D26" s="3201"/>
      <c r="E26" s="156"/>
      <c r="F26" s="382"/>
      <c r="G26" s="373"/>
      <c r="H26" s="373"/>
      <c r="I26" s="381"/>
      <c r="J26" s="3202"/>
      <c r="K26" s="3203"/>
      <c r="L26" s="3204"/>
      <c r="M26" s="3204"/>
      <c r="N26" s="3205"/>
      <c r="O26" s="3205"/>
      <c r="P26" s="3205"/>
      <c r="Q26" s="3206"/>
      <c r="R26" s="875"/>
    </row>
    <row r="27" spans="1:18" s="121" customFormat="1" ht="7.5" customHeight="1" thickBot="1" x14ac:dyDescent="0.4">
      <c r="A27" s="2427"/>
      <c r="B27" s="2428"/>
      <c r="C27" s="2428"/>
      <c r="D27" s="2428"/>
      <c r="E27" s="2428"/>
      <c r="F27" s="2428"/>
      <c r="G27" s="2428"/>
      <c r="H27" s="2428"/>
      <c r="I27" s="2428"/>
      <c r="J27" s="2428"/>
      <c r="K27" s="2428"/>
      <c r="L27" s="2428"/>
      <c r="M27" s="2428"/>
      <c r="N27" s="2428"/>
      <c r="O27" s="2428"/>
      <c r="P27" s="2428"/>
      <c r="Q27" s="2429"/>
      <c r="R27" s="873"/>
    </row>
    <row r="28" spans="1:18" ht="13.5" customHeight="1" thickTop="1" x14ac:dyDescent="0.35">
      <c r="A28" s="876"/>
      <c r="B28" s="876"/>
      <c r="C28" s="877"/>
      <c r="D28" s="877"/>
      <c r="E28" s="877"/>
      <c r="F28" s="877"/>
      <c r="G28" s="877"/>
      <c r="H28" s="877"/>
      <c r="I28" s="877"/>
      <c r="J28" s="877"/>
      <c r="K28" s="877"/>
      <c r="L28" s="877"/>
      <c r="M28" s="877"/>
      <c r="N28" s="877"/>
      <c r="O28" s="878"/>
      <c r="P28" s="878"/>
      <c r="Q28" s="877"/>
      <c r="R28" s="64"/>
    </row>
    <row r="29" spans="1:18" ht="15" thickBot="1" x14ac:dyDescent="0.4">
      <c r="A29" s="64"/>
      <c r="B29" s="64"/>
      <c r="C29" s="64"/>
      <c r="D29" s="64"/>
      <c r="E29" s="64"/>
      <c r="F29" s="64"/>
      <c r="G29" s="64"/>
      <c r="H29" s="64"/>
      <c r="I29" s="64"/>
      <c r="J29" s="64"/>
      <c r="K29" s="64"/>
      <c r="L29" s="64"/>
      <c r="M29" s="64"/>
      <c r="N29" s="64"/>
      <c r="O29" s="64"/>
      <c r="P29" s="64"/>
      <c r="Q29" s="64"/>
      <c r="R29" s="64"/>
    </row>
    <row r="30" spans="1:18" ht="19.5" thickTop="1" thickBot="1" x14ac:dyDescent="0.4">
      <c r="A30" s="2472" t="s">
        <v>10</v>
      </c>
      <c r="B30" s="2473"/>
      <c r="C30" s="2473"/>
      <c r="D30" s="2473"/>
      <c r="E30" s="2473"/>
      <c r="F30" s="2473"/>
      <c r="G30" s="2473"/>
      <c r="H30" s="2473"/>
      <c r="I30" s="2473"/>
      <c r="J30" s="2473"/>
      <c r="K30" s="2474"/>
      <c r="L30" s="34"/>
      <c r="M30" s="2360" t="s">
        <v>491</v>
      </c>
      <c r="N30" s="2361"/>
      <c r="O30" s="2362"/>
      <c r="P30" s="34"/>
      <c r="Q30" s="34"/>
      <c r="R30" s="64"/>
    </row>
    <row r="31" spans="1:18" ht="20.25" customHeight="1" x14ac:dyDescent="0.35">
      <c r="A31" s="3198" t="s">
        <v>447</v>
      </c>
      <c r="B31" s="2431"/>
      <c r="C31" s="2431"/>
      <c r="D31" s="2431"/>
      <c r="E31" s="2431"/>
      <c r="F31" s="2431"/>
      <c r="G31" s="2431"/>
      <c r="H31" s="2431"/>
      <c r="I31" s="2431"/>
      <c r="J31" s="2431"/>
      <c r="K31" s="2432"/>
      <c r="L31" s="36"/>
      <c r="M31" s="2401" t="s">
        <v>553</v>
      </c>
      <c r="N31" s="2402"/>
      <c r="O31" s="2403"/>
      <c r="P31" s="36"/>
      <c r="Q31" s="36"/>
      <c r="R31" s="64"/>
    </row>
    <row r="32" spans="1:18" ht="20.25" customHeight="1" x14ac:dyDescent="0.35">
      <c r="A32" s="2433"/>
      <c r="B32" s="2434"/>
      <c r="C32" s="2434"/>
      <c r="D32" s="2434"/>
      <c r="E32" s="2434"/>
      <c r="F32" s="2434"/>
      <c r="G32" s="2434"/>
      <c r="H32" s="2434"/>
      <c r="I32" s="2434"/>
      <c r="J32" s="2434"/>
      <c r="K32" s="2435"/>
      <c r="L32" s="36"/>
      <c r="M32" s="2341"/>
      <c r="N32" s="2342"/>
      <c r="O32" s="2343"/>
      <c r="P32" s="36"/>
      <c r="Q32" s="36"/>
      <c r="R32" s="64"/>
    </row>
    <row r="33" spans="1:18" ht="20.25" customHeight="1" x14ac:dyDescent="0.35">
      <c r="A33" s="2433"/>
      <c r="B33" s="2434"/>
      <c r="C33" s="2434"/>
      <c r="D33" s="2434"/>
      <c r="E33" s="2434"/>
      <c r="F33" s="2434"/>
      <c r="G33" s="2434"/>
      <c r="H33" s="2434"/>
      <c r="I33" s="2434"/>
      <c r="J33" s="2434"/>
      <c r="K33" s="2435"/>
      <c r="L33" s="36"/>
      <c r="M33" s="2341"/>
      <c r="N33" s="2342"/>
      <c r="O33" s="2343"/>
      <c r="P33" s="36"/>
      <c r="Q33" s="36"/>
      <c r="R33" s="64"/>
    </row>
    <row r="34" spans="1:18" ht="20.25" customHeight="1" thickBot="1" x14ac:dyDescent="0.4">
      <c r="A34" s="2433"/>
      <c r="B34" s="2434"/>
      <c r="C34" s="2434"/>
      <c r="D34" s="2434"/>
      <c r="E34" s="2434"/>
      <c r="F34" s="2434"/>
      <c r="G34" s="2434"/>
      <c r="H34" s="2434"/>
      <c r="I34" s="2434"/>
      <c r="J34" s="2434"/>
      <c r="K34" s="2435"/>
      <c r="L34" s="36"/>
      <c r="M34" s="2344"/>
      <c r="N34" s="2345"/>
      <c r="O34" s="2346"/>
      <c r="P34" s="36"/>
      <c r="Q34" s="36"/>
      <c r="R34" s="64"/>
    </row>
    <row r="35" spans="1:18" ht="20.25" customHeight="1" thickBot="1" x14ac:dyDescent="0.4">
      <c r="A35" s="2436"/>
      <c r="B35" s="2437"/>
      <c r="C35" s="2437"/>
      <c r="D35" s="2437"/>
      <c r="E35" s="2437"/>
      <c r="F35" s="2437"/>
      <c r="G35" s="2437"/>
      <c r="H35" s="2437"/>
      <c r="I35" s="2437"/>
      <c r="J35" s="2437"/>
      <c r="K35" s="2438"/>
      <c r="L35" s="36"/>
      <c r="M35" s="34"/>
      <c r="N35" s="34"/>
      <c r="O35" s="34"/>
      <c r="P35" s="36"/>
      <c r="Q35" s="36"/>
      <c r="R35" s="64"/>
    </row>
    <row r="36" spans="1:18" ht="20.25" customHeight="1" thickTop="1" thickBot="1" x14ac:dyDescent="0.4">
      <c r="A36" s="64"/>
      <c r="B36" s="64"/>
      <c r="C36" s="64"/>
      <c r="D36" s="64"/>
      <c r="E36" s="64"/>
      <c r="F36" s="64"/>
      <c r="G36" s="64"/>
      <c r="H36" s="64"/>
      <c r="I36" s="64"/>
      <c r="J36" s="64"/>
      <c r="K36" s="64"/>
      <c r="L36" s="36"/>
      <c r="M36" s="2360" t="s">
        <v>491</v>
      </c>
      <c r="N36" s="2361"/>
      <c r="O36" s="2362"/>
      <c r="P36" s="36"/>
      <c r="Q36" s="36"/>
      <c r="R36" s="64"/>
    </row>
    <row r="37" spans="1:18" ht="16.5" customHeight="1" thickTop="1" x14ac:dyDescent="0.35">
      <c r="A37" s="2472" t="s">
        <v>11</v>
      </c>
      <c r="B37" s="2473"/>
      <c r="C37" s="2473"/>
      <c r="D37" s="2473"/>
      <c r="E37" s="2473"/>
      <c r="F37" s="2473"/>
      <c r="G37" s="2473"/>
      <c r="H37" s="2473"/>
      <c r="I37" s="2473"/>
      <c r="J37" s="2473"/>
      <c r="K37" s="2474"/>
      <c r="L37" s="64"/>
      <c r="M37" s="2401" t="s">
        <v>554</v>
      </c>
      <c r="N37" s="2402"/>
      <c r="O37" s="2403"/>
      <c r="P37" s="64"/>
      <c r="Q37" s="64"/>
      <c r="R37" s="64"/>
    </row>
    <row r="38" spans="1:18" x14ac:dyDescent="0.35">
      <c r="A38" s="2451"/>
      <c r="B38" s="2449"/>
      <c r="C38" s="2449"/>
      <c r="D38" s="2449"/>
      <c r="E38" s="2449"/>
      <c r="F38" s="2449"/>
      <c r="G38" s="2449"/>
      <c r="H38" s="2449"/>
      <c r="I38" s="2449"/>
      <c r="J38" s="2449"/>
      <c r="K38" s="2450"/>
      <c r="L38" s="34"/>
      <c r="M38" s="2341"/>
      <c r="N38" s="2342"/>
      <c r="O38" s="2343"/>
      <c r="P38" s="34"/>
      <c r="Q38" s="34"/>
      <c r="R38" s="64"/>
    </row>
    <row r="39" spans="1:18" ht="20.25" customHeight="1" x14ac:dyDescent="0.35">
      <c r="A39" s="2451"/>
      <c r="B39" s="2449"/>
      <c r="C39" s="2449"/>
      <c r="D39" s="2449"/>
      <c r="E39" s="2449"/>
      <c r="F39" s="2449"/>
      <c r="G39" s="2449"/>
      <c r="H39" s="2449"/>
      <c r="I39" s="2449"/>
      <c r="J39" s="2449"/>
      <c r="K39" s="2450"/>
      <c r="L39" s="36"/>
      <c r="M39" s="2341"/>
      <c r="N39" s="2342"/>
      <c r="O39" s="2343"/>
      <c r="P39" s="36"/>
      <c r="Q39" s="36"/>
      <c r="R39" s="64"/>
    </row>
    <row r="40" spans="1:18" ht="20.25" customHeight="1" thickBot="1" x14ac:dyDescent="0.4">
      <c r="A40" s="2451"/>
      <c r="B40" s="2449"/>
      <c r="C40" s="2449"/>
      <c r="D40" s="2449"/>
      <c r="E40" s="2449"/>
      <c r="F40" s="2449"/>
      <c r="G40" s="2449"/>
      <c r="H40" s="2449"/>
      <c r="I40" s="2449"/>
      <c r="J40" s="2449"/>
      <c r="K40" s="2450"/>
      <c r="L40" s="36"/>
      <c r="M40" s="2344"/>
      <c r="N40" s="2345"/>
      <c r="O40" s="2346"/>
      <c r="P40" s="36"/>
      <c r="Q40" s="36"/>
      <c r="R40" s="64"/>
    </row>
    <row r="41" spans="1:18" ht="20.25" customHeight="1" thickBot="1" x14ac:dyDescent="0.4">
      <c r="A41" s="2452"/>
      <c r="B41" s="2453"/>
      <c r="C41" s="2453"/>
      <c r="D41" s="2453"/>
      <c r="E41" s="2453"/>
      <c r="F41" s="2453"/>
      <c r="G41" s="2453"/>
      <c r="H41" s="2453"/>
      <c r="I41" s="2453"/>
      <c r="J41" s="2453"/>
      <c r="K41" s="2454"/>
      <c r="L41" s="36"/>
      <c r="M41" s="36"/>
      <c r="N41" s="36"/>
      <c r="O41" s="36"/>
      <c r="P41" s="36"/>
      <c r="Q41" s="36"/>
      <c r="R41" s="64"/>
    </row>
    <row r="42" spans="1:18" ht="20.25" customHeight="1" thickTop="1" x14ac:dyDescent="0.35">
      <c r="A42" s="64"/>
      <c r="B42" s="64"/>
      <c r="C42" s="64"/>
      <c r="D42" s="64"/>
      <c r="E42" s="64"/>
      <c r="F42" s="64"/>
      <c r="G42" s="64"/>
      <c r="H42" s="64"/>
      <c r="I42" s="64"/>
      <c r="J42" s="64"/>
      <c r="K42" s="64"/>
      <c r="L42" s="36"/>
      <c r="M42" s="36"/>
      <c r="N42" s="36"/>
      <c r="O42" s="36"/>
      <c r="P42" s="36"/>
      <c r="Q42" s="36"/>
      <c r="R42" s="64"/>
    </row>
  </sheetData>
  <mergeCells count="108">
    <mergeCell ref="D1:G1"/>
    <mergeCell ref="I1:J1"/>
    <mergeCell ref="L1:M1"/>
    <mergeCell ref="D2:G2"/>
    <mergeCell ref="I2:J2"/>
    <mergeCell ref="L2:M2"/>
    <mergeCell ref="A7:D7"/>
    <mergeCell ref="J7:K7"/>
    <mergeCell ref="L7:M7"/>
    <mergeCell ref="N7:O7"/>
    <mergeCell ref="P7:Q7"/>
    <mergeCell ref="A10:Q10"/>
    <mergeCell ref="H4:Q4"/>
    <mergeCell ref="A5:B5"/>
    <mergeCell ref="C5:Q5"/>
    <mergeCell ref="A6:D6"/>
    <mergeCell ref="F6:I6"/>
    <mergeCell ref="J6:Q6"/>
    <mergeCell ref="A11:D11"/>
    <mergeCell ref="J11:K11"/>
    <mergeCell ref="L11:M11"/>
    <mergeCell ref="N11:O11"/>
    <mergeCell ref="P11:Q11"/>
    <mergeCell ref="A12:D12"/>
    <mergeCell ref="J12:K12"/>
    <mergeCell ref="L12:M12"/>
    <mergeCell ref="N12:O12"/>
    <mergeCell ref="P12:Q12"/>
    <mergeCell ref="A13:D13"/>
    <mergeCell ref="J13:K13"/>
    <mergeCell ref="L13:M13"/>
    <mergeCell ref="N13:O13"/>
    <mergeCell ref="P13:Q13"/>
    <mergeCell ref="A14:D14"/>
    <mergeCell ref="J14:K14"/>
    <mergeCell ref="L14:M14"/>
    <mergeCell ref="N14:O14"/>
    <mergeCell ref="P14:Q14"/>
    <mergeCell ref="A15:D15"/>
    <mergeCell ref="J15:K15"/>
    <mergeCell ref="L15:M15"/>
    <mergeCell ref="N15:O15"/>
    <mergeCell ref="P15:Q15"/>
    <mergeCell ref="A16:D16"/>
    <mergeCell ref="J16:K16"/>
    <mergeCell ref="L16:M16"/>
    <mergeCell ref="N16:O16"/>
    <mergeCell ref="P16:Q16"/>
    <mergeCell ref="A17:D17"/>
    <mergeCell ref="J17:K17"/>
    <mergeCell ref="L17:M17"/>
    <mergeCell ref="N17:O17"/>
    <mergeCell ref="P17:Q17"/>
    <mergeCell ref="A18:D18"/>
    <mergeCell ref="J18:K18"/>
    <mergeCell ref="L18:M18"/>
    <mergeCell ref="N18:O18"/>
    <mergeCell ref="P18:Q18"/>
    <mergeCell ref="A19:D19"/>
    <mergeCell ref="J19:K19"/>
    <mergeCell ref="L19:M19"/>
    <mergeCell ref="N19:O19"/>
    <mergeCell ref="P19:Q19"/>
    <mergeCell ref="A20:D20"/>
    <mergeCell ref="J20:K20"/>
    <mergeCell ref="L20:M20"/>
    <mergeCell ref="N20:O20"/>
    <mergeCell ref="P20:Q20"/>
    <mergeCell ref="P23:Q23"/>
    <mergeCell ref="A24:D24"/>
    <mergeCell ref="J24:K24"/>
    <mergeCell ref="L24:M24"/>
    <mergeCell ref="N24:O24"/>
    <mergeCell ref="P24:Q24"/>
    <mergeCell ref="A21:D21"/>
    <mergeCell ref="J21:K21"/>
    <mergeCell ref="L21:M21"/>
    <mergeCell ref="N21:O21"/>
    <mergeCell ref="P21:Q21"/>
    <mergeCell ref="A22:D22"/>
    <mergeCell ref="J22:K22"/>
    <mergeCell ref="L22:M22"/>
    <mergeCell ref="N22:O22"/>
    <mergeCell ref="P22:Q22"/>
    <mergeCell ref="A37:K37"/>
    <mergeCell ref="M37:O40"/>
    <mergeCell ref="A38:K41"/>
    <mergeCell ref="A4:G4"/>
    <mergeCell ref="A27:Q27"/>
    <mergeCell ref="A30:K30"/>
    <mergeCell ref="M30:O30"/>
    <mergeCell ref="A31:K35"/>
    <mergeCell ref="M31:O34"/>
    <mergeCell ref="M36:O36"/>
    <mergeCell ref="A25:D25"/>
    <mergeCell ref="J25:K25"/>
    <mergeCell ref="L25:M25"/>
    <mergeCell ref="N25:O25"/>
    <mergeCell ref="P25:Q25"/>
    <mergeCell ref="A26:D26"/>
    <mergeCell ref="J26:K26"/>
    <mergeCell ref="L26:M26"/>
    <mergeCell ref="N26:O26"/>
    <mergeCell ref="P26:Q26"/>
    <mergeCell ref="A23:D23"/>
    <mergeCell ref="J23:K23"/>
    <mergeCell ref="L23:M23"/>
    <mergeCell ref="N23:O23"/>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D00-000000000000}">
      <formula1>AvancementTheme</formula1>
    </dataValidation>
  </dataValidations>
  <hyperlinks>
    <hyperlink ref="P1" location="DPDV_06TP3" display="PdV" xr:uid="{00000000-0004-0000-2D00-000000000000}"/>
    <hyperlink ref="Q1" location="DKPI_06TP3" display="KPI's" xr:uid="{00000000-0004-0000-2D00-000001000000}"/>
  </hyperlinks>
  <pageMargins left="0.70866141732283472" right="0.70866141732283472" top="0.74803149606299213" bottom="0.74803149606299213" header="0.31496062992125984" footer="0.31496062992125984"/>
  <pageSetup paperSize="9" scale="49"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1000000}">
          <x14:formula1>
            <xm:f>Parametre!$B$15:$B$17</xm:f>
          </x14:formula1>
          <xm:sqref>E11:E26</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59">
    <tabColor theme="2" tint="-0.249977111117893"/>
    <pageSetUpPr fitToPage="1"/>
  </sheetPr>
  <dimension ref="A1:T56"/>
  <sheetViews>
    <sheetView showGridLines="0" showRowColHeaders="0" zoomScaleNormal="100" workbookViewId="0">
      <pane ySplit="11" topLeftCell="A12" activePane="bottomLeft" state="frozen"/>
      <selection activeCell="E12" sqref="E12:H12"/>
      <selection pane="bottomLeft" activeCell="A12" sqref="A12:S12"/>
    </sheetView>
  </sheetViews>
  <sheetFormatPr baseColWidth="10" defaultColWidth="11.453125" defaultRowHeight="14.5" x14ac:dyDescent="0.35"/>
  <cols>
    <col min="1" max="3" width="11.453125" style="61"/>
    <col min="4" max="5" width="10.7265625" style="61" customWidth="1"/>
    <col min="6" max="12" width="12.81640625" style="61" customWidth="1"/>
    <col min="13" max="13" width="14.26953125" style="61" customWidth="1"/>
    <col min="14" max="19" width="12.81640625" style="61" customWidth="1"/>
    <col min="20" max="16384" width="11.453125" style="61"/>
  </cols>
  <sheetData>
    <row r="1" spans="1:20" s="55" customFormat="1" ht="15" customHeight="1" x14ac:dyDescent="0.35">
      <c r="A1" s="394"/>
      <c r="B1" s="394"/>
      <c r="C1" s="394"/>
      <c r="D1" s="1995" t="s">
        <v>5</v>
      </c>
      <c r="E1" s="1995"/>
      <c r="F1" s="1995"/>
      <c r="G1" s="1995"/>
      <c r="H1" s="396"/>
      <c r="I1" s="1995" t="s">
        <v>6</v>
      </c>
      <c r="J1" s="1995"/>
      <c r="K1" s="394"/>
      <c r="L1" s="1995" t="s">
        <v>9</v>
      </c>
      <c r="M1" s="1995"/>
      <c r="N1" s="394"/>
      <c r="O1" s="394"/>
      <c r="P1" s="459" t="s">
        <v>2</v>
      </c>
      <c r="Q1" s="459" t="s">
        <v>3</v>
      </c>
      <c r="R1" s="450"/>
      <c r="S1" s="450"/>
      <c r="T1" s="450"/>
    </row>
    <row r="2" spans="1:20" s="59" customFormat="1" ht="18" customHeight="1" x14ac:dyDescent="0.35">
      <c r="A2" s="398"/>
      <c r="B2" s="398"/>
      <c r="C2" s="398"/>
      <c r="D2" s="1996" t="str">
        <f>NomClient</f>
        <v>BestEditor</v>
      </c>
      <c r="E2" s="1997"/>
      <c r="F2" s="1997"/>
      <c r="G2" s="1998"/>
      <c r="H2" s="398"/>
      <c r="I2" s="2164" t="s">
        <v>283</v>
      </c>
      <c r="J2" s="2000"/>
      <c r="K2" s="398"/>
      <c r="L2" s="2001">
        <v>41862.610775462963</v>
      </c>
      <c r="M2" s="2002"/>
      <c r="N2" s="717"/>
      <c r="O2" s="399"/>
      <c r="P2" s="448">
        <f>IF(LEN(DPDV_06RP3)&gt;0,LEN(DPDV_06RP3),0-PDV_NBmini)</f>
        <v>-10</v>
      </c>
      <c r="Q2" s="448">
        <f>IF(LEN(DKPI_06RP3)&gt;0,LEN(DKPI_06RP3),0-KPI_NBmini)</f>
        <v>57</v>
      </c>
      <c r="R2" s="451"/>
      <c r="S2" s="451"/>
      <c r="T2" s="451"/>
    </row>
    <row r="3" spans="1:20" ht="6.75" customHeight="1" thickBot="1" x14ac:dyDescent="0.4">
      <c r="A3" s="401"/>
      <c r="B3" s="401"/>
      <c r="C3" s="401"/>
      <c r="D3" s="401"/>
      <c r="E3" s="401"/>
      <c r="F3" s="401"/>
      <c r="G3" s="401"/>
      <c r="H3" s="401"/>
      <c r="I3" s="401"/>
      <c r="J3" s="401"/>
      <c r="K3" s="401"/>
      <c r="L3" s="401"/>
      <c r="M3" s="401"/>
      <c r="N3" s="401"/>
      <c r="O3" s="401"/>
      <c r="P3" s="401"/>
      <c r="Q3" s="401"/>
      <c r="R3" s="64"/>
      <c r="S3" s="64"/>
      <c r="T3" s="64"/>
    </row>
    <row r="4" spans="1:20" s="1" customFormat="1" ht="24.75" customHeight="1" thickBot="1" x14ac:dyDescent="0.4">
      <c r="A4" s="3197" t="str">
        <f>Parametre!B29 &amp; "  : "</f>
        <v xml:space="preserve">  : </v>
      </c>
      <c r="B4" s="3197"/>
      <c r="C4" s="3197"/>
      <c r="D4" s="3197"/>
      <c r="E4" s="3197"/>
      <c r="F4" s="3197"/>
      <c r="G4" s="3197"/>
      <c r="H4" s="3212" t="str">
        <f>"Responsabilité Partenaires pour " &amp; NomProd3</f>
        <v>Responsabilité Partenaires pour Offre 3</v>
      </c>
      <c r="I4" s="3212"/>
      <c r="J4" s="3212"/>
      <c r="K4" s="3212"/>
      <c r="L4" s="3212"/>
      <c r="M4" s="3212"/>
      <c r="N4" s="3212"/>
      <c r="O4" s="3212"/>
      <c r="P4" s="3212"/>
      <c r="Q4" s="3213"/>
      <c r="R4" s="435"/>
      <c r="S4" s="435"/>
      <c r="T4" s="435"/>
    </row>
    <row r="5" spans="1:20" ht="7.5" customHeight="1" x14ac:dyDescent="0.35">
      <c r="A5" s="3238"/>
      <c r="B5" s="3238"/>
      <c r="C5" s="3238"/>
      <c r="D5" s="3238"/>
      <c r="E5" s="3238"/>
      <c r="F5" s="3238"/>
      <c r="G5" s="3238"/>
      <c r="H5" s="3238"/>
      <c r="I5" s="3238"/>
      <c r="J5" s="3238"/>
      <c r="K5" s="3238"/>
      <c r="L5" s="3238"/>
      <c r="M5" s="3238"/>
      <c r="N5" s="3238"/>
      <c r="O5" s="3238"/>
      <c r="P5" s="3238"/>
      <c r="Q5" s="3238"/>
      <c r="R5" s="64"/>
      <c r="S5" s="64"/>
      <c r="T5" s="64"/>
    </row>
    <row r="6" spans="1:20" s="28" customFormat="1" ht="25.5" customHeight="1" x14ac:dyDescent="0.35">
      <c r="A6" s="2017" t="s">
        <v>14</v>
      </c>
      <c r="B6" s="2017"/>
      <c r="C6" s="2019" t="s">
        <v>448</v>
      </c>
      <c r="D6" s="2019"/>
      <c r="E6" s="2019"/>
      <c r="F6" s="2019"/>
      <c r="G6" s="2019"/>
      <c r="H6" s="2019"/>
      <c r="I6" s="2019"/>
      <c r="J6" s="2019"/>
      <c r="K6" s="2019"/>
      <c r="L6" s="2019"/>
      <c r="M6" s="2019"/>
      <c r="N6" s="2019"/>
      <c r="O6" s="2019"/>
      <c r="P6" s="2019"/>
      <c r="Q6" s="2019"/>
      <c r="R6" s="791"/>
      <c r="S6" s="791"/>
      <c r="T6" s="791"/>
    </row>
    <row r="7" spans="1:20" ht="4.5" customHeight="1" thickBot="1" x14ac:dyDescent="0.4">
      <c r="A7" s="2364" t="s">
        <v>19</v>
      </c>
      <c r="B7" s="2364"/>
      <c r="C7" s="2018"/>
      <c r="D7" s="2018"/>
      <c r="E7" s="2018"/>
      <c r="F7" s="2018"/>
      <c r="G7" s="2018"/>
      <c r="H7" s="2018"/>
      <c r="I7" s="2018"/>
      <c r="J7" s="2018"/>
      <c r="K7" s="2018"/>
      <c r="L7" s="2018"/>
      <c r="M7" s="2018"/>
      <c r="N7" s="2018"/>
      <c r="O7" s="2018"/>
      <c r="P7" s="2018"/>
      <c r="Q7" s="2018"/>
      <c r="R7" s="64"/>
      <c r="S7" s="64"/>
      <c r="T7" s="64"/>
    </row>
    <row r="8" spans="1:20" ht="14.25" hidden="1" customHeight="1" thickBot="1" x14ac:dyDescent="0.4">
      <c r="A8" s="2364"/>
      <c r="B8" s="2364"/>
      <c r="C8" s="2018"/>
      <c r="D8" s="2018"/>
      <c r="E8" s="2018"/>
      <c r="F8" s="2018"/>
      <c r="G8" s="2018"/>
      <c r="H8" s="2018"/>
      <c r="I8" s="2018"/>
      <c r="J8" s="2018"/>
      <c r="K8" s="2018"/>
      <c r="L8" s="2018"/>
      <c r="M8" s="2018"/>
      <c r="N8" s="2018"/>
      <c r="O8" s="2018"/>
      <c r="P8" s="2018"/>
      <c r="Q8" s="2018"/>
      <c r="R8" s="64"/>
      <c r="S8" s="64"/>
      <c r="T8" s="64"/>
    </row>
    <row r="9" spans="1:20" ht="9.75" hidden="1" customHeight="1" thickBot="1" x14ac:dyDescent="0.4">
      <c r="A9" s="788"/>
      <c r="B9" s="788"/>
      <c r="C9" s="460"/>
      <c r="D9" s="460"/>
      <c r="E9" s="460"/>
      <c r="F9" s="460"/>
      <c r="G9" s="460"/>
      <c r="H9" s="460"/>
      <c r="I9" s="460"/>
      <c r="J9" s="460"/>
      <c r="K9" s="460"/>
      <c r="L9" s="460"/>
      <c r="M9" s="460"/>
      <c r="N9" s="460"/>
      <c r="O9" s="64"/>
      <c r="P9" s="64"/>
      <c r="Q9" s="460"/>
      <c r="R9" s="64"/>
      <c r="S9" s="64"/>
      <c r="T9" s="64"/>
    </row>
    <row r="10" spans="1:20" s="125" customFormat="1" ht="55.5" customHeight="1" thickTop="1" x14ac:dyDescent="0.35">
      <c r="A10" s="3228" t="s">
        <v>333</v>
      </c>
      <c r="B10" s="3229"/>
      <c r="C10" s="3229"/>
      <c r="D10" s="3229"/>
      <c r="E10" s="879" t="s">
        <v>332</v>
      </c>
      <c r="F10" s="3230" t="s">
        <v>346</v>
      </c>
      <c r="G10" s="3230"/>
      <c r="H10" s="3229" t="s">
        <v>345</v>
      </c>
      <c r="I10" s="3229"/>
      <c r="J10" s="3229"/>
      <c r="K10" s="3229"/>
      <c r="L10" s="3229" t="s">
        <v>344</v>
      </c>
      <c r="M10" s="3229"/>
      <c r="N10" s="3229"/>
      <c r="O10" s="3229"/>
      <c r="P10" s="3229"/>
      <c r="Q10" s="3229"/>
      <c r="R10" s="3229"/>
      <c r="S10" s="3231"/>
      <c r="T10" s="880"/>
    </row>
    <row r="11" spans="1:20" s="119" customFormat="1" ht="73.5" customHeight="1" thickBot="1" x14ac:dyDescent="0.4">
      <c r="A11" s="3232" t="s">
        <v>329</v>
      </c>
      <c r="B11" s="3233"/>
      <c r="C11" s="3233"/>
      <c r="D11" s="3234"/>
      <c r="E11" s="889" t="s">
        <v>380</v>
      </c>
      <c r="F11" s="890" t="s">
        <v>343</v>
      </c>
      <c r="G11" s="891" t="s">
        <v>342</v>
      </c>
      <c r="H11" s="892" t="s">
        <v>341</v>
      </c>
      <c r="I11" s="893" t="s">
        <v>340</v>
      </c>
      <c r="J11" s="893" t="s">
        <v>339</v>
      </c>
      <c r="K11" s="891" t="s">
        <v>191</v>
      </c>
      <c r="L11" s="894" t="s">
        <v>338</v>
      </c>
      <c r="M11" s="895" t="s">
        <v>337</v>
      </c>
      <c r="N11" s="893" t="s">
        <v>336</v>
      </c>
      <c r="O11" s="895" t="s">
        <v>335</v>
      </c>
      <c r="P11" s="893" t="s">
        <v>78</v>
      </c>
      <c r="Q11" s="893" t="s">
        <v>195</v>
      </c>
      <c r="R11" s="893" t="s">
        <v>189</v>
      </c>
      <c r="S11" s="896" t="s">
        <v>334</v>
      </c>
      <c r="T11" s="853"/>
    </row>
    <row r="12" spans="1:20" s="121" customFormat="1" ht="7.5" customHeight="1" x14ac:dyDescent="0.35">
      <c r="A12" s="3235"/>
      <c r="B12" s="3236"/>
      <c r="C12" s="3236"/>
      <c r="D12" s="3236"/>
      <c r="E12" s="3236"/>
      <c r="F12" s="3236"/>
      <c r="G12" s="3236"/>
      <c r="H12" s="3236"/>
      <c r="I12" s="3236"/>
      <c r="J12" s="3236"/>
      <c r="K12" s="3236"/>
      <c r="L12" s="3236"/>
      <c r="M12" s="3236"/>
      <c r="N12" s="3236"/>
      <c r="O12" s="3236"/>
      <c r="P12" s="3236"/>
      <c r="Q12" s="3236"/>
      <c r="R12" s="3236"/>
      <c r="S12" s="3237"/>
      <c r="T12" s="873"/>
    </row>
    <row r="13" spans="1:20" s="117" customFormat="1" ht="35.25" customHeight="1" x14ac:dyDescent="0.3">
      <c r="A13" s="3225" t="str">
        <f>'06-TYPOPARTNER-OFR3'!A11:D11</f>
        <v>Force de vente directe</v>
      </c>
      <c r="B13" s="3226"/>
      <c r="C13" s="3226"/>
      <c r="D13" s="3227"/>
      <c r="E13" s="136" t="str">
        <f>IF(LEN('06-TYPOPARTNER-OFR3'!E11)&lt;1,"",'06-TYPOPARTNER-OFR3'!E11)</f>
        <v>1- Haute</v>
      </c>
      <c r="F13" s="137"/>
      <c r="G13" s="138"/>
      <c r="H13" s="126"/>
      <c r="I13" s="127"/>
      <c r="J13" s="127"/>
      <c r="K13" s="128"/>
      <c r="L13" s="144"/>
      <c r="M13" s="145"/>
      <c r="N13" s="145"/>
      <c r="O13" s="145"/>
      <c r="P13" s="145"/>
      <c r="Q13" s="145"/>
      <c r="R13" s="145"/>
      <c r="S13" s="146"/>
      <c r="T13" s="660"/>
    </row>
    <row r="14" spans="1:20" s="119" customFormat="1" ht="35.25" customHeight="1" x14ac:dyDescent="0.35">
      <c r="A14" s="3225" t="str">
        <f>'06-TYPOPARTNER-OFR3'!A12:D12</f>
        <v>ESN ( SS2I )</v>
      </c>
      <c r="B14" s="3226"/>
      <c r="C14" s="3226"/>
      <c r="D14" s="3227"/>
      <c r="E14" s="136" t="str">
        <f>IF(LEN('06-TYPOPARTNER-OFR3'!E12)&lt;1,"",'06-TYPOPARTNER-OFR3'!E12)</f>
        <v/>
      </c>
      <c r="F14" s="139"/>
      <c r="G14" s="140"/>
      <c r="H14" s="129"/>
      <c r="I14" s="122"/>
      <c r="J14" s="122"/>
      <c r="K14" s="130"/>
      <c r="L14" s="147"/>
      <c r="M14" s="148"/>
      <c r="N14" s="148"/>
      <c r="O14" s="148"/>
      <c r="P14" s="148"/>
      <c r="Q14" s="148"/>
      <c r="R14" s="148"/>
      <c r="S14" s="149"/>
      <c r="T14" s="853"/>
    </row>
    <row r="15" spans="1:20" s="119" customFormat="1" ht="35.25" customHeight="1" x14ac:dyDescent="0.35">
      <c r="A15" s="3225" t="str">
        <f>'06-TYPOPARTNER-OFR3'!A13:D13</f>
        <v>VARs régionaux</v>
      </c>
      <c r="B15" s="3226"/>
      <c r="C15" s="3226"/>
      <c r="D15" s="3227"/>
      <c r="E15" s="136" t="str">
        <f>IF(LEN('06-TYPOPARTNER-OFR3'!E13)&lt;1,"",'06-TYPOPARTNER-OFR3'!E13)</f>
        <v/>
      </c>
      <c r="F15" s="139"/>
      <c r="G15" s="140"/>
      <c r="H15" s="129"/>
      <c r="I15" s="122"/>
      <c r="J15" s="122"/>
      <c r="K15" s="130"/>
      <c r="L15" s="147"/>
      <c r="M15" s="148"/>
      <c r="N15" s="148"/>
      <c r="O15" s="148"/>
      <c r="P15" s="148"/>
      <c r="Q15" s="148"/>
      <c r="R15" s="148"/>
      <c r="S15" s="149"/>
      <c r="T15" s="853"/>
    </row>
    <row r="16" spans="1:20" s="123" customFormat="1" ht="35.25" customHeight="1" x14ac:dyDescent="0.3">
      <c r="A16" s="3225" t="str">
        <f>'06-TYPOPARTNER-OFR3'!A14:D14</f>
        <v>VARs nationaux</v>
      </c>
      <c r="B16" s="3226"/>
      <c r="C16" s="3226"/>
      <c r="D16" s="3227"/>
      <c r="E16" s="136" t="str">
        <f>IF(LEN('06-TYPOPARTNER-OFR3'!E14)&lt;1,"",'06-TYPOPARTNER-OFR3'!E14)</f>
        <v/>
      </c>
      <c r="F16" s="141"/>
      <c r="G16" s="142"/>
      <c r="H16" s="131"/>
      <c r="I16" s="132"/>
      <c r="J16" s="132"/>
      <c r="K16" s="133"/>
      <c r="L16" s="150"/>
      <c r="M16" s="151"/>
      <c r="N16" s="151"/>
      <c r="O16" s="151"/>
      <c r="P16" s="151"/>
      <c r="Q16" s="151"/>
      <c r="R16" s="151"/>
      <c r="S16" s="152"/>
      <c r="T16" s="874"/>
    </row>
    <row r="17" spans="1:20" s="123" customFormat="1" ht="35.25" customHeight="1" x14ac:dyDescent="0.3">
      <c r="A17" s="3225" t="str">
        <f>'06-TYPOPARTNER-OFR3'!A15:D15</f>
        <v xml:space="preserve">Editeurs </v>
      </c>
      <c r="B17" s="3226"/>
      <c r="C17" s="3226"/>
      <c r="D17" s="3227"/>
      <c r="E17" s="136" t="str">
        <f>IF(LEN('06-TYPOPARTNER-OFR3'!E15)&lt;1,"",'06-TYPOPARTNER-OFR3'!E15)</f>
        <v/>
      </c>
      <c r="F17" s="141"/>
      <c r="G17" s="142"/>
      <c r="H17" s="131"/>
      <c r="I17" s="132"/>
      <c r="J17" s="132"/>
      <c r="K17" s="133"/>
      <c r="L17" s="150"/>
      <c r="M17" s="151"/>
      <c r="N17" s="151"/>
      <c r="O17" s="151"/>
      <c r="P17" s="151"/>
      <c r="Q17" s="151"/>
      <c r="R17" s="151"/>
      <c r="S17" s="152"/>
      <c r="T17" s="874"/>
    </row>
    <row r="18" spans="1:20" s="124" customFormat="1" ht="35.25" customHeight="1" x14ac:dyDescent="0.35">
      <c r="A18" s="3225" t="str">
        <f>'06-TYPOPARTNER-OFR3'!A16:D16</f>
        <v>Hébergeurs</v>
      </c>
      <c r="B18" s="3226"/>
      <c r="C18" s="3226"/>
      <c r="D18" s="3227"/>
      <c r="E18" s="136" t="str">
        <f>IF(LEN('06-TYPOPARTNER-OFR3'!E16)&lt;1,"",'06-TYPOPARTNER-OFR3'!E16)</f>
        <v/>
      </c>
      <c r="F18" s="143"/>
      <c r="G18" s="381"/>
      <c r="H18" s="134"/>
      <c r="I18" s="120"/>
      <c r="J18" s="120"/>
      <c r="K18" s="135"/>
      <c r="L18" s="382"/>
      <c r="M18" s="373"/>
      <c r="N18" s="373"/>
      <c r="O18" s="373"/>
      <c r="P18" s="373"/>
      <c r="Q18" s="373"/>
      <c r="R18" s="373"/>
      <c r="S18" s="374"/>
      <c r="T18" s="875"/>
    </row>
    <row r="19" spans="1:20" s="119" customFormat="1" ht="35.25" customHeight="1" x14ac:dyDescent="0.35">
      <c r="A19" s="3225" t="str">
        <f>'06-TYPOPARTNER-OFR3'!A17:D17</f>
        <v>Constructeurs</v>
      </c>
      <c r="B19" s="3226"/>
      <c r="C19" s="3226"/>
      <c r="D19" s="3227"/>
      <c r="E19" s="136" t="str">
        <f>IF(LEN('06-TYPOPARTNER-OFR3'!E17)&lt;1,"",'06-TYPOPARTNER-OFR3'!E17)</f>
        <v/>
      </c>
      <c r="F19" s="139"/>
      <c r="G19" s="140"/>
      <c r="H19" s="129"/>
      <c r="I19" s="122"/>
      <c r="J19" s="122"/>
      <c r="K19" s="130"/>
      <c r="L19" s="147"/>
      <c r="M19" s="148"/>
      <c r="N19" s="148"/>
      <c r="O19" s="148"/>
      <c r="P19" s="148"/>
      <c r="Q19" s="148"/>
      <c r="R19" s="148"/>
      <c r="S19" s="149"/>
      <c r="T19" s="853"/>
    </row>
    <row r="20" spans="1:20" s="119" customFormat="1" ht="35.25" customHeight="1" x14ac:dyDescent="0.35">
      <c r="A20" s="3225" t="str">
        <f>'06-TYPOPARTNER-OFR3'!A18:D18</f>
        <v xml:space="preserve">Cabinets de conseil </v>
      </c>
      <c r="B20" s="3226"/>
      <c r="C20" s="3226"/>
      <c r="D20" s="3227"/>
      <c r="E20" s="136" t="str">
        <f>IF(LEN('06-TYPOPARTNER-OFR3'!E18)&lt;1,"",'06-TYPOPARTNER-OFR3'!E18)</f>
        <v/>
      </c>
      <c r="F20" s="139"/>
      <c r="G20" s="140"/>
      <c r="H20" s="129"/>
      <c r="I20" s="122"/>
      <c r="J20" s="122"/>
      <c r="K20" s="130"/>
      <c r="L20" s="147"/>
      <c r="M20" s="148"/>
      <c r="N20" s="148"/>
      <c r="O20" s="148"/>
      <c r="P20" s="148"/>
      <c r="Q20" s="148"/>
      <c r="R20" s="148"/>
      <c r="S20" s="149"/>
      <c r="T20" s="853"/>
    </row>
    <row r="21" spans="1:20" s="124" customFormat="1" ht="35.25" customHeight="1" x14ac:dyDescent="0.35">
      <c r="A21" s="3225" t="str">
        <f>'06-TYPOPARTNER-OFR3'!A19:D19</f>
        <v>Consultants indépendants</v>
      </c>
      <c r="B21" s="3226"/>
      <c r="C21" s="3226"/>
      <c r="D21" s="3227"/>
      <c r="E21" s="136" t="str">
        <f>IF(LEN('06-TYPOPARTNER-OFR3'!E19)&lt;1,"",'06-TYPOPARTNER-OFR3'!E19)</f>
        <v/>
      </c>
      <c r="F21" s="143"/>
      <c r="G21" s="381"/>
      <c r="H21" s="134"/>
      <c r="I21" s="120"/>
      <c r="J21" s="120"/>
      <c r="K21" s="135"/>
      <c r="L21" s="382"/>
      <c r="M21" s="373"/>
      <c r="N21" s="373"/>
      <c r="O21" s="373"/>
      <c r="P21" s="373"/>
      <c r="Q21" s="373"/>
      <c r="R21" s="373"/>
      <c r="S21" s="374"/>
      <c r="T21" s="875"/>
    </row>
    <row r="22" spans="1:20" s="124" customFormat="1" ht="35.25" customHeight="1" x14ac:dyDescent="0.35">
      <c r="A22" s="3225" t="str">
        <f>'06-TYPOPARTNER-OFR3'!A20:D20</f>
        <v>Hébergeurs d'infrastructures, MSP. Mode Revente</v>
      </c>
      <c r="B22" s="3226"/>
      <c r="C22" s="3226"/>
      <c r="D22" s="3227"/>
      <c r="E22" s="136" t="str">
        <f>IF(LEN('06-TYPOPARTNER-OFR3'!E20)&lt;1,"",'06-TYPOPARTNER-OFR3'!E20)</f>
        <v/>
      </c>
      <c r="F22" s="143"/>
      <c r="G22" s="381"/>
      <c r="H22" s="134"/>
      <c r="I22" s="120"/>
      <c r="J22" s="120"/>
      <c r="K22" s="135"/>
      <c r="L22" s="382"/>
      <c r="M22" s="373"/>
      <c r="N22" s="373"/>
      <c r="O22" s="373"/>
      <c r="P22" s="373"/>
      <c r="Q22" s="373"/>
      <c r="R22" s="373"/>
      <c r="S22" s="374"/>
      <c r="T22" s="875"/>
    </row>
    <row r="23" spans="1:20" s="124" customFormat="1" ht="35.25" customHeight="1" x14ac:dyDescent="0.35">
      <c r="A23" s="3225" t="str">
        <f>'06-TYPOPARTNER-OFR3'!A21:D21</f>
        <v>Hébergeurs d'infrastructures, MSP. Marque blanche</v>
      </c>
      <c r="B23" s="3226"/>
      <c r="C23" s="3226"/>
      <c r="D23" s="3227"/>
      <c r="E23" s="136" t="str">
        <f>IF(LEN('06-TYPOPARTNER-OFR3'!E21)&lt;1,"",'06-TYPOPARTNER-OFR3'!E21)</f>
        <v/>
      </c>
      <c r="F23" s="143"/>
      <c r="G23" s="381"/>
      <c r="H23" s="134"/>
      <c r="I23" s="120"/>
      <c r="J23" s="120"/>
      <c r="K23" s="135"/>
      <c r="L23" s="382"/>
      <c r="M23" s="373"/>
      <c r="N23" s="373"/>
      <c r="O23" s="373"/>
      <c r="P23" s="373"/>
      <c r="Q23" s="373"/>
      <c r="R23" s="373"/>
      <c r="S23" s="374"/>
      <c r="T23" s="875"/>
    </row>
    <row r="24" spans="1:20" s="124" customFormat="1" ht="35.25" customHeight="1" x14ac:dyDescent="0.35">
      <c r="A24" s="3225" t="str">
        <f>'06-TYPOPARTNER-OFR3'!A22:D22</f>
        <v>Web Agencies</v>
      </c>
      <c r="B24" s="3226"/>
      <c r="C24" s="3226"/>
      <c r="D24" s="3227"/>
      <c r="E24" s="136" t="str">
        <f>IF(LEN('06-TYPOPARTNER-OFR3'!E22)&lt;1,"",'06-TYPOPARTNER-OFR3'!E22)</f>
        <v>2- Moyenne</v>
      </c>
      <c r="F24" s="143"/>
      <c r="G24" s="381"/>
      <c r="H24" s="134"/>
      <c r="I24" s="120"/>
      <c r="J24" s="120"/>
      <c r="K24" s="135"/>
      <c r="L24" s="382"/>
      <c r="M24" s="373"/>
      <c r="N24" s="373"/>
      <c r="O24" s="373"/>
      <c r="P24" s="373"/>
      <c r="Q24" s="373"/>
      <c r="R24" s="373"/>
      <c r="S24" s="374"/>
      <c r="T24" s="875"/>
    </row>
    <row r="25" spans="1:20" s="124" customFormat="1" ht="35.25" customHeight="1" x14ac:dyDescent="0.35">
      <c r="A25" s="3225" t="str">
        <f>'06-TYPOPARTNER-OFR3'!A23:D23</f>
        <v xml:space="preserve">Constructeurs </v>
      </c>
      <c r="B25" s="3226"/>
      <c r="C25" s="3226"/>
      <c r="D25" s="3227"/>
      <c r="E25" s="136" t="str">
        <f>IF(LEN('06-TYPOPARTNER-OFR3'!E23)&lt;1,"",'06-TYPOPARTNER-OFR3'!E23)</f>
        <v/>
      </c>
      <c r="F25" s="143"/>
      <c r="G25" s="381"/>
      <c r="H25" s="134"/>
      <c r="I25" s="120"/>
      <c r="J25" s="120"/>
      <c r="K25" s="135"/>
      <c r="L25" s="382"/>
      <c r="M25" s="373"/>
      <c r="N25" s="373"/>
      <c r="O25" s="373"/>
      <c r="P25" s="373"/>
      <c r="Q25" s="373"/>
      <c r="R25" s="373"/>
      <c r="S25" s="374"/>
      <c r="T25" s="875"/>
    </row>
    <row r="26" spans="1:20" s="124" customFormat="1" ht="35.25" customHeight="1" x14ac:dyDescent="0.35">
      <c r="A26" s="3225" t="str">
        <f>'06-TYPOPARTNER-OFR3'!A24:D24</f>
        <v xml:space="preserve">Grossistes </v>
      </c>
      <c r="B26" s="3226"/>
      <c r="C26" s="3226"/>
      <c r="D26" s="3227"/>
      <c r="E26" s="136" t="str">
        <f>IF(LEN('06-TYPOPARTNER-OFR3'!E24)&lt;1,"",'06-TYPOPARTNER-OFR3'!E24)</f>
        <v/>
      </c>
      <c r="F26" s="143"/>
      <c r="G26" s="381"/>
      <c r="H26" s="134"/>
      <c r="I26" s="120"/>
      <c r="J26" s="120"/>
      <c r="K26" s="135"/>
      <c r="L26" s="382"/>
      <c r="M26" s="373"/>
      <c r="N26" s="373"/>
      <c r="O26" s="373"/>
      <c r="P26" s="373"/>
      <c r="Q26" s="373"/>
      <c r="R26" s="373"/>
      <c r="S26" s="374"/>
      <c r="T26" s="875"/>
    </row>
    <row r="27" spans="1:20" s="124" customFormat="1" ht="35.25" customHeight="1" x14ac:dyDescent="0.35">
      <c r="A27" s="3225" t="str">
        <f>'06-TYPOPARTNER-OFR3'!A25:D25</f>
        <v>Revendeurs</v>
      </c>
      <c r="B27" s="3226"/>
      <c r="C27" s="3226"/>
      <c r="D27" s="3227"/>
      <c r="E27" s="136" t="str">
        <f>IF(LEN('06-TYPOPARTNER-OFR3'!E25)&lt;1,"",'06-TYPOPARTNER-OFR3'!E25)</f>
        <v/>
      </c>
      <c r="F27" s="143"/>
      <c r="G27" s="381"/>
      <c r="H27" s="134"/>
      <c r="I27" s="120"/>
      <c r="J27" s="120"/>
      <c r="K27" s="135"/>
      <c r="L27" s="382"/>
      <c r="M27" s="373"/>
      <c r="N27" s="373"/>
      <c r="O27" s="373"/>
      <c r="P27" s="373"/>
      <c r="Q27" s="373"/>
      <c r="R27" s="373"/>
      <c r="S27" s="374"/>
      <c r="T27" s="875"/>
    </row>
    <row r="28" spans="1:20" s="124" customFormat="1" ht="35.25" customHeight="1" x14ac:dyDescent="0.35">
      <c r="A28" s="3225" t="str">
        <f>'06-TYPOPARTNER-OFR3'!A26:D26</f>
        <v>Autres</v>
      </c>
      <c r="B28" s="3226"/>
      <c r="C28" s="3226"/>
      <c r="D28" s="3227"/>
      <c r="E28" s="136" t="str">
        <f>IF(LEN('06-TYPOPARTNER-OFR3'!E26)&lt;1,"",'06-TYPOPARTNER-OFR3'!E26)</f>
        <v/>
      </c>
      <c r="F28" s="143"/>
      <c r="G28" s="381"/>
      <c r="H28" s="134"/>
      <c r="I28" s="120"/>
      <c r="J28" s="120"/>
      <c r="K28" s="135"/>
      <c r="L28" s="382"/>
      <c r="M28" s="373"/>
      <c r="N28" s="373"/>
      <c r="O28" s="373"/>
      <c r="P28" s="373"/>
      <c r="Q28" s="373"/>
      <c r="R28" s="373"/>
      <c r="S28" s="374"/>
      <c r="T28" s="875"/>
    </row>
    <row r="29" spans="1:20" s="121" customFormat="1" ht="12" customHeight="1" thickBot="1" x14ac:dyDescent="0.4">
      <c r="A29" s="2427"/>
      <c r="B29" s="2428"/>
      <c r="C29" s="2428"/>
      <c r="D29" s="2428"/>
      <c r="E29" s="2428"/>
      <c r="F29" s="2428"/>
      <c r="G29" s="2428"/>
      <c r="H29" s="2428"/>
      <c r="I29" s="2428"/>
      <c r="J29" s="2428"/>
      <c r="K29" s="2428"/>
      <c r="L29" s="2428"/>
      <c r="M29" s="2428"/>
      <c r="N29" s="2428"/>
      <c r="O29" s="2428"/>
      <c r="P29" s="2428"/>
      <c r="Q29" s="2428"/>
      <c r="R29" s="2428"/>
      <c r="S29" s="2429"/>
      <c r="T29" s="873"/>
    </row>
    <row r="30" spans="1:20" ht="13.5" customHeight="1" thickTop="1" x14ac:dyDescent="0.35">
      <c r="A30" s="876"/>
      <c r="B30" s="876"/>
      <c r="C30" s="877"/>
      <c r="D30" s="877"/>
      <c r="E30" s="877"/>
      <c r="F30" s="877"/>
      <c r="G30" s="877"/>
      <c r="H30" s="877"/>
      <c r="I30" s="877"/>
      <c r="J30" s="877"/>
      <c r="K30" s="877"/>
      <c r="L30" s="877"/>
      <c r="M30" s="877"/>
      <c r="N30" s="877"/>
      <c r="O30" s="878"/>
      <c r="P30" s="878"/>
      <c r="Q30" s="877"/>
      <c r="R30" s="64"/>
      <c r="S30" s="64"/>
      <c r="T30" s="64"/>
    </row>
    <row r="31" spans="1:20" ht="15" thickBot="1" x14ac:dyDescent="0.4">
      <c r="A31" s="64"/>
      <c r="B31" s="64"/>
      <c r="C31" s="64"/>
      <c r="D31" s="64"/>
      <c r="E31" s="64"/>
      <c r="F31" s="64"/>
      <c r="G31" s="64"/>
      <c r="H31" s="64"/>
      <c r="I31" s="64"/>
      <c r="J31" s="64"/>
      <c r="K31" s="64"/>
      <c r="L31" s="64"/>
      <c r="M31" s="64"/>
      <c r="N31" s="64"/>
      <c r="O31" s="64"/>
      <c r="P31" s="64"/>
      <c r="Q31" s="64"/>
      <c r="R31" s="64"/>
      <c r="S31" s="64"/>
      <c r="T31" s="64"/>
    </row>
    <row r="32" spans="1:20" ht="19.5" thickTop="1" thickBot="1" x14ac:dyDescent="0.4">
      <c r="A32" s="2472" t="s">
        <v>10</v>
      </c>
      <c r="B32" s="2473"/>
      <c r="C32" s="2473"/>
      <c r="D32" s="2473"/>
      <c r="E32" s="2473"/>
      <c r="F32" s="2473"/>
      <c r="G32" s="2473"/>
      <c r="H32" s="2473"/>
      <c r="I32" s="2473"/>
      <c r="J32" s="2473"/>
      <c r="K32" s="2474"/>
      <c r="L32" s="34"/>
      <c r="M32" s="2360" t="s">
        <v>491</v>
      </c>
      <c r="N32" s="2361"/>
      <c r="O32" s="2362"/>
      <c r="P32" s="34"/>
      <c r="Q32" s="34"/>
      <c r="R32" s="64"/>
      <c r="S32" s="64"/>
      <c r="T32" s="64"/>
    </row>
    <row r="33" spans="1:20" ht="20.25" customHeight="1" x14ac:dyDescent="0.35">
      <c r="A33" s="3243"/>
      <c r="B33" s="3244"/>
      <c r="C33" s="3244"/>
      <c r="D33" s="3244"/>
      <c r="E33" s="3244"/>
      <c r="F33" s="3244"/>
      <c r="G33" s="3244"/>
      <c r="H33" s="3244"/>
      <c r="I33" s="3244"/>
      <c r="J33" s="3244"/>
      <c r="K33" s="3245"/>
      <c r="L33" s="36"/>
      <c r="M33" s="2401" t="s">
        <v>555</v>
      </c>
      <c r="N33" s="2402"/>
      <c r="O33" s="2403"/>
      <c r="P33" s="36"/>
      <c r="Q33" s="36"/>
      <c r="R33" s="64"/>
      <c r="S33" s="64"/>
      <c r="T33" s="64"/>
    </row>
    <row r="34" spans="1:20" ht="20.25" customHeight="1" x14ac:dyDescent="0.35">
      <c r="A34" s="3243"/>
      <c r="B34" s="3244"/>
      <c r="C34" s="3244"/>
      <c r="D34" s="3244"/>
      <c r="E34" s="3244"/>
      <c r="F34" s="3244"/>
      <c r="G34" s="3244"/>
      <c r="H34" s="3244"/>
      <c r="I34" s="3244"/>
      <c r="J34" s="3244"/>
      <c r="K34" s="3245"/>
      <c r="L34" s="36"/>
      <c r="M34" s="2341"/>
      <c r="N34" s="2342"/>
      <c r="O34" s="2343"/>
      <c r="P34" s="36"/>
      <c r="Q34" s="36"/>
      <c r="R34" s="64"/>
      <c r="S34" s="64"/>
      <c r="T34" s="64"/>
    </row>
    <row r="35" spans="1:20" ht="20.25" customHeight="1" x14ac:dyDescent="0.35">
      <c r="A35" s="3243"/>
      <c r="B35" s="3244"/>
      <c r="C35" s="3244"/>
      <c r="D35" s="3244"/>
      <c r="E35" s="3244"/>
      <c r="F35" s="3244"/>
      <c r="G35" s="3244"/>
      <c r="H35" s="3244"/>
      <c r="I35" s="3244"/>
      <c r="J35" s="3244"/>
      <c r="K35" s="3245"/>
      <c r="L35" s="36"/>
      <c r="M35" s="2341"/>
      <c r="N35" s="2342"/>
      <c r="O35" s="2343"/>
      <c r="P35" s="36"/>
      <c r="Q35" s="36"/>
      <c r="R35" s="64"/>
      <c r="S35" s="64"/>
      <c r="T35" s="64"/>
    </row>
    <row r="36" spans="1:20" ht="20.25" customHeight="1" thickBot="1" x14ac:dyDescent="0.4">
      <c r="A36" s="3246"/>
      <c r="B36" s="3247"/>
      <c r="C36" s="3247"/>
      <c r="D36" s="3247"/>
      <c r="E36" s="3247"/>
      <c r="F36" s="3247"/>
      <c r="G36" s="3247"/>
      <c r="H36" s="3247"/>
      <c r="I36" s="3247"/>
      <c r="J36" s="3247"/>
      <c r="K36" s="3248"/>
      <c r="L36" s="36"/>
      <c r="M36" s="2344"/>
      <c r="N36" s="2345"/>
      <c r="O36" s="2346"/>
      <c r="P36" s="36"/>
      <c r="Q36" s="36"/>
      <c r="R36" s="64"/>
      <c r="S36" s="64"/>
      <c r="T36" s="64"/>
    </row>
    <row r="37" spans="1:20" ht="15.5" thickTop="1" thickBot="1" x14ac:dyDescent="0.4">
      <c r="A37" s="64"/>
      <c r="B37" s="64"/>
      <c r="C37" s="64"/>
      <c r="D37" s="64"/>
      <c r="E37" s="64"/>
      <c r="F37" s="64"/>
      <c r="G37" s="64"/>
      <c r="H37" s="64"/>
      <c r="I37" s="64"/>
      <c r="J37" s="64"/>
      <c r="K37" s="64"/>
      <c r="L37" s="64"/>
      <c r="M37" s="34"/>
      <c r="N37" s="34"/>
      <c r="O37" s="34"/>
      <c r="P37" s="64"/>
      <c r="Q37" s="64"/>
      <c r="R37" s="64"/>
      <c r="S37" s="64"/>
      <c r="T37" s="64"/>
    </row>
    <row r="38" spans="1:20" ht="19.5" thickTop="1" thickBot="1" x14ac:dyDescent="0.4">
      <c r="A38" s="2472" t="s">
        <v>11</v>
      </c>
      <c r="B38" s="2504"/>
      <c r="C38" s="2504"/>
      <c r="D38" s="2504"/>
      <c r="E38" s="2504"/>
      <c r="F38" s="2504"/>
      <c r="G38" s="2504"/>
      <c r="H38" s="2504"/>
      <c r="I38" s="2504"/>
      <c r="J38" s="2504"/>
      <c r="K38" s="2505"/>
      <c r="L38" s="34"/>
      <c r="M38" s="2360" t="s">
        <v>491</v>
      </c>
      <c r="N38" s="2361"/>
      <c r="O38" s="2362"/>
      <c r="P38" s="34"/>
      <c r="Q38" s="34"/>
      <c r="R38" s="64"/>
      <c r="S38" s="64"/>
      <c r="T38" s="64"/>
    </row>
    <row r="39" spans="1:20" ht="20.25" customHeight="1" x14ac:dyDescent="0.35">
      <c r="A39" s="3243" t="s">
        <v>557</v>
      </c>
      <c r="B39" s="3249"/>
      <c r="C39" s="3249"/>
      <c r="D39" s="3249"/>
      <c r="E39" s="3249"/>
      <c r="F39" s="3249"/>
      <c r="G39" s="3249"/>
      <c r="H39" s="3249"/>
      <c r="I39" s="3249"/>
      <c r="J39" s="3249"/>
      <c r="K39" s="3250"/>
      <c r="L39" s="36"/>
      <c r="M39" s="2401" t="s">
        <v>556</v>
      </c>
      <c r="N39" s="2402"/>
      <c r="O39" s="2403"/>
      <c r="P39" s="36"/>
      <c r="Q39" s="36"/>
      <c r="R39" s="64"/>
      <c r="S39" s="64"/>
      <c r="T39" s="64"/>
    </row>
    <row r="40" spans="1:20" ht="20.25" customHeight="1" x14ac:dyDescent="0.35">
      <c r="A40" s="3251"/>
      <c r="B40" s="3249"/>
      <c r="C40" s="3249"/>
      <c r="D40" s="3249"/>
      <c r="E40" s="3249"/>
      <c r="F40" s="3249"/>
      <c r="G40" s="3249"/>
      <c r="H40" s="3249"/>
      <c r="I40" s="3249"/>
      <c r="J40" s="3249"/>
      <c r="K40" s="3250"/>
      <c r="L40" s="36"/>
      <c r="M40" s="2341"/>
      <c r="N40" s="2342"/>
      <c r="O40" s="2343"/>
      <c r="P40" s="36"/>
      <c r="Q40" s="36"/>
      <c r="R40" s="64"/>
      <c r="S40" s="64"/>
      <c r="T40" s="64"/>
    </row>
    <row r="41" spans="1:20" ht="20.25" customHeight="1" x14ac:dyDescent="0.35">
      <c r="A41" s="3251"/>
      <c r="B41" s="3249"/>
      <c r="C41" s="3249"/>
      <c r="D41" s="3249"/>
      <c r="E41" s="3249"/>
      <c r="F41" s="3249"/>
      <c r="G41" s="3249"/>
      <c r="H41" s="3249"/>
      <c r="I41" s="3249"/>
      <c r="J41" s="3249"/>
      <c r="K41" s="3250"/>
      <c r="L41" s="36"/>
      <c r="M41" s="2341"/>
      <c r="N41" s="2342"/>
      <c r="O41" s="2343"/>
      <c r="P41" s="36"/>
      <c r="Q41" s="36"/>
      <c r="R41" s="64"/>
      <c r="S41" s="64"/>
      <c r="T41" s="64"/>
    </row>
    <row r="42" spans="1:20" ht="20.25" customHeight="1" thickBot="1" x14ac:dyDescent="0.4">
      <c r="A42" s="3252"/>
      <c r="B42" s="3253"/>
      <c r="C42" s="3253"/>
      <c r="D42" s="3253"/>
      <c r="E42" s="3253"/>
      <c r="F42" s="3253"/>
      <c r="G42" s="3253"/>
      <c r="H42" s="3253"/>
      <c r="I42" s="3253"/>
      <c r="J42" s="3253"/>
      <c r="K42" s="3254"/>
      <c r="L42" s="36"/>
      <c r="M42" s="2344"/>
      <c r="N42" s="2345"/>
      <c r="O42" s="2346"/>
      <c r="P42" s="36"/>
      <c r="Q42" s="36"/>
      <c r="R42" s="64"/>
      <c r="S42" s="64"/>
      <c r="T42" s="64"/>
    </row>
    <row r="43" spans="1:20" ht="15" thickTop="1" x14ac:dyDescent="0.35">
      <c r="A43" s="64"/>
      <c r="B43" s="64"/>
      <c r="C43" s="64"/>
      <c r="D43" s="64"/>
      <c r="E43" s="64"/>
      <c r="F43" s="64"/>
      <c r="G43" s="64"/>
      <c r="H43" s="64"/>
      <c r="I43" s="64"/>
      <c r="J43" s="64"/>
      <c r="K43" s="64"/>
      <c r="L43" s="64"/>
      <c r="M43" s="64"/>
      <c r="N43" s="64"/>
      <c r="O43" s="64"/>
      <c r="P43" s="64"/>
      <c r="Q43" s="64"/>
      <c r="R43" s="64"/>
      <c r="S43" s="64"/>
      <c r="T43" s="64"/>
    </row>
    <row r="44" spans="1:20" ht="15" thickBot="1" x14ac:dyDescent="0.4">
      <c r="A44" s="64"/>
      <c r="B44" s="64"/>
      <c r="C44" s="64"/>
      <c r="D44" s="64"/>
      <c r="E44" s="64"/>
      <c r="F44" s="64"/>
      <c r="G44" s="64"/>
      <c r="H44" s="64"/>
      <c r="I44" s="64"/>
      <c r="J44" s="64"/>
      <c r="K44" s="64"/>
      <c r="L44" s="64"/>
      <c r="M44" s="64"/>
      <c r="N44" s="64"/>
      <c r="O44" s="64"/>
      <c r="P44" s="64"/>
      <c r="Q44" s="64"/>
      <c r="R44" s="64"/>
      <c r="S44" s="64"/>
      <c r="T44" s="64"/>
    </row>
    <row r="45" spans="1:20" ht="19" thickTop="1" x14ac:dyDescent="0.45">
      <c r="A45" s="3219" t="s">
        <v>563</v>
      </c>
      <c r="B45" s="3220"/>
      <c r="C45" s="3220"/>
      <c r="D45" s="3220"/>
      <c r="E45" s="3220"/>
      <c r="F45" s="3220"/>
      <c r="G45" s="3220"/>
      <c r="H45" s="3220"/>
      <c r="I45" s="3220"/>
      <c r="J45" s="3220"/>
      <c r="K45" s="3220"/>
      <c r="L45" s="3220"/>
      <c r="M45" s="3221"/>
      <c r="N45" s="64"/>
      <c r="O45" s="64"/>
      <c r="P45" s="64"/>
      <c r="Q45" s="64"/>
      <c r="R45" s="64"/>
      <c r="S45" s="64"/>
      <c r="T45" s="64"/>
    </row>
    <row r="46" spans="1:20" x14ac:dyDescent="0.35">
      <c r="A46" s="3222" t="s">
        <v>558</v>
      </c>
      <c r="B46" s="3223"/>
      <c r="C46" s="3223" t="s">
        <v>559</v>
      </c>
      <c r="D46" s="3223"/>
      <c r="E46" s="3223"/>
      <c r="F46" s="3223" t="s">
        <v>560</v>
      </c>
      <c r="G46" s="3223"/>
      <c r="H46" s="3223" t="s">
        <v>561</v>
      </c>
      <c r="I46" s="3223"/>
      <c r="J46" s="3223" t="s">
        <v>564</v>
      </c>
      <c r="K46" s="3223"/>
      <c r="L46" s="3223" t="s">
        <v>562</v>
      </c>
      <c r="M46" s="3224"/>
      <c r="N46" s="64"/>
      <c r="O46" s="64"/>
      <c r="P46" s="64"/>
      <c r="Q46" s="64"/>
      <c r="R46" s="64"/>
      <c r="S46" s="64"/>
      <c r="T46" s="64"/>
    </row>
    <row r="47" spans="1:20" x14ac:dyDescent="0.35">
      <c r="A47" s="3222"/>
      <c r="B47" s="3223"/>
      <c r="C47" s="3223"/>
      <c r="D47" s="3223"/>
      <c r="E47" s="3223"/>
      <c r="F47" s="3223"/>
      <c r="G47" s="3223"/>
      <c r="H47" s="3223"/>
      <c r="I47" s="3223"/>
      <c r="J47" s="3223"/>
      <c r="K47" s="3223"/>
      <c r="L47" s="3223"/>
      <c r="M47" s="3224"/>
      <c r="N47" s="64"/>
      <c r="O47" s="64"/>
      <c r="P47" s="64"/>
      <c r="Q47" s="64"/>
      <c r="R47" s="64"/>
      <c r="S47" s="64"/>
      <c r="T47" s="64"/>
    </row>
    <row r="48" spans="1:20" x14ac:dyDescent="0.35">
      <c r="A48" s="916"/>
      <c r="B48" s="917"/>
      <c r="C48" s="3241"/>
      <c r="D48" s="3241"/>
      <c r="E48" s="3241"/>
      <c r="F48" s="3241"/>
      <c r="G48" s="3241"/>
      <c r="H48" s="3241"/>
      <c r="I48" s="3241"/>
      <c r="J48" s="3215">
        <f>SUM(C48:I48)</f>
        <v>0</v>
      </c>
      <c r="K48" s="3215"/>
      <c r="L48" s="3241"/>
      <c r="M48" s="3242"/>
      <c r="N48" s="64"/>
      <c r="O48" s="64"/>
      <c r="P48" s="64"/>
      <c r="Q48" s="64"/>
      <c r="R48" s="64"/>
      <c r="S48" s="64"/>
      <c r="T48" s="64"/>
    </row>
    <row r="49" spans="1:20" x14ac:dyDescent="0.35">
      <c r="A49" s="916"/>
      <c r="B49" s="917"/>
      <c r="C49" s="3241"/>
      <c r="D49" s="3241"/>
      <c r="E49" s="3241"/>
      <c r="F49" s="3241"/>
      <c r="G49" s="3241"/>
      <c r="H49" s="3241"/>
      <c r="I49" s="3241"/>
      <c r="J49" s="3215">
        <f t="shared" ref="J49:J54" si="0">SUM(C49:I49)</f>
        <v>0</v>
      </c>
      <c r="K49" s="3215"/>
      <c r="L49" s="3241"/>
      <c r="M49" s="3242"/>
      <c r="N49" s="64"/>
      <c r="O49" s="64"/>
      <c r="P49" s="64"/>
      <c r="Q49" s="64"/>
      <c r="R49" s="64"/>
      <c r="S49" s="64"/>
      <c r="T49" s="64"/>
    </row>
    <row r="50" spans="1:20" x14ac:dyDescent="0.35">
      <c r="A50" s="916"/>
      <c r="B50" s="917"/>
      <c r="C50" s="3241"/>
      <c r="D50" s="3241"/>
      <c r="E50" s="3241"/>
      <c r="F50" s="3241"/>
      <c r="G50" s="3241"/>
      <c r="H50" s="3241"/>
      <c r="I50" s="3241"/>
      <c r="J50" s="3215">
        <f t="shared" si="0"/>
        <v>0</v>
      </c>
      <c r="K50" s="3215"/>
      <c r="L50" s="3241"/>
      <c r="M50" s="3242"/>
      <c r="N50" s="64"/>
      <c r="O50" s="64"/>
      <c r="P50" s="64"/>
      <c r="Q50" s="64"/>
      <c r="R50" s="64"/>
      <c r="S50" s="64"/>
      <c r="T50" s="64"/>
    </row>
    <row r="51" spans="1:20" x14ac:dyDescent="0.35">
      <c r="A51" s="916"/>
      <c r="B51" s="917"/>
      <c r="C51" s="3241"/>
      <c r="D51" s="3241"/>
      <c r="E51" s="3241"/>
      <c r="F51" s="3241"/>
      <c r="G51" s="3241"/>
      <c r="H51" s="3241"/>
      <c r="I51" s="3241"/>
      <c r="J51" s="3215">
        <f t="shared" si="0"/>
        <v>0</v>
      </c>
      <c r="K51" s="3215"/>
      <c r="L51" s="3241"/>
      <c r="M51" s="3242"/>
      <c r="N51" s="64"/>
      <c r="O51" s="64"/>
      <c r="P51" s="64"/>
      <c r="Q51" s="64"/>
      <c r="R51" s="64"/>
      <c r="S51" s="64"/>
      <c r="T51" s="64"/>
    </row>
    <row r="52" spans="1:20" x14ac:dyDescent="0.35">
      <c r="A52" s="916"/>
      <c r="B52" s="917"/>
      <c r="C52" s="3241"/>
      <c r="D52" s="3241"/>
      <c r="E52" s="3241"/>
      <c r="F52" s="3241"/>
      <c r="G52" s="3241"/>
      <c r="H52" s="3241"/>
      <c r="I52" s="3241"/>
      <c r="J52" s="3215">
        <f t="shared" si="0"/>
        <v>0</v>
      </c>
      <c r="K52" s="3215"/>
      <c r="L52" s="3241"/>
      <c r="M52" s="3242"/>
      <c r="N52" s="64"/>
      <c r="O52" s="64"/>
      <c r="P52" s="64"/>
      <c r="Q52" s="64"/>
      <c r="R52" s="64"/>
      <c r="S52" s="64"/>
      <c r="T52" s="64"/>
    </row>
    <row r="53" spans="1:20" x14ac:dyDescent="0.35">
      <c r="A53" s="916"/>
      <c r="B53" s="917"/>
      <c r="C53" s="3241"/>
      <c r="D53" s="3241"/>
      <c r="E53" s="3241"/>
      <c r="F53" s="3241"/>
      <c r="G53" s="3241"/>
      <c r="H53" s="3241"/>
      <c r="I53" s="3241"/>
      <c r="J53" s="3215">
        <f t="shared" si="0"/>
        <v>0</v>
      </c>
      <c r="K53" s="3215"/>
      <c r="L53" s="3241"/>
      <c r="M53" s="3242"/>
      <c r="N53" s="64"/>
      <c r="O53" s="64"/>
      <c r="P53" s="64"/>
      <c r="Q53" s="64"/>
      <c r="R53" s="64"/>
      <c r="S53" s="64"/>
      <c r="T53" s="64"/>
    </row>
    <row r="54" spans="1:20" x14ac:dyDescent="0.35">
      <c r="A54" s="916"/>
      <c r="B54" s="917"/>
      <c r="C54" s="3241"/>
      <c r="D54" s="3241"/>
      <c r="E54" s="3241"/>
      <c r="F54" s="3241"/>
      <c r="G54" s="3241"/>
      <c r="H54" s="3241"/>
      <c r="I54" s="3241"/>
      <c r="J54" s="3215">
        <f t="shared" si="0"/>
        <v>0</v>
      </c>
      <c r="K54" s="3215"/>
      <c r="L54" s="3241"/>
      <c r="M54" s="3242"/>
      <c r="N54" s="64"/>
      <c r="O54" s="64"/>
      <c r="P54" s="64"/>
      <c r="Q54" s="64"/>
      <c r="R54" s="64"/>
      <c r="S54" s="64"/>
      <c r="T54" s="64"/>
    </row>
    <row r="55" spans="1:20" ht="15" thickBot="1" x14ac:dyDescent="0.4">
      <c r="A55" s="881"/>
      <c r="B55" s="882"/>
      <c r="C55" s="3217"/>
      <c r="D55" s="3217"/>
      <c r="E55" s="3217"/>
      <c r="F55" s="3217"/>
      <c r="G55" s="3217"/>
      <c r="H55" s="3217"/>
      <c r="I55" s="3217"/>
      <c r="J55" s="3217"/>
      <c r="K55" s="3217"/>
      <c r="L55" s="3217"/>
      <c r="M55" s="3218"/>
      <c r="N55" s="64"/>
      <c r="O55" s="64"/>
      <c r="P55" s="64"/>
      <c r="Q55" s="64"/>
      <c r="R55" s="64"/>
      <c r="S55" s="64"/>
      <c r="T55" s="64"/>
    </row>
    <row r="56" spans="1:20" ht="15" thickTop="1" x14ac:dyDescent="0.35">
      <c r="A56" s="64"/>
      <c r="B56" s="64"/>
      <c r="C56" s="64"/>
      <c r="D56" s="64"/>
      <c r="E56" s="64"/>
      <c r="F56" s="64"/>
      <c r="G56" s="64"/>
      <c r="H56" s="64"/>
      <c r="I56" s="64"/>
      <c r="J56" s="64"/>
      <c r="K56" s="64"/>
      <c r="L56" s="64"/>
      <c r="M56" s="64"/>
      <c r="N56" s="64"/>
      <c r="O56" s="64"/>
      <c r="P56" s="64"/>
      <c r="Q56" s="64"/>
      <c r="R56" s="64"/>
      <c r="S56" s="64"/>
      <c r="T56" s="64"/>
    </row>
  </sheetData>
  <mergeCells count="91">
    <mergeCell ref="D1:G1"/>
    <mergeCell ref="I1:J1"/>
    <mergeCell ref="L1:M1"/>
    <mergeCell ref="D2:G2"/>
    <mergeCell ref="I2:J2"/>
    <mergeCell ref="L2:M2"/>
    <mergeCell ref="H4:Q4"/>
    <mergeCell ref="A5:Q5"/>
    <mergeCell ref="A6:B6"/>
    <mergeCell ref="C6:Q6"/>
    <mergeCell ref="A7:B8"/>
    <mergeCell ref="C7:Q8"/>
    <mergeCell ref="A4:G4"/>
    <mergeCell ref="A18:D18"/>
    <mergeCell ref="A10:D10"/>
    <mergeCell ref="F10:G10"/>
    <mergeCell ref="H10:K10"/>
    <mergeCell ref="L10:S10"/>
    <mergeCell ref="A11:D11"/>
    <mergeCell ref="A12:S12"/>
    <mergeCell ref="A13:D13"/>
    <mergeCell ref="A14:D14"/>
    <mergeCell ref="A15:D15"/>
    <mergeCell ref="A16:D16"/>
    <mergeCell ref="A17:D17"/>
    <mergeCell ref="A32:K32"/>
    <mergeCell ref="M32:O32"/>
    <mergeCell ref="A19:D19"/>
    <mergeCell ref="A20:D20"/>
    <mergeCell ref="A21:D21"/>
    <mergeCell ref="A22:D22"/>
    <mergeCell ref="A23:D23"/>
    <mergeCell ref="A24:D24"/>
    <mergeCell ref="A25:D25"/>
    <mergeCell ref="A26:D26"/>
    <mergeCell ref="A27:D27"/>
    <mergeCell ref="A28:D28"/>
    <mergeCell ref="A29:S29"/>
    <mergeCell ref="A33:K36"/>
    <mergeCell ref="M33:O36"/>
    <mergeCell ref="A38:K38"/>
    <mergeCell ref="M38:O38"/>
    <mergeCell ref="A39:K42"/>
    <mergeCell ref="M39:O42"/>
    <mergeCell ref="A45:M45"/>
    <mergeCell ref="A46:B47"/>
    <mergeCell ref="C46:E47"/>
    <mergeCell ref="F46:G47"/>
    <mergeCell ref="H46:I47"/>
    <mergeCell ref="J46:K47"/>
    <mergeCell ref="L46:M47"/>
    <mergeCell ref="C49:E49"/>
    <mergeCell ref="F49:G49"/>
    <mergeCell ref="H49:I49"/>
    <mergeCell ref="J49:K49"/>
    <mergeCell ref="L49:M49"/>
    <mergeCell ref="C48:E48"/>
    <mergeCell ref="F48:G48"/>
    <mergeCell ref="H48:I48"/>
    <mergeCell ref="J48:K48"/>
    <mergeCell ref="L48:M48"/>
    <mergeCell ref="C51:E51"/>
    <mergeCell ref="F51:G51"/>
    <mergeCell ref="H51:I51"/>
    <mergeCell ref="J51:K51"/>
    <mergeCell ref="L51:M51"/>
    <mergeCell ref="C50:E50"/>
    <mergeCell ref="F50:G50"/>
    <mergeCell ref="H50:I50"/>
    <mergeCell ref="J50:K50"/>
    <mergeCell ref="L50:M50"/>
    <mergeCell ref="C53:E53"/>
    <mergeCell ref="F53:G53"/>
    <mergeCell ref="H53:I53"/>
    <mergeCell ref="J53:K53"/>
    <mergeCell ref="L53:M53"/>
    <mergeCell ref="C52:E52"/>
    <mergeCell ref="F52:G52"/>
    <mergeCell ref="H52:I52"/>
    <mergeCell ref="J52:K52"/>
    <mergeCell ref="L52:M52"/>
    <mergeCell ref="C55:E55"/>
    <mergeCell ref="F55:G55"/>
    <mergeCell ref="H55:I55"/>
    <mergeCell ref="J55:K55"/>
    <mergeCell ref="L55:M55"/>
    <mergeCell ref="C54:E54"/>
    <mergeCell ref="F54:G54"/>
    <mergeCell ref="H54:I54"/>
    <mergeCell ref="J54:K54"/>
    <mergeCell ref="L54:M54"/>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E00-000000000000}">
      <formula1>AvancementTheme</formula1>
    </dataValidation>
  </dataValidations>
  <hyperlinks>
    <hyperlink ref="P1" location="DPDV_06RP3" display="PdV" xr:uid="{00000000-0004-0000-2E00-000000000000}"/>
    <hyperlink ref="Q1" location="DKPI_06RP3" display="KPI's" xr:uid="{00000000-0004-0000-2E00-000001000000}"/>
  </hyperlinks>
  <pageMargins left="0.70866141732283472" right="0.70866141732283472" top="0.74803149606299213" bottom="0.74803149606299213" header="0.31496062992125984" footer="0.31496062992125984"/>
  <pageSetup paperSize="9" scale="36" orientation="portrait" r:id="rId1"/>
  <headerFooter>
    <oddHeader>&amp;LPAD Methodology (c) 2013-2014&amp;RStrategic Management Workshop</oddHeader>
    <oddFooter>&amp;L&amp;F&amp;C&amp;A&amp;RSituation au : &amp;D - page : &amp;P/&amp;N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57">
    <tabColor theme="2" tint="-0.249977111117893"/>
    <pageSetUpPr fitToPage="1"/>
  </sheetPr>
  <dimension ref="A1:R49"/>
  <sheetViews>
    <sheetView showGridLines="0" showRowColHeaders="0" zoomScaleNormal="100" workbookViewId="0">
      <pane ySplit="7" topLeftCell="A8" activePane="bottomLeft" state="frozen"/>
      <selection activeCell="E12" sqref="E12:H12"/>
      <selection pane="bottomLeft" activeCell="R15" sqref="R15"/>
    </sheetView>
  </sheetViews>
  <sheetFormatPr baseColWidth="10" defaultColWidth="11.453125" defaultRowHeight="14.5" x14ac:dyDescent="0.35"/>
  <cols>
    <col min="1" max="1" width="11.453125" style="61"/>
    <col min="2" max="2" width="11.81640625" style="61" customWidth="1"/>
    <col min="3" max="3" width="8.81640625" style="61" customWidth="1"/>
    <col min="4" max="4" width="7.54296875" style="61" customWidth="1"/>
    <col min="5" max="9" width="10.7265625" style="61" customWidth="1"/>
    <col min="10" max="10" width="9.453125" style="61" customWidth="1"/>
    <col min="11" max="11" width="10.7265625" style="61" customWidth="1"/>
    <col min="12" max="15" width="9.453125" style="61" customWidth="1"/>
    <col min="16" max="16" width="11.26953125" style="61" customWidth="1"/>
    <col min="17" max="17" width="14.453125" style="61" customWidth="1"/>
    <col min="18" max="16384" width="11.453125" style="61"/>
  </cols>
  <sheetData>
    <row r="1" spans="1:18" s="55" customFormat="1" ht="15" customHeight="1" x14ac:dyDescent="0.35">
      <c r="A1" s="953"/>
      <c r="B1" s="953"/>
      <c r="C1" s="953"/>
      <c r="D1" s="1995" t="s">
        <v>5</v>
      </c>
      <c r="E1" s="1995"/>
      <c r="F1" s="1995"/>
      <c r="G1" s="1995"/>
      <c r="H1" s="396"/>
      <c r="I1" s="1995" t="s">
        <v>6</v>
      </c>
      <c r="J1" s="1995"/>
      <c r="K1" s="953"/>
      <c r="L1" s="1995" t="s">
        <v>9</v>
      </c>
      <c r="M1" s="1995"/>
      <c r="N1" s="953"/>
      <c r="O1" s="953"/>
      <c r="P1" s="459" t="s">
        <v>2</v>
      </c>
      <c r="Q1" s="459" t="s">
        <v>3</v>
      </c>
      <c r="R1" s="450"/>
    </row>
    <row r="2" spans="1:18" s="59" customFormat="1" ht="18" customHeight="1" x14ac:dyDescent="0.35">
      <c r="A2" s="398"/>
      <c r="B2" s="398"/>
      <c r="C2" s="398"/>
      <c r="D2" s="1996" t="str">
        <f>NomClient</f>
        <v>BestEditor</v>
      </c>
      <c r="E2" s="1997"/>
      <c r="F2" s="1997"/>
      <c r="G2" s="1998"/>
      <c r="H2" s="398"/>
      <c r="I2" s="2164" t="s">
        <v>283</v>
      </c>
      <c r="J2" s="2000"/>
      <c r="K2" s="398"/>
      <c r="L2" s="2001">
        <v>41862.591898148145</v>
      </c>
      <c r="M2" s="2002"/>
      <c r="N2" s="717"/>
      <c r="O2" s="399"/>
      <c r="P2" s="448">
        <f>IF(LEN(DPDV_06PP3)&gt;0,LEN(DPDV_06PP3),0-PDV_NBmini)</f>
        <v>27</v>
      </c>
      <c r="Q2" s="448">
        <f>IF(LEN(DKPI_06PP3)&gt;0,LEN(DKPI_06PP3),0-KPI_NBmini)</f>
        <v>61</v>
      </c>
      <c r="R2" s="451"/>
    </row>
    <row r="3" spans="1:18" ht="6.75" customHeight="1" thickBot="1" x14ac:dyDescent="0.4">
      <c r="A3" s="401"/>
      <c r="B3" s="401"/>
      <c r="C3" s="401"/>
      <c r="D3" s="401"/>
      <c r="E3" s="401"/>
      <c r="F3" s="401"/>
      <c r="G3" s="401"/>
      <c r="H3" s="401"/>
      <c r="I3" s="401"/>
      <c r="J3" s="401"/>
      <c r="K3" s="401"/>
      <c r="L3" s="401"/>
      <c r="M3" s="401"/>
      <c r="N3" s="401"/>
      <c r="O3" s="401"/>
      <c r="P3" s="401"/>
      <c r="Q3" s="401"/>
      <c r="R3" s="64"/>
    </row>
    <row r="4" spans="1:18" s="1" customFormat="1" ht="20.25" customHeight="1" thickBot="1" x14ac:dyDescent="0.4">
      <c r="A4" s="3197" t="str">
        <f>Parametre!B29 &amp; "  : "</f>
        <v xml:space="preserve">  : </v>
      </c>
      <c r="B4" s="3197"/>
      <c r="C4" s="3197"/>
      <c r="D4" s="3197"/>
      <c r="E4" s="3197"/>
      <c r="F4" s="3197"/>
      <c r="G4" s="3197"/>
      <c r="H4" s="3212" t="str">
        <f>"Partenaires idéaux pour " &amp; NomProd3</f>
        <v>Partenaires idéaux pour Offre 3</v>
      </c>
      <c r="I4" s="3212"/>
      <c r="J4" s="3212"/>
      <c r="K4" s="3212"/>
      <c r="L4" s="3212"/>
      <c r="M4" s="3212"/>
      <c r="N4" s="3212"/>
      <c r="O4" s="3212"/>
      <c r="P4" s="3212"/>
      <c r="Q4" s="3213"/>
      <c r="R4" s="435"/>
    </row>
    <row r="5" spans="1:18" s="193" customFormat="1" ht="15" customHeight="1" thickBot="1" x14ac:dyDescent="0.4">
      <c r="A5" s="2017" t="s">
        <v>14</v>
      </c>
      <c r="B5" s="2017"/>
      <c r="C5" s="2506" t="s">
        <v>449</v>
      </c>
      <c r="D5" s="2506"/>
      <c r="E5" s="2506"/>
      <c r="F5" s="2506"/>
      <c r="G5" s="2506"/>
      <c r="H5" s="2506"/>
      <c r="I5" s="2506"/>
      <c r="J5" s="2506"/>
      <c r="K5" s="2506"/>
      <c r="L5" s="2506"/>
      <c r="M5" s="2506"/>
      <c r="N5" s="2506"/>
      <c r="O5" s="2506"/>
      <c r="P5" s="2506"/>
      <c r="Q5" s="2506"/>
      <c r="R5" s="452"/>
    </row>
    <row r="6" spans="1:18" s="125" customFormat="1" ht="18.75" customHeight="1" thickBot="1" x14ac:dyDescent="0.4">
      <c r="A6" s="2484" t="s">
        <v>333</v>
      </c>
      <c r="B6" s="2485"/>
      <c r="C6" s="885" t="s">
        <v>332</v>
      </c>
      <c r="D6" s="2507" t="s">
        <v>348</v>
      </c>
      <c r="E6" s="2508"/>
      <c r="F6" s="2508"/>
      <c r="G6" s="2508"/>
      <c r="H6" s="2508"/>
      <c r="I6" s="2508"/>
      <c r="J6" s="2508"/>
      <c r="K6" s="2508"/>
      <c r="L6" s="2508"/>
      <c r="M6" s="2508"/>
      <c r="N6" s="2508"/>
      <c r="O6" s="2508"/>
      <c r="P6" s="2508"/>
      <c r="Q6" s="2509"/>
      <c r="R6" s="880"/>
    </row>
    <row r="7" spans="1:18" s="119" customFormat="1" ht="100.5" customHeight="1" thickBot="1" x14ac:dyDescent="0.4">
      <c r="A7" s="2486" t="s">
        <v>936</v>
      </c>
      <c r="B7" s="2487"/>
      <c r="C7" s="2487"/>
      <c r="D7" s="2487"/>
      <c r="E7" s="2487"/>
      <c r="F7" s="2487"/>
      <c r="G7" s="2487"/>
      <c r="H7" s="2487"/>
      <c r="I7" s="2510" t="s">
        <v>937</v>
      </c>
      <c r="J7" s="2511"/>
      <c r="K7" s="2511"/>
      <c r="L7" s="2511"/>
      <c r="M7" s="2511"/>
      <c r="N7" s="2511"/>
      <c r="O7" s="2511"/>
      <c r="P7" s="2511"/>
      <c r="Q7" s="2512"/>
      <c r="R7" s="853"/>
    </row>
    <row r="8" spans="1:18" s="121" customFormat="1" ht="11.25" customHeight="1" x14ac:dyDescent="0.35">
      <c r="A8" s="2489"/>
      <c r="B8" s="2490"/>
      <c r="C8" s="2490"/>
      <c r="D8" s="2490"/>
      <c r="E8" s="2490"/>
      <c r="F8" s="2490"/>
      <c r="G8" s="2490"/>
      <c r="H8" s="2490"/>
      <c r="I8" s="2490"/>
      <c r="J8" s="2490"/>
      <c r="K8" s="2490"/>
      <c r="L8" s="2490"/>
      <c r="M8" s="2490"/>
      <c r="N8" s="2490"/>
      <c r="O8" s="2490"/>
      <c r="P8" s="2490"/>
      <c r="Q8" s="2491"/>
      <c r="R8" s="873"/>
    </row>
    <row r="9" spans="1:18" s="119" customFormat="1" ht="35.25" customHeight="1" x14ac:dyDescent="0.35">
      <c r="A9" s="2479" t="str">
        <f>TYPOPARTNER!A11:D11</f>
        <v>Force de vente directe</v>
      </c>
      <c r="B9" s="2488"/>
      <c r="C9" s="305" t="str">
        <f>IF(LEN(TYPOPARTNER!E11)&lt;1,"",TYPOPARTNER!E11)</f>
        <v>1- Haute</v>
      </c>
      <c r="D9" s="2481"/>
      <c r="E9" s="2482"/>
      <c r="F9" s="2482"/>
      <c r="G9" s="2482"/>
      <c r="H9" s="2482"/>
      <c r="I9" s="2482"/>
      <c r="J9" s="2482"/>
      <c r="K9" s="2482"/>
      <c r="L9" s="2482"/>
      <c r="M9" s="2482"/>
      <c r="N9" s="2482"/>
      <c r="O9" s="2482"/>
      <c r="P9" s="2482"/>
      <c r="Q9" s="2483"/>
      <c r="R9" s="853"/>
    </row>
    <row r="10" spans="1:18" s="119" customFormat="1" ht="60.75" customHeight="1" x14ac:dyDescent="0.35">
      <c r="A10" s="2479" t="str">
        <f>TYPOPARTNER!A12:D12</f>
        <v>ESN ( SS2I )</v>
      </c>
      <c r="B10" s="2488"/>
      <c r="C10" s="305" t="str">
        <f>IF(LEN(TYPOPARTNER!E12)&lt;1,"",TYPOPARTNER!E12)</f>
        <v>3-Faible</v>
      </c>
      <c r="D10" s="2481"/>
      <c r="E10" s="2482"/>
      <c r="F10" s="2482" t="s">
        <v>847</v>
      </c>
      <c r="G10" s="2482"/>
      <c r="H10" s="2482"/>
      <c r="I10" s="2482"/>
      <c r="J10" s="2482"/>
      <c r="K10" s="2482"/>
      <c r="L10" s="2482"/>
      <c r="M10" s="2482"/>
      <c r="N10" s="2482"/>
      <c r="O10" s="2482"/>
      <c r="P10" s="2482"/>
      <c r="Q10" s="2483"/>
      <c r="R10" s="853"/>
    </row>
    <row r="11" spans="1:18" s="124" customFormat="1" ht="63.75" customHeight="1" x14ac:dyDescent="0.35">
      <c r="A11" s="2479" t="str">
        <f>TYPOPARTNER!A13:D13</f>
        <v>VARs régionaux</v>
      </c>
      <c r="B11" s="2480"/>
      <c r="C11" s="305" t="str">
        <f>IF(LEN(TYPOPARTNER!E13)&lt;1,"",TYPOPARTNER!E13)</f>
        <v>1- Haute</v>
      </c>
      <c r="D11" s="2481"/>
      <c r="E11" s="2482"/>
      <c r="F11" s="2482" t="s">
        <v>844</v>
      </c>
      <c r="G11" s="2482"/>
      <c r="H11" s="2482"/>
      <c r="I11" s="2482"/>
      <c r="J11" s="2482"/>
      <c r="K11" s="2482"/>
      <c r="L11" s="2482"/>
      <c r="M11" s="2482"/>
      <c r="N11" s="2482"/>
      <c r="O11" s="2482"/>
      <c r="P11" s="2482"/>
      <c r="Q11" s="2483"/>
      <c r="R11" s="875"/>
    </row>
    <row r="12" spans="1:18" s="189" customFormat="1" ht="35.25" customHeight="1" x14ac:dyDescent="0.35">
      <c r="A12" s="954" t="str">
        <f>TYPOPARTNER!A14:D14</f>
        <v>VARs nationaux</v>
      </c>
      <c r="B12" s="955"/>
      <c r="C12" s="305" t="str">
        <f>IF(LEN(TYPOPARTNER!E14)&lt;1,"",TYPOPARTNER!E14)</f>
        <v>1- Haute</v>
      </c>
      <c r="D12" s="2481"/>
      <c r="E12" s="2482"/>
      <c r="F12" s="2482"/>
      <c r="G12" s="2482"/>
      <c r="H12" s="2482"/>
      <c r="I12" s="2482"/>
      <c r="J12" s="2482"/>
      <c r="K12" s="2482"/>
      <c r="L12" s="2482"/>
      <c r="M12" s="2482"/>
      <c r="N12" s="2482"/>
      <c r="O12" s="2482"/>
      <c r="P12" s="2482"/>
      <c r="Q12" s="2483"/>
      <c r="R12" s="886"/>
    </row>
    <row r="13" spans="1:18" s="189" customFormat="1" ht="35.25" customHeight="1" x14ac:dyDescent="0.35">
      <c r="A13" s="2479" t="str">
        <f>TYPOPARTNER!A15:D15</f>
        <v xml:space="preserve">Editeurs </v>
      </c>
      <c r="B13" s="2488"/>
      <c r="C13" s="305" t="str">
        <f>IF(LEN(TYPOPARTNER!E15)&lt;1,"",TYPOPARTNER!E15)</f>
        <v>2- Moyenne</v>
      </c>
      <c r="D13" s="2481"/>
      <c r="E13" s="2482"/>
      <c r="F13" s="2482" t="s">
        <v>845</v>
      </c>
      <c r="G13" s="2482"/>
      <c r="H13" s="2482"/>
      <c r="I13" s="2482"/>
      <c r="J13" s="2482"/>
      <c r="K13" s="2482"/>
      <c r="L13" s="2482"/>
      <c r="M13" s="2482"/>
      <c r="N13" s="2482"/>
      <c r="O13" s="2482"/>
      <c r="P13" s="2482"/>
      <c r="Q13" s="2483"/>
      <c r="R13" s="886"/>
    </row>
    <row r="14" spans="1:18" s="124" customFormat="1" ht="35.25" customHeight="1" x14ac:dyDescent="0.35">
      <c r="A14" s="2479" t="str">
        <f>TYPOPARTNER!A16:D16</f>
        <v>Hébergeurs</v>
      </c>
      <c r="B14" s="2480"/>
      <c r="C14" s="305" t="str">
        <f>IF(LEN(TYPOPARTNER!E16)&lt;1,"",TYPOPARTNER!E16)</f>
        <v/>
      </c>
      <c r="D14" s="2481"/>
      <c r="E14" s="2482"/>
      <c r="F14" s="2482"/>
      <c r="G14" s="2482"/>
      <c r="H14" s="2482"/>
      <c r="I14" s="2482"/>
      <c r="J14" s="2482"/>
      <c r="K14" s="2482"/>
      <c r="L14" s="2482"/>
      <c r="M14" s="2482"/>
      <c r="N14" s="2482"/>
      <c r="O14" s="2482"/>
      <c r="P14" s="2482"/>
      <c r="Q14" s="2483"/>
      <c r="R14" s="875"/>
    </row>
    <row r="15" spans="1:18" s="119" customFormat="1" ht="35.25" customHeight="1" x14ac:dyDescent="0.35">
      <c r="A15" s="2479" t="str">
        <f>TYPOPARTNER!A17:D17</f>
        <v>Constructeurs</v>
      </c>
      <c r="B15" s="2480"/>
      <c r="C15" s="305" t="str">
        <f>IF(LEN(TYPOPARTNER!E17)&lt;1,"",TYPOPARTNER!E17)</f>
        <v/>
      </c>
      <c r="D15" s="2481"/>
      <c r="E15" s="2482"/>
      <c r="F15" s="2482"/>
      <c r="G15" s="2482"/>
      <c r="H15" s="2482"/>
      <c r="I15" s="2482"/>
      <c r="J15" s="2482"/>
      <c r="K15" s="2482"/>
      <c r="L15" s="2482"/>
      <c r="M15" s="2482"/>
      <c r="N15" s="2482"/>
      <c r="O15" s="2482"/>
      <c r="P15" s="2482"/>
      <c r="Q15" s="2483"/>
      <c r="R15" s="853"/>
    </row>
    <row r="16" spans="1:18" s="119" customFormat="1" ht="35.25" customHeight="1" x14ac:dyDescent="0.35">
      <c r="A16" s="2479" t="str">
        <f>TYPOPARTNER!A18:D18</f>
        <v xml:space="preserve">Cabinets de conseil </v>
      </c>
      <c r="B16" s="2480"/>
      <c r="C16" s="305" t="str">
        <f>IF(LEN(TYPOPARTNER!E18)&lt;1,"",TYPOPARTNER!E18)</f>
        <v>2- Moyenne</v>
      </c>
      <c r="D16" s="2481"/>
      <c r="E16" s="2482"/>
      <c r="F16" s="2482" t="s">
        <v>846</v>
      </c>
      <c r="G16" s="2482"/>
      <c r="H16" s="2482"/>
      <c r="I16" s="2482"/>
      <c r="J16" s="2482"/>
      <c r="K16" s="2482"/>
      <c r="L16" s="2482"/>
      <c r="M16" s="2482"/>
      <c r="N16" s="2482"/>
      <c r="O16" s="2482"/>
      <c r="P16" s="2482"/>
      <c r="Q16" s="2483"/>
      <c r="R16" s="853"/>
    </row>
    <row r="17" spans="1:18" s="124" customFormat="1" ht="35.25" customHeight="1" x14ac:dyDescent="0.35">
      <c r="A17" s="2479" t="str">
        <f>TYPOPARTNER!A19:D19</f>
        <v>Consultants indépendants</v>
      </c>
      <c r="B17" s="2480"/>
      <c r="C17" s="305" t="str">
        <f>IF(LEN(TYPOPARTNER!E19)&lt;1,"",TYPOPARTNER!E19)</f>
        <v>3-Faible</v>
      </c>
      <c r="D17" s="2481"/>
      <c r="E17" s="2482"/>
      <c r="F17" s="2482"/>
      <c r="G17" s="2482"/>
      <c r="H17" s="2482"/>
      <c r="I17" s="2482"/>
      <c r="J17" s="2482"/>
      <c r="K17" s="2482"/>
      <c r="L17" s="2482"/>
      <c r="M17" s="2482"/>
      <c r="N17" s="2482"/>
      <c r="O17" s="2482"/>
      <c r="P17" s="2482"/>
      <c r="Q17" s="2483"/>
      <c r="R17" s="875"/>
    </row>
    <row r="18" spans="1:18" s="124" customFormat="1" ht="35.25" customHeight="1" x14ac:dyDescent="0.35">
      <c r="A18" s="2479" t="str">
        <f>TYPOPARTNER!A20:D20</f>
        <v xml:space="preserve">Hébergeurs d'infrastructures, MSP. </v>
      </c>
      <c r="B18" s="2480"/>
      <c r="C18" s="305" t="str">
        <f>IF(LEN(TYPOPARTNER!E20)&lt;1,"",TYPOPARTNER!E20)</f>
        <v/>
      </c>
      <c r="D18" s="2481"/>
      <c r="E18" s="2482"/>
      <c r="F18" s="2482"/>
      <c r="G18" s="2482"/>
      <c r="H18" s="2482"/>
      <c r="I18" s="2482"/>
      <c r="J18" s="2482"/>
      <c r="K18" s="2482"/>
      <c r="L18" s="2482"/>
      <c r="M18" s="2482"/>
      <c r="N18" s="2482"/>
      <c r="O18" s="2482"/>
      <c r="P18" s="2482"/>
      <c r="Q18" s="2483"/>
      <c r="R18" s="875"/>
    </row>
    <row r="19" spans="1:18" s="124" customFormat="1" ht="35.25" customHeight="1" x14ac:dyDescent="0.35">
      <c r="A19" s="2479" t="str">
        <f>TYPOPARTNER!A21:D21</f>
        <v>Web Agencies</v>
      </c>
      <c r="B19" s="2480"/>
      <c r="C19" s="305" t="str">
        <f>IF(LEN(TYPOPARTNER!E21)&lt;1,"",TYPOPARTNER!E21)</f>
        <v/>
      </c>
      <c r="D19" s="2481"/>
      <c r="E19" s="2482"/>
      <c r="F19" s="2482"/>
      <c r="G19" s="2482"/>
      <c r="H19" s="2482"/>
      <c r="I19" s="2482"/>
      <c r="J19" s="2482"/>
      <c r="K19" s="2482"/>
      <c r="L19" s="2482"/>
      <c r="M19" s="2482"/>
      <c r="N19" s="2482"/>
      <c r="O19" s="2482"/>
      <c r="P19" s="2482"/>
      <c r="Q19" s="2483"/>
      <c r="R19" s="875"/>
    </row>
    <row r="20" spans="1:18" s="124" customFormat="1" ht="35.25" customHeight="1" x14ac:dyDescent="0.35">
      <c r="A20" s="2479">
        <f>TYPOPARTNER!A22:D22</f>
        <v>0</v>
      </c>
      <c r="B20" s="2480"/>
      <c r="C20" s="305" t="str">
        <f>IF(LEN(TYPOPARTNER!E22)&lt;1,"",TYPOPARTNER!E22)</f>
        <v/>
      </c>
      <c r="D20" s="2481"/>
      <c r="E20" s="2482"/>
      <c r="F20" s="2482"/>
      <c r="G20" s="2482"/>
      <c r="H20" s="2482"/>
      <c r="I20" s="2482"/>
      <c r="J20" s="2482"/>
      <c r="K20" s="2482"/>
      <c r="L20" s="2482"/>
      <c r="M20" s="2482"/>
      <c r="N20" s="2482"/>
      <c r="O20" s="2482"/>
      <c r="P20" s="2482"/>
      <c r="Q20" s="2483"/>
      <c r="R20" s="875"/>
    </row>
    <row r="21" spans="1:18" s="124" customFormat="1" ht="35.25" customHeight="1" x14ac:dyDescent="0.35">
      <c r="A21" s="2479">
        <f>TYPOPARTNER!A23:D23</f>
        <v>0</v>
      </c>
      <c r="B21" s="2480"/>
      <c r="C21" s="305" t="str">
        <f>IF(LEN(TYPOPARTNER!E23)&lt;1,"",TYPOPARTNER!E23)</f>
        <v/>
      </c>
      <c r="D21" s="2481"/>
      <c r="E21" s="2482"/>
      <c r="F21" s="2482"/>
      <c r="G21" s="2482"/>
      <c r="H21" s="2482"/>
      <c r="I21" s="2482"/>
      <c r="J21" s="2482"/>
      <c r="K21" s="2482"/>
      <c r="L21" s="2482"/>
      <c r="M21" s="2482"/>
      <c r="N21" s="2482"/>
      <c r="O21" s="2482"/>
      <c r="P21" s="2482"/>
      <c r="Q21" s="2483"/>
      <c r="R21" s="875"/>
    </row>
    <row r="22" spans="1:18" s="124" customFormat="1" ht="35.25" customHeight="1" x14ac:dyDescent="0.35">
      <c r="A22" s="2479" t="str">
        <f>TYPOPARTNER!A24:D24</f>
        <v xml:space="preserve">Grossistes </v>
      </c>
      <c r="B22" s="2480"/>
      <c r="C22" s="305" t="str">
        <f>IF(LEN(TYPOPARTNER!E24)&lt;1,"",TYPOPARTNER!E24)</f>
        <v/>
      </c>
      <c r="D22" s="2481"/>
      <c r="E22" s="2482"/>
      <c r="F22" s="2482"/>
      <c r="G22" s="2482"/>
      <c r="H22" s="2482"/>
      <c r="I22" s="2482"/>
      <c r="J22" s="2482"/>
      <c r="K22" s="2482"/>
      <c r="L22" s="2482"/>
      <c r="M22" s="2482"/>
      <c r="N22" s="2482"/>
      <c r="O22" s="2482"/>
      <c r="P22" s="2482"/>
      <c r="Q22" s="2483"/>
      <c r="R22" s="875"/>
    </row>
    <row r="23" spans="1:18" s="124" customFormat="1" ht="35.25" customHeight="1" x14ac:dyDescent="0.35">
      <c r="A23" s="2479" t="str">
        <f>TYPOPARTNER!A25:D25</f>
        <v>Revendeurs</v>
      </c>
      <c r="B23" s="2480"/>
      <c r="C23" s="305" t="str">
        <f>IF(LEN(TYPOPARTNER!E25)&lt;1,"",TYPOPARTNER!E25)</f>
        <v/>
      </c>
      <c r="D23" s="2481"/>
      <c r="E23" s="2482"/>
      <c r="F23" s="2482"/>
      <c r="G23" s="2482"/>
      <c r="H23" s="2482"/>
      <c r="I23" s="2482"/>
      <c r="J23" s="2482"/>
      <c r="K23" s="2482"/>
      <c r="L23" s="2482"/>
      <c r="M23" s="2482"/>
      <c r="N23" s="2482"/>
      <c r="O23" s="2482"/>
      <c r="P23" s="2482"/>
      <c r="Q23" s="2483"/>
      <c r="R23" s="875"/>
    </row>
    <row r="24" spans="1:18" s="124" customFormat="1" ht="35.25" customHeight="1" x14ac:dyDescent="0.35">
      <c r="A24" s="2479" t="str">
        <f>TYPOPARTNER!A26:D26</f>
        <v xml:space="preserve">Fédérations </v>
      </c>
      <c r="B24" s="2480"/>
      <c r="C24" s="305" t="str">
        <f>IF(LEN(TYPOPARTNER!E26)&lt;1,"",TYPOPARTNER!E26)</f>
        <v/>
      </c>
      <c r="D24" s="2481"/>
      <c r="E24" s="2482"/>
      <c r="F24" s="2482"/>
      <c r="G24" s="2482"/>
      <c r="H24" s="2482"/>
      <c r="I24" s="2482"/>
      <c r="J24" s="2482"/>
      <c r="K24" s="2482"/>
      <c r="L24" s="2482"/>
      <c r="M24" s="2482"/>
      <c r="N24" s="2482"/>
      <c r="O24" s="2482"/>
      <c r="P24" s="2482"/>
      <c r="Q24" s="2483"/>
      <c r="R24" s="875"/>
    </row>
    <row r="25" spans="1:18" s="121" customFormat="1" ht="12" customHeight="1" thickBot="1" x14ac:dyDescent="0.4">
      <c r="A25" s="2427"/>
      <c r="B25" s="2428"/>
      <c r="C25" s="2428"/>
      <c r="D25" s="2428"/>
      <c r="E25" s="2428"/>
      <c r="F25" s="2428"/>
      <c r="G25" s="2428"/>
      <c r="H25" s="2428"/>
      <c r="I25" s="2428"/>
      <c r="J25" s="2428"/>
      <c r="K25" s="2428"/>
      <c r="L25" s="2428"/>
      <c r="M25" s="2428"/>
      <c r="N25" s="2428"/>
      <c r="O25" s="2428"/>
      <c r="P25" s="2428"/>
      <c r="Q25" s="2429"/>
      <c r="R25" s="873"/>
    </row>
    <row r="26" spans="1:18" s="65" customFormat="1" ht="13.5" customHeight="1" thickTop="1" x14ac:dyDescent="0.35">
      <c r="A26" s="887"/>
      <c r="B26" s="887"/>
      <c r="C26" s="877"/>
      <c r="D26" s="877"/>
      <c r="E26" s="877"/>
      <c r="F26" s="877"/>
      <c r="G26" s="877"/>
      <c r="H26" s="877"/>
      <c r="I26" s="877"/>
      <c r="J26" s="877"/>
      <c r="K26" s="877"/>
      <c r="L26" s="877"/>
      <c r="M26" s="877"/>
      <c r="N26" s="877"/>
      <c r="O26" s="888"/>
      <c r="P26" s="888"/>
      <c r="Q26" s="877"/>
      <c r="R26" s="404"/>
    </row>
    <row r="27" spans="1:18" s="65" customFormat="1" ht="15" thickBot="1" x14ac:dyDescent="0.4">
      <c r="A27" s="404"/>
      <c r="B27" s="404"/>
      <c r="C27" s="404"/>
      <c r="D27" s="404"/>
      <c r="E27" s="404"/>
      <c r="F27" s="404"/>
      <c r="G27" s="404"/>
      <c r="H27" s="404"/>
      <c r="I27" s="404"/>
      <c r="J27" s="404"/>
      <c r="K27" s="404"/>
      <c r="L27" s="404"/>
      <c r="M27" s="404"/>
      <c r="N27" s="404"/>
      <c r="O27" s="404"/>
      <c r="P27" s="404"/>
      <c r="Q27" s="404"/>
      <c r="R27" s="404"/>
    </row>
    <row r="28" spans="1:18" s="65" customFormat="1" ht="19.5" thickTop="1" thickBot="1" x14ac:dyDescent="0.4">
      <c r="A28" s="2472" t="s">
        <v>10</v>
      </c>
      <c r="B28" s="2473"/>
      <c r="C28" s="2473"/>
      <c r="D28" s="2473"/>
      <c r="E28" s="2473"/>
      <c r="F28" s="2473"/>
      <c r="G28" s="2473"/>
      <c r="H28" s="2473"/>
      <c r="I28" s="2473"/>
      <c r="J28" s="2473"/>
      <c r="K28" s="2474"/>
      <c r="L28" s="190"/>
      <c r="M28" s="2495" t="s">
        <v>491</v>
      </c>
      <c r="N28" s="2496"/>
      <c r="O28" s="2497"/>
      <c r="P28" s="190"/>
      <c r="Q28" s="190"/>
      <c r="R28" s="404"/>
    </row>
    <row r="29" spans="1:18" s="65" customFormat="1" ht="20.25" customHeight="1" x14ac:dyDescent="0.35">
      <c r="A29" s="2498" t="s">
        <v>566</v>
      </c>
      <c r="B29" s="2499"/>
      <c r="C29" s="2499"/>
      <c r="D29" s="2499"/>
      <c r="E29" s="2499"/>
      <c r="F29" s="2499"/>
      <c r="G29" s="2499"/>
      <c r="H29" s="2499"/>
      <c r="I29" s="2499"/>
      <c r="J29" s="2499"/>
      <c r="K29" s="2500"/>
      <c r="L29" s="191"/>
      <c r="M29" s="2401" t="s">
        <v>565</v>
      </c>
      <c r="N29" s="2402"/>
      <c r="O29" s="2403"/>
      <c r="P29" s="191"/>
      <c r="Q29" s="191"/>
      <c r="R29" s="404"/>
    </row>
    <row r="30" spans="1:18" s="65" customFormat="1" ht="20.25" customHeight="1" x14ac:dyDescent="0.35">
      <c r="A30" s="2498"/>
      <c r="B30" s="2499"/>
      <c r="C30" s="2499"/>
      <c r="D30" s="2499"/>
      <c r="E30" s="2499"/>
      <c r="F30" s="2499"/>
      <c r="G30" s="2499"/>
      <c r="H30" s="2499"/>
      <c r="I30" s="2499"/>
      <c r="J30" s="2499"/>
      <c r="K30" s="2500"/>
      <c r="L30" s="191"/>
      <c r="M30" s="2341"/>
      <c r="N30" s="2342"/>
      <c r="O30" s="2343"/>
      <c r="P30" s="191"/>
      <c r="Q30" s="191"/>
      <c r="R30" s="404"/>
    </row>
    <row r="31" spans="1:18" s="65" customFormat="1" ht="20.25" customHeight="1" x14ac:dyDescent="0.35">
      <c r="A31" s="2498"/>
      <c r="B31" s="2499"/>
      <c r="C31" s="2499"/>
      <c r="D31" s="2499"/>
      <c r="E31" s="2499"/>
      <c r="F31" s="2499"/>
      <c r="G31" s="2499"/>
      <c r="H31" s="2499"/>
      <c r="I31" s="2499"/>
      <c r="J31" s="2499"/>
      <c r="K31" s="2500"/>
      <c r="L31" s="191"/>
      <c r="M31" s="2341"/>
      <c r="N31" s="2342"/>
      <c r="O31" s="2343"/>
      <c r="P31" s="191"/>
      <c r="Q31" s="191"/>
      <c r="R31" s="404"/>
    </row>
    <row r="32" spans="1:18" s="65" customFormat="1" ht="20.25" customHeight="1" thickBot="1" x14ac:dyDescent="0.4">
      <c r="A32" s="2501"/>
      <c r="B32" s="2502"/>
      <c r="C32" s="2502"/>
      <c r="D32" s="2502"/>
      <c r="E32" s="2502"/>
      <c r="F32" s="2502"/>
      <c r="G32" s="2502"/>
      <c r="H32" s="2502"/>
      <c r="I32" s="2502"/>
      <c r="J32" s="2502"/>
      <c r="K32" s="2503"/>
      <c r="L32" s="191"/>
      <c r="M32" s="2344"/>
      <c r="N32" s="2345"/>
      <c r="O32" s="2346"/>
      <c r="P32" s="191"/>
      <c r="Q32" s="191"/>
      <c r="R32" s="404"/>
    </row>
    <row r="33" spans="1:18" s="65" customFormat="1" ht="15.5" thickTop="1" thickBot="1" x14ac:dyDescent="0.4">
      <c r="A33" s="404"/>
      <c r="B33" s="404"/>
      <c r="C33" s="404"/>
      <c r="D33" s="404"/>
      <c r="E33" s="404"/>
      <c r="F33" s="404"/>
      <c r="G33" s="404"/>
      <c r="H33" s="404"/>
      <c r="I33" s="404"/>
      <c r="J33" s="404"/>
      <c r="K33" s="404"/>
      <c r="L33" s="404"/>
      <c r="M33" s="190"/>
      <c r="N33" s="190"/>
      <c r="O33" s="190"/>
      <c r="P33" s="404"/>
      <c r="Q33" s="404"/>
      <c r="R33" s="404"/>
    </row>
    <row r="34" spans="1:18" s="65" customFormat="1" ht="19.5" thickTop="1" thickBot="1" x14ac:dyDescent="0.4">
      <c r="A34" s="2472" t="s">
        <v>11</v>
      </c>
      <c r="B34" s="2504"/>
      <c r="C34" s="2504"/>
      <c r="D34" s="2504"/>
      <c r="E34" s="2504"/>
      <c r="F34" s="2504"/>
      <c r="G34" s="2504"/>
      <c r="H34" s="2504"/>
      <c r="I34" s="2504"/>
      <c r="J34" s="2504"/>
      <c r="K34" s="2505"/>
      <c r="L34" s="190"/>
      <c r="M34" s="2495" t="s">
        <v>491</v>
      </c>
      <c r="N34" s="2496"/>
      <c r="O34" s="2497"/>
      <c r="P34" s="190"/>
      <c r="Q34" s="190"/>
      <c r="R34" s="404"/>
    </row>
    <row r="35" spans="1:18" s="65" customFormat="1" ht="20.25" customHeight="1" x14ac:dyDescent="0.35">
      <c r="A35" s="2498" t="s">
        <v>568</v>
      </c>
      <c r="B35" s="2499"/>
      <c r="C35" s="2499"/>
      <c r="D35" s="2499"/>
      <c r="E35" s="2499"/>
      <c r="F35" s="2499"/>
      <c r="G35" s="2499"/>
      <c r="H35" s="2499"/>
      <c r="I35" s="2499"/>
      <c r="J35" s="2499"/>
      <c r="K35" s="2500"/>
      <c r="L35" s="191"/>
      <c r="M35" s="2401" t="s">
        <v>567</v>
      </c>
      <c r="N35" s="2402"/>
      <c r="O35" s="2403"/>
      <c r="P35" s="191"/>
      <c r="Q35" s="191"/>
      <c r="R35" s="404"/>
    </row>
    <row r="36" spans="1:18" s="65" customFormat="1" ht="20.25" customHeight="1" x14ac:dyDescent="0.35">
      <c r="A36" s="2498"/>
      <c r="B36" s="2499"/>
      <c r="C36" s="2499"/>
      <c r="D36" s="2499"/>
      <c r="E36" s="2499"/>
      <c r="F36" s="2499"/>
      <c r="G36" s="2499"/>
      <c r="H36" s="2499"/>
      <c r="I36" s="2499"/>
      <c r="J36" s="2499"/>
      <c r="K36" s="2500"/>
      <c r="L36" s="191"/>
      <c r="M36" s="2341"/>
      <c r="N36" s="2342"/>
      <c r="O36" s="2343"/>
      <c r="P36" s="191"/>
      <c r="Q36" s="191"/>
      <c r="R36" s="404"/>
    </row>
    <row r="37" spans="1:18" s="65" customFormat="1" ht="20.25" customHeight="1" x14ac:dyDescent="0.35">
      <c r="A37" s="2498"/>
      <c r="B37" s="2499"/>
      <c r="C37" s="2499"/>
      <c r="D37" s="2499"/>
      <c r="E37" s="2499"/>
      <c r="F37" s="2499"/>
      <c r="G37" s="2499"/>
      <c r="H37" s="2499"/>
      <c r="I37" s="2499"/>
      <c r="J37" s="2499"/>
      <c r="K37" s="2500"/>
      <c r="L37" s="191"/>
      <c r="M37" s="2341"/>
      <c r="N37" s="2342"/>
      <c r="O37" s="2343"/>
      <c r="P37" s="191"/>
      <c r="Q37" s="191"/>
      <c r="R37" s="404"/>
    </row>
    <row r="38" spans="1:18" s="65" customFormat="1" ht="20.25" customHeight="1" thickBot="1" x14ac:dyDescent="0.4">
      <c r="A38" s="2501"/>
      <c r="B38" s="2502"/>
      <c r="C38" s="2502"/>
      <c r="D38" s="2502"/>
      <c r="E38" s="2502"/>
      <c r="F38" s="2502"/>
      <c r="G38" s="2502"/>
      <c r="H38" s="2502"/>
      <c r="I38" s="2502"/>
      <c r="J38" s="2502"/>
      <c r="K38" s="2503"/>
      <c r="L38" s="191"/>
      <c r="M38" s="2344"/>
      <c r="N38" s="2345"/>
      <c r="O38" s="2346"/>
      <c r="P38" s="191"/>
      <c r="Q38" s="191"/>
      <c r="R38" s="404"/>
    </row>
    <row r="39" spans="1:18" s="65" customFormat="1" ht="15" thickTop="1" x14ac:dyDescent="0.35">
      <c r="A39" s="404"/>
      <c r="B39" s="404"/>
      <c r="C39" s="404"/>
      <c r="D39" s="404"/>
      <c r="E39" s="404"/>
      <c r="F39" s="404"/>
      <c r="G39" s="404"/>
      <c r="H39" s="404"/>
      <c r="I39" s="404"/>
      <c r="J39" s="404"/>
      <c r="K39" s="404"/>
      <c r="L39" s="404"/>
      <c r="M39" s="404"/>
      <c r="N39" s="404"/>
      <c r="O39" s="404"/>
      <c r="P39" s="404"/>
      <c r="Q39" s="404"/>
      <c r="R39" s="404"/>
    </row>
    <row r="40" spans="1:18" s="65" customFormat="1" x14ac:dyDescent="0.35"/>
    <row r="41" spans="1:18" s="65" customFormat="1" x14ac:dyDescent="0.35"/>
    <row r="42" spans="1:18" s="65" customFormat="1" x14ac:dyDescent="0.35"/>
    <row r="43" spans="1:18" s="65" customFormat="1" x14ac:dyDescent="0.35"/>
    <row r="44" spans="1:18" s="65" customFormat="1" x14ac:dyDescent="0.35"/>
    <row r="45" spans="1:18" s="65" customFormat="1" x14ac:dyDescent="0.35"/>
    <row r="46" spans="1:18" s="65" customFormat="1" x14ac:dyDescent="0.35"/>
    <row r="47" spans="1:18" s="65" customFormat="1" x14ac:dyDescent="0.35"/>
    <row r="48" spans="1:18" s="65" customFormat="1" x14ac:dyDescent="0.35"/>
    <row r="49" s="65" customFormat="1" x14ac:dyDescent="0.35"/>
  </sheetData>
  <mergeCells count="55">
    <mergeCell ref="D1:G1"/>
    <mergeCell ref="I1:J1"/>
    <mergeCell ref="L1:M1"/>
    <mergeCell ref="D2:G2"/>
    <mergeCell ref="I2:J2"/>
    <mergeCell ref="L2:M2"/>
    <mergeCell ref="A4:G4"/>
    <mergeCell ref="H4:Q4"/>
    <mergeCell ref="A5:B5"/>
    <mergeCell ref="C5:Q5"/>
    <mergeCell ref="A6:B6"/>
    <mergeCell ref="D6:Q6"/>
    <mergeCell ref="A14:B14"/>
    <mergeCell ref="D14:Q14"/>
    <mergeCell ref="A7:H7"/>
    <mergeCell ref="I7:Q7"/>
    <mergeCell ref="A8:Q8"/>
    <mergeCell ref="A9:B9"/>
    <mergeCell ref="D9:Q9"/>
    <mergeCell ref="A10:B10"/>
    <mergeCell ref="D10:Q10"/>
    <mergeCell ref="A11:B11"/>
    <mergeCell ref="D11:Q11"/>
    <mergeCell ref="D12:Q12"/>
    <mergeCell ref="A13:B13"/>
    <mergeCell ref="D13:Q13"/>
    <mergeCell ref="A15:B15"/>
    <mergeCell ref="D15:Q15"/>
    <mergeCell ref="A16:B16"/>
    <mergeCell ref="D16:Q16"/>
    <mergeCell ref="A17:B17"/>
    <mergeCell ref="D17:Q17"/>
    <mergeCell ref="A18:B18"/>
    <mergeCell ref="D18:Q18"/>
    <mergeCell ref="A19:B19"/>
    <mergeCell ref="D19:Q19"/>
    <mergeCell ref="A20:B20"/>
    <mergeCell ref="D20:Q20"/>
    <mergeCell ref="A21:B21"/>
    <mergeCell ref="D21:Q21"/>
    <mergeCell ref="A22:B22"/>
    <mergeCell ref="D22:Q22"/>
    <mergeCell ref="A23:B23"/>
    <mergeCell ref="D23:Q23"/>
    <mergeCell ref="A34:K34"/>
    <mergeCell ref="M34:O34"/>
    <mergeCell ref="A35:K38"/>
    <mergeCell ref="M35:O38"/>
    <mergeCell ref="A24:B24"/>
    <mergeCell ref="D24:Q24"/>
    <mergeCell ref="A25:Q25"/>
    <mergeCell ref="A28:K28"/>
    <mergeCell ref="M28:O28"/>
    <mergeCell ref="A29:K32"/>
    <mergeCell ref="M29:O32"/>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F00-000000000000}">
      <formula1>AvancementTheme</formula1>
    </dataValidation>
  </dataValidations>
  <hyperlinks>
    <hyperlink ref="P1" location="DPDV_06PP3" display="PdV" xr:uid="{00000000-0004-0000-2F00-000000000000}"/>
    <hyperlink ref="Q1" location="DKPI_06PP3" display="KPI's" xr:uid="{00000000-0004-0000-2F00-000001000000}"/>
  </hyperlinks>
  <pageMargins left="0.70866141732283472" right="0.70866141732283472" top="0.74803149606299213" bottom="0.74803149606299213" header="0.31496062992125984" footer="0.31496062992125984"/>
  <pageSetup paperSize="9" scale="49" orientation="portrait" r:id="rId1"/>
  <headerFooter>
    <oddHeader>&amp;LPAD Methodology (c) 2013-2014&amp;RStrategic Management Workshop</oddHeader>
    <oddFooter>&amp;L&amp;F&amp;C&amp;A&amp;RSituation au : &amp;D - page : &amp;P/&amp;N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52">
    <tabColor theme="6" tint="0.59999389629810485"/>
    <pageSetUpPr fitToPage="1"/>
  </sheetPr>
  <dimension ref="A1:P42"/>
  <sheetViews>
    <sheetView showGridLines="0" showRowColHeaders="0" zoomScaleNormal="100" workbookViewId="0">
      <pane ySplit="8" topLeftCell="A9" activePane="bottomLeft" state="frozen"/>
      <selection activeCell="E12" sqref="E12:H12"/>
      <selection pane="bottomLeft" activeCell="R15" sqref="R15"/>
    </sheetView>
  </sheetViews>
  <sheetFormatPr baseColWidth="10" defaultColWidth="11.453125" defaultRowHeight="14.5" x14ac:dyDescent="0.35"/>
  <cols>
    <col min="1" max="3" width="11.453125" style="61"/>
    <col min="4" max="9" width="10.7265625" style="61" customWidth="1"/>
    <col min="10" max="10" width="9.453125" style="61" customWidth="1"/>
    <col min="11" max="11" width="10.7265625" style="61" customWidth="1"/>
    <col min="12" max="16" width="9.453125" style="61" customWidth="1"/>
    <col min="17" max="16384" width="11.453125" style="61"/>
  </cols>
  <sheetData>
    <row r="1" spans="1:16"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row>
    <row r="2" spans="1:16" s="59" customFormat="1" ht="18" customHeight="1" x14ac:dyDescent="0.35">
      <c r="A2" s="398"/>
      <c r="B2" s="398"/>
      <c r="C2" s="398"/>
      <c r="D2" s="1996" t="str">
        <f>NomClient</f>
        <v>BestEditor</v>
      </c>
      <c r="E2" s="1997"/>
      <c r="F2" s="1997"/>
      <c r="G2" s="1998"/>
      <c r="H2" s="398"/>
      <c r="I2" s="2164" t="s">
        <v>283</v>
      </c>
      <c r="J2" s="2000"/>
      <c r="K2" s="398"/>
      <c r="L2" s="2001">
        <v>41862.622870370367</v>
      </c>
      <c r="M2" s="2002"/>
      <c r="N2" s="717"/>
      <c r="O2" s="448">
        <f>IF(LEN(DPDV_07DC3)&gt;0,LEN(DPDV_07DC3),0-PDV_NBmini)</f>
        <v>132</v>
      </c>
      <c r="P2" s="448">
        <f>IF(LEN(DKPI_07DC3)&gt;0,LEN(DKPI_07DC3),0-KPI_NBmini)</f>
        <v>51</v>
      </c>
    </row>
    <row r="3" spans="1:16" ht="6.75" customHeight="1" thickBot="1" x14ac:dyDescent="0.4">
      <c r="A3" s="401"/>
      <c r="B3" s="401"/>
      <c r="C3" s="401"/>
      <c r="D3" s="401"/>
      <c r="E3" s="401"/>
      <c r="F3" s="401"/>
      <c r="G3" s="401"/>
      <c r="H3" s="401"/>
      <c r="I3" s="401"/>
      <c r="J3" s="401"/>
      <c r="K3" s="401"/>
      <c r="L3" s="401"/>
      <c r="M3" s="401"/>
      <c r="N3" s="401"/>
      <c r="O3" s="401"/>
      <c r="P3" s="401"/>
    </row>
    <row r="4" spans="1:16" s="1" customFormat="1" ht="24.75" customHeight="1" thickBot="1" x14ac:dyDescent="0.4">
      <c r="A4" s="3197" t="str">
        <f>Parametre!B30 &amp; "  : "</f>
        <v xml:space="preserve">  : </v>
      </c>
      <c r="B4" s="3197"/>
      <c r="C4" s="3197"/>
      <c r="D4" s="3197"/>
      <c r="E4" s="3197"/>
      <c r="F4" s="3212" t="str">
        <f>"Nombre de partenaires pour " &amp; NomProd3</f>
        <v>Nombre de partenaires pour Offre 3</v>
      </c>
      <c r="G4" s="3212"/>
      <c r="H4" s="3212"/>
      <c r="I4" s="3212"/>
      <c r="J4" s="3212"/>
      <c r="K4" s="3212"/>
      <c r="L4" s="3212"/>
      <c r="M4" s="3212"/>
      <c r="N4" s="3212"/>
      <c r="O4" s="3212"/>
      <c r="P4" s="3213"/>
    </row>
    <row r="5" spans="1:16" s="193" customFormat="1" ht="21" customHeight="1" thickBot="1" x14ac:dyDescent="0.4">
      <c r="A5" s="2017" t="s">
        <v>14</v>
      </c>
      <c r="B5" s="2017"/>
      <c r="C5" s="2019" t="s">
        <v>451</v>
      </c>
      <c r="D5" s="2019"/>
      <c r="E5" s="2019"/>
      <c r="F5" s="2019"/>
      <c r="G5" s="2019"/>
      <c r="H5" s="2019"/>
      <c r="I5" s="2019"/>
      <c r="J5" s="2019"/>
      <c r="K5" s="2019"/>
      <c r="L5" s="2019"/>
      <c r="M5" s="2019"/>
      <c r="N5" s="2019"/>
      <c r="O5" s="2019"/>
      <c r="P5" s="2019"/>
    </row>
    <row r="6" spans="1:16" s="125" customFormat="1" ht="55.5" customHeight="1" thickTop="1" x14ac:dyDescent="0.35">
      <c r="A6" s="2545" t="s">
        <v>1002</v>
      </c>
      <c r="B6" s="2546"/>
      <c r="C6" s="898" t="s">
        <v>332</v>
      </c>
      <c r="D6" s="2546" t="s">
        <v>347</v>
      </c>
      <c r="E6" s="2546"/>
      <c r="F6" s="2546"/>
      <c r="G6" s="2550" t="s">
        <v>352</v>
      </c>
      <c r="H6" s="2550"/>
      <c r="I6" s="2550"/>
      <c r="J6" s="2550"/>
      <c r="K6" s="2550"/>
      <c r="L6" s="2550"/>
      <c r="M6" s="2550"/>
      <c r="N6" s="2550"/>
      <c r="O6" s="2550"/>
      <c r="P6" s="2551"/>
    </row>
    <row r="7" spans="1:16" s="119" customFormat="1" ht="49.5" customHeight="1" thickBot="1" x14ac:dyDescent="0.4">
      <c r="A7" s="2547"/>
      <c r="B7" s="2548"/>
      <c r="C7" s="899" t="s">
        <v>380</v>
      </c>
      <c r="D7" s="2549" t="s">
        <v>588</v>
      </c>
      <c r="E7" s="2549"/>
      <c r="F7" s="2549"/>
      <c r="G7" s="2549" t="s">
        <v>351</v>
      </c>
      <c r="H7" s="2549"/>
      <c r="I7" s="2549" t="s">
        <v>350</v>
      </c>
      <c r="J7" s="2549"/>
      <c r="K7" s="2549" t="s">
        <v>349</v>
      </c>
      <c r="L7" s="2549"/>
      <c r="M7" s="899" t="s">
        <v>938</v>
      </c>
      <c r="N7" s="899" t="s">
        <v>939</v>
      </c>
      <c r="O7" s="899" t="s">
        <v>940</v>
      </c>
      <c r="P7" s="900" t="s">
        <v>941</v>
      </c>
    </row>
    <row r="8" spans="1:16" s="119" customFormat="1" ht="0.75" hidden="1" customHeight="1" x14ac:dyDescent="0.35">
      <c r="A8" s="901" t="s">
        <v>324</v>
      </c>
      <c r="B8" s="902"/>
      <c r="C8" s="903"/>
      <c r="D8" s="903"/>
      <c r="E8" s="904"/>
      <c r="F8" s="902"/>
      <c r="G8" s="902"/>
      <c r="H8" s="902"/>
      <c r="I8" s="902"/>
      <c r="J8" s="902"/>
      <c r="K8" s="902"/>
      <c r="L8" s="902"/>
      <c r="M8" s="902"/>
      <c r="N8" s="902"/>
      <c r="O8" s="902"/>
      <c r="P8" s="905"/>
    </row>
    <row r="9" spans="1:16" s="119" customFormat="1" ht="0.75" hidden="1" customHeight="1" x14ac:dyDescent="0.35">
      <c r="A9" s="906"/>
      <c r="B9" s="907"/>
      <c r="C9" s="908"/>
      <c r="D9" s="908"/>
      <c r="E9" s="909"/>
      <c r="F9" s="907"/>
      <c r="G9" s="907"/>
      <c r="H9" s="907"/>
      <c r="I9" s="907"/>
      <c r="J9" s="907"/>
      <c r="K9" s="907"/>
      <c r="L9" s="907"/>
      <c r="M9" s="907"/>
      <c r="N9" s="907"/>
      <c r="O9" s="907"/>
      <c r="P9" s="910"/>
    </row>
    <row r="10" spans="1:16" s="121" customFormat="1" ht="12" customHeight="1" thickTop="1" x14ac:dyDescent="0.35">
      <c r="A10" s="2552"/>
      <c r="B10" s="2553"/>
      <c r="C10" s="2553"/>
      <c r="D10" s="2553"/>
      <c r="E10" s="2553"/>
      <c r="F10" s="2553"/>
      <c r="G10" s="2553"/>
      <c r="H10" s="2553"/>
      <c r="I10" s="2553"/>
      <c r="J10" s="2553"/>
      <c r="K10" s="2553"/>
      <c r="L10" s="2553"/>
      <c r="M10" s="2553"/>
      <c r="N10" s="2553"/>
      <c r="O10" s="2553"/>
      <c r="P10" s="2554"/>
    </row>
    <row r="11" spans="1:16" s="117" customFormat="1" ht="35.25" customHeight="1" x14ac:dyDescent="0.3">
      <c r="A11" s="2516" t="str">
        <f>TYPOPARTNER!A11:D11</f>
        <v>Force de vente directe</v>
      </c>
      <c r="B11" s="2517"/>
      <c r="C11" s="897" t="str">
        <f>IF(LEN(TYPOPARTNER!E11)&lt;1,"",TYPOPARTNER!E11)</f>
        <v>1- Haute</v>
      </c>
      <c r="D11" s="2515"/>
      <c r="E11" s="2515"/>
      <c r="F11" s="2515"/>
      <c r="G11" s="3239">
        <v>4</v>
      </c>
      <c r="H11" s="3239"/>
      <c r="I11" s="2513">
        <v>20</v>
      </c>
      <c r="J11" s="2513"/>
      <c r="K11" s="3240">
        <f t="shared" ref="K11:K17" si="0">I11-G11</f>
        <v>16</v>
      </c>
      <c r="L11" s="3240"/>
      <c r="M11" s="914">
        <v>3</v>
      </c>
      <c r="N11" s="914">
        <v>4</v>
      </c>
      <c r="O11" s="914">
        <v>5</v>
      </c>
      <c r="P11" s="915">
        <v>4</v>
      </c>
    </row>
    <row r="12" spans="1:16" s="119" customFormat="1" ht="35.25" customHeight="1" x14ac:dyDescent="0.35">
      <c r="A12" s="2516" t="str">
        <f>TYPOPARTNER!A12:D12</f>
        <v>ESN ( SS2I )</v>
      </c>
      <c r="B12" s="2517"/>
      <c r="C12" s="897" t="str">
        <f>IF(LEN(TYPOPARTNER!E12)&lt;1,"",TYPOPARTNER!E12)</f>
        <v>3-Faible</v>
      </c>
      <c r="D12" s="2515"/>
      <c r="E12" s="2515"/>
      <c r="F12" s="2515"/>
      <c r="G12" s="3239"/>
      <c r="H12" s="3239"/>
      <c r="I12" s="2513"/>
      <c r="J12" s="2513"/>
      <c r="K12" s="3240">
        <f t="shared" si="0"/>
        <v>0</v>
      </c>
      <c r="L12" s="3240"/>
      <c r="M12" s="914"/>
      <c r="N12" s="914"/>
      <c r="O12" s="914"/>
      <c r="P12" s="915"/>
    </row>
    <row r="13" spans="1:16" s="119" customFormat="1" ht="53.25" customHeight="1" x14ac:dyDescent="0.35">
      <c r="A13" s="2516" t="str">
        <f>TYPOPARTNER!A13:D13</f>
        <v>VARs régionaux</v>
      </c>
      <c r="B13" s="2517"/>
      <c r="C13" s="897" t="str">
        <f>IF(LEN(TYPOPARTNER!E13)&lt;1,"",TYPOPARTNER!E13)</f>
        <v>1- Haute</v>
      </c>
      <c r="D13" s="2515"/>
      <c r="E13" s="2515"/>
      <c r="F13" s="2515"/>
      <c r="G13" s="3239"/>
      <c r="H13" s="3239"/>
      <c r="I13" s="2513"/>
      <c r="J13" s="2513"/>
      <c r="K13" s="3240">
        <f t="shared" si="0"/>
        <v>0</v>
      </c>
      <c r="L13" s="3240"/>
      <c r="M13" s="914"/>
      <c r="N13" s="914"/>
      <c r="O13" s="914"/>
      <c r="P13" s="915"/>
    </row>
    <row r="14" spans="1:16" s="123" customFormat="1" ht="54.75" customHeight="1" x14ac:dyDescent="0.3">
      <c r="A14" s="2516" t="str">
        <f>TYPOPARTNER!A14:D14</f>
        <v>VARs nationaux</v>
      </c>
      <c r="B14" s="2517"/>
      <c r="C14" s="897" t="str">
        <f>IF(LEN(TYPOPARTNER!E14)&lt;1,"",TYPOPARTNER!E14)</f>
        <v>1- Haute</v>
      </c>
      <c r="D14" s="2515"/>
      <c r="E14" s="2515"/>
      <c r="F14" s="2515"/>
      <c r="G14" s="3239"/>
      <c r="H14" s="3239"/>
      <c r="I14" s="2513"/>
      <c r="J14" s="2513"/>
      <c r="K14" s="3240">
        <f t="shared" si="0"/>
        <v>0</v>
      </c>
      <c r="L14" s="3240"/>
      <c r="M14" s="914"/>
      <c r="N14" s="914"/>
      <c r="O14" s="914"/>
      <c r="P14" s="915"/>
    </row>
    <row r="15" spans="1:16" s="123" customFormat="1" ht="35.25" customHeight="1" x14ac:dyDescent="0.3">
      <c r="A15" s="2516" t="str">
        <f>TYPOPARTNER!A15:D15</f>
        <v xml:space="preserve">Editeurs </v>
      </c>
      <c r="B15" s="2517"/>
      <c r="C15" s="897" t="str">
        <f>IF(LEN(TYPOPARTNER!E15)&lt;1,"",TYPOPARTNER!E15)</f>
        <v>2- Moyenne</v>
      </c>
      <c r="D15" s="2515"/>
      <c r="E15" s="2515"/>
      <c r="F15" s="2515"/>
      <c r="G15" s="3239"/>
      <c r="H15" s="3239"/>
      <c r="I15" s="2513"/>
      <c r="J15" s="2513"/>
      <c r="K15" s="3240">
        <f t="shared" si="0"/>
        <v>0</v>
      </c>
      <c r="L15" s="3240"/>
      <c r="M15" s="914"/>
      <c r="N15" s="914"/>
      <c r="O15" s="914"/>
      <c r="P15" s="915"/>
    </row>
    <row r="16" spans="1:16" s="124" customFormat="1" ht="35.25" customHeight="1" x14ac:dyDescent="0.35">
      <c r="A16" s="2516" t="str">
        <f>TYPOPARTNER!A16:D16</f>
        <v>Hébergeurs</v>
      </c>
      <c r="B16" s="2517"/>
      <c r="C16" s="897" t="str">
        <f>IF(LEN(TYPOPARTNER!E16)&lt;1,"",TYPOPARTNER!E16)</f>
        <v/>
      </c>
      <c r="D16" s="2515"/>
      <c r="E16" s="2515"/>
      <c r="F16" s="2515"/>
      <c r="G16" s="3239"/>
      <c r="H16" s="3239"/>
      <c r="I16" s="2513"/>
      <c r="J16" s="2513"/>
      <c r="K16" s="3240">
        <f t="shared" si="0"/>
        <v>0</v>
      </c>
      <c r="L16" s="3240"/>
      <c r="M16" s="914"/>
      <c r="N16" s="914"/>
      <c r="O16" s="914"/>
      <c r="P16" s="915"/>
    </row>
    <row r="17" spans="1:16" s="119" customFormat="1" ht="35.25" customHeight="1" x14ac:dyDescent="0.35">
      <c r="A17" s="2516" t="str">
        <f>TYPOPARTNER!A17:D17</f>
        <v>Constructeurs</v>
      </c>
      <c r="B17" s="2517"/>
      <c r="C17" s="897" t="str">
        <f>IF(LEN(TYPOPARTNER!E17)&lt;1,"",TYPOPARTNER!E17)</f>
        <v/>
      </c>
      <c r="D17" s="2515"/>
      <c r="E17" s="2515"/>
      <c r="F17" s="2515"/>
      <c r="G17" s="3239"/>
      <c r="H17" s="3239"/>
      <c r="I17" s="2513"/>
      <c r="J17" s="2513"/>
      <c r="K17" s="3240">
        <f t="shared" si="0"/>
        <v>0</v>
      </c>
      <c r="L17" s="3240"/>
      <c r="M17" s="914"/>
      <c r="N17" s="914"/>
      <c r="O17" s="914"/>
      <c r="P17" s="915"/>
    </row>
    <row r="18" spans="1:16" s="119" customFormat="1" ht="35.25" customHeight="1" x14ac:dyDescent="0.35">
      <c r="A18" s="2516" t="str">
        <f>TYPOPARTNER!A18:D18</f>
        <v xml:space="preserve">Cabinets de conseil </v>
      </c>
      <c r="B18" s="2517"/>
      <c r="C18" s="897" t="str">
        <f>IF(LEN(TYPOPARTNER!E18)&lt;1,"",TYPOPARTNER!E18)</f>
        <v>2- Moyenne</v>
      </c>
      <c r="D18" s="2515"/>
      <c r="E18" s="2515"/>
      <c r="F18" s="2515"/>
      <c r="G18" s="3239">
        <v>0</v>
      </c>
      <c r="H18" s="3239"/>
      <c r="I18" s="2513">
        <v>10</v>
      </c>
      <c r="J18" s="2513"/>
      <c r="K18" s="3240">
        <f>I18-G18</f>
        <v>10</v>
      </c>
      <c r="L18" s="3240"/>
      <c r="M18" s="914">
        <v>2</v>
      </c>
      <c r="N18" s="914">
        <v>3</v>
      </c>
      <c r="O18" s="914">
        <v>2</v>
      </c>
      <c r="P18" s="915">
        <v>3</v>
      </c>
    </row>
    <row r="19" spans="1:16" s="124" customFormat="1" ht="35.25" customHeight="1" x14ac:dyDescent="0.35">
      <c r="A19" s="2516" t="str">
        <f>TYPOPARTNER!A19:D19</f>
        <v>Consultants indépendants</v>
      </c>
      <c r="B19" s="2517"/>
      <c r="C19" s="897" t="str">
        <f>IF(LEN(TYPOPARTNER!E19)&lt;1,"",TYPOPARTNER!E19)</f>
        <v>3-Faible</v>
      </c>
      <c r="D19" s="2515"/>
      <c r="E19" s="2515"/>
      <c r="F19" s="2515"/>
      <c r="G19" s="3239"/>
      <c r="H19" s="3239"/>
      <c r="I19" s="2513"/>
      <c r="J19" s="2513"/>
      <c r="K19" s="3240">
        <f t="shared" ref="K19:K26" si="1">I19-G19</f>
        <v>0</v>
      </c>
      <c r="L19" s="3240"/>
      <c r="M19" s="914"/>
      <c r="N19" s="914"/>
      <c r="O19" s="914"/>
      <c r="P19" s="915"/>
    </row>
    <row r="20" spans="1:16" s="124" customFormat="1" ht="35.25" customHeight="1" x14ac:dyDescent="0.35">
      <c r="A20" s="2516" t="str">
        <f>TYPOPARTNER!A20:D20</f>
        <v xml:space="preserve">Hébergeurs d'infrastructures, MSP. </v>
      </c>
      <c r="B20" s="2517"/>
      <c r="C20" s="897" t="str">
        <f>IF(LEN(TYPOPARTNER!E20)&lt;1,"",TYPOPARTNER!E20)</f>
        <v/>
      </c>
      <c r="D20" s="2515"/>
      <c r="E20" s="2515"/>
      <c r="F20" s="2515"/>
      <c r="G20" s="3239"/>
      <c r="H20" s="3239"/>
      <c r="I20" s="2513"/>
      <c r="J20" s="2513"/>
      <c r="K20" s="3240">
        <f t="shared" si="1"/>
        <v>0</v>
      </c>
      <c r="L20" s="3240"/>
      <c r="M20" s="914"/>
      <c r="N20" s="914"/>
      <c r="O20" s="914"/>
      <c r="P20" s="915"/>
    </row>
    <row r="21" spans="1:16" s="124" customFormat="1" ht="35.25" customHeight="1" x14ac:dyDescent="0.35">
      <c r="A21" s="2516" t="str">
        <f>TYPOPARTNER!A21:D21</f>
        <v>Web Agencies</v>
      </c>
      <c r="B21" s="2517"/>
      <c r="C21" s="897" t="str">
        <f>IF(LEN(TYPOPARTNER!E21)&lt;1,"",TYPOPARTNER!E21)</f>
        <v/>
      </c>
      <c r="D21" s="2515"/>
      <c r="E21" s="2515"/>
      <c r="F21" s="2515"/>
      <c r="G21" s="3239"/>
      <c r="H21" s="3239"/>
      <c r="I21" s="2513"/>
      <c r="J21" s="2513"/>
      <c r="K21" s="3240">
        <f t="shared" si="1"/>
        <v>0</v>
      </c>
      <c r="L21" s="3240"/>
      <c r="M21" s="914"/>
      <c r="N21" s="914"/>
      <c r="O21" s="914"/>
      <c r="P21" s="915"/>
    </row>
    <row r="22" spans="1:16" s="124" customFormat="1" ht="35.25" customHeight="1" x14ac:dyDescent="0.35">
      <c r="A22" s="2516">
        <f>TYPOPARTNER!A22:D22</f>
        <v>0</v>
      </c>
      <c r="B22" s="2517"/>
      <c r="C22" s="897" t="str">
        <f>IF(LEN(TYPOPARTNER!E22)&lt;1,"",TYPOPARTNER!E22)</f>
        <v/>
      </c>
      <c r="D22" s="2515"/>
      <c r="E22" s="2515"/>
      <c r="F22" s="2515"/>
      <c r="G22" s="3239"/>
      <c r="H22" s="3239"/>
      <c r="I22" s="2513"/>
      <c r="J22" s="2513"/>
      <c r="K22" s="3240">
        <f t="shared" si="1"/>
        <v>0</v>
      </c>
      <c r="L22" s="3240"/>
      <c r="M22" s="914"/>
      <c r="N22" s="914"/>
      <c r="O22" s="914"/>
      <c r="P22" s="915"/>
    </row>
    <row r="23" spans="1:16" s="124" customFormat="1" ht="35.25" customHeight="1" x14ac:dyDescent="0.35">
      <c r="A23" s="2516">
        <f>TYPOPARTNER!A23:D23</f>
        <v>0</v>
      </c>
      <c r="B23" s="2517"/>
      <c r="C23" s="897" t="str">
        <f>IF(LEN(TYPOPARTNER!E23)&lt;1,"",TYPOPARTNER!E23)</f>
        <v/>
      </c>
      <c r="D23" s="2515"/>
      <c r="E23" s="2515"/>
      <c r="F23" s="2515"/>
      <c r="G23" s="3239"/>
      <c r="H23" s="3239"/>
      <c r="I23" s="2513"/>
      <c r="J23" s="2513"/>
      <c r="K23" s="3240">
        <f t="shared" si="1"/>
        <v>0</v>
      </c>
      <c r="L23" s="3240"/>
      <c r="M23" s="914"/>
      <c r="N23" s="914"/>
      <c r="O23" s="914"/>
      <c r="P23" s="915"/>
    </row>
    <row r="24" spans="1:16" s="124" customFormat="1" ht="35.25" customHeight="1" x14ac:dyDescent="0.35">
      <c r="A24" s="2516" t="str">
        <f>TYPOPARTNER!A24:D24</f>
        <v xml:space="preserve">Grossistes </v>
      </c>
      <c r="B24" s="2517"/>
      <c r="C24" s="897" t="str">
        <f>IF(LEN(TYPOPARTNER!E24)&lt;1,"",TYPOPARTNER!E24)</f>
        <v/>
      </c>
      <c r="D24" s="2515"/>
      <c r="E24" s="2515"/>
      <c r="F24" s="2515"/>
      <c r="G24" s="3239"/>
      <c r="H24" s="3239"/>
      <c r="I24" s="2513"/>
      <c r="J24" s="2513"/>
      <c r="K24" s="3240">
        <f t="shared" si="1"/>
        <v>0</v>
      </c>
      <c r="L24" s="3240"/>
      <c r="M24" s="914"/>
      <c r="N24" s="914"/>
      <c r="O24" s="914"/>
      <c r="P24" s="915"/>
    </row>
    <row r="25" spans="1:16" s="124" customFormat="1" ht="35.25" customHeight="1" x14ac:dyDescent="0.35">
      <c r="A25" s="2516" t="str">
        <f>TYPOPARTNER!A25:D25</f>
        <v>Revendeurs</v>
      </c>
      <c r="B25" s="2517"/>
      <c r="C25" s="897" t="str">
        <f>IF(LEN(TYPOPARTNER!E25)&lt;1,"",TYPOPARTNER!E25)</f>
        <v/>
      </c>
      <c r="D25" s="2515"/>
      <c r="E25" s="2515"/>
      <c r="F25" s="2515"/>
      <c r="G25" s="3239"/>
      <c r="H25" s="3239"/>
      <c r="I25" s="2513"/>
      <c r="J25" s="2513"/>
      <c r="K25" s="3240">
        <f t="shared" si="1"/>
        <v>0</v>
      </c>
      <c r="L25" s="3240"/>
      <c r="M25" s="914"/>
      <c r="N25" s="914"/>
      <c r="O25" s="914"/>
      <c r="P25" s="915"/>
    </row>
    <row r="26" spans="1:16" s="124" customFormat="1" ht="35.25" customHeight="1" x14ac:dyDescent="0.35">
      <c r="A26" s="2516" t="str">
        <f>TYPOPARTNER!A26:D26</f>
        <v xml:space="preserve">Fédérations </v>
      </c>
      <c r="B26" s="2517"/>
      <c r="C26" s="897" t="str">
        <f>IF(LEN(TYPOPARTNER!E26)&lt;1,"",TYPOPARTNER!E26)</f>
        <v/>
      </c>
      <c r="D26" s="2515"/>
      <c r="E26" s="2515"/>
      <c r="F26" s="2515"/>
      <c r="G26" s="3239"/>
      <c r="H26" s="3239"/>
      <c r="I26" s="2513"/>
      <c r="J26" s="2513"/>
      <c r="K26" s="3240">
        <f t="shared" si="1"/>
        <v>0</v>
      </c>
      <c r="L26" s="3240"/>
      <c r="M26" s="914"/>
      <c r="N26" s="914"/>
      <c r="O26" s="914"/>
      <c r="P26" s="915"/>
    </row>
    <row r="27" spans="1:16" s="121" customFormat="1" ht="12" customHeight="1" thickBot="1" x14ac:dyDescent="0.4">
      <c r="A27" s="2538"/>
      <c r="B27" s="2539"/>
      <c r="C27" s="2539"/>
      <c r="D27" s="2539"/>
      <c r="E27" s="2539"/>
      <c r="F27" s="2539"/>
      <c r="G27" s="2539"/>
      <c r="H27" s="2539"/>
      <c r="I27" s="2539"/>
      <c r="J27" s="2539"/>
      <c r="K27" s="2539"/>
      <c r="L27" s="2539"/>
      <c r="M27" s="2539"/>
      <c r="N27" s="2539"/>
      <c r="O27" s="2539"/>
      <c r="P27" s="2540"/>
    </row>
    <row r="28" spans="1:16" s="121" customFormat="1" ht="30" customHeight="1" thickTop="1" thickBot="1" x14ac:dyDescent="0.4">
      <c r="A28" s="911"/>
      <c r="B28" s="911"/>
      <c r="C28" s="911"/>
      <c r="D28" s="911"/>
      <c r="E28" s="911"/>
      <c r="F28" s="873"/>
      <c r="G28" s="2518" t="s">
        <v>151</v>
      </c>
      <c r="H28" s="2519"/>
      <c r="I28" s="2520">
        <f>SUM(I10:I26)</f>
        <v>30</v>
      </c>
      <c r="J28" s="2520"/>
      <c r="K28" s="2520">
        <f>SUM(K10:K26)</f>
        <v>26</v>
      </c>
      <c r="L28" s="2520"/>
      <c r="M28" s="912">
        <f>SUM(M10:M26)</f>
        <v>5</v>
      </c>
      <c r="N28" s="912">
        <f>SUM(N10:N26)</f>
        <v>7</v>
      </c>
      <c r="O28" s="912">
        <f>SUM(O10:O26)</f>
        <v>7</v>
      </c>
      <c r="P28" s="913">
        <f>SUM(P11:P26)</f>
        <v>7</v>
      </c>
    </row>
    <row r="29" spans="1:16" ht="13.5" customHeight="1" thickTop="1" x14ac:dyDescent="0.35">
      <c r="A29" s="876"/>
      <c r="B29" s="876"/>
      <c r="C29" s="877"/>
      <c r="D29" s="877"/>
      <c r="E29" s="877"/>
      <c r="F29" s="877"/>
      <c r="G29" s="877"/>
      <c r="H29" s="877"/>
      <c r="I29" s="877"/>
      <c r="J29" s="877"/>
      <c r="K29" s="877"/>
      <c r="L29" s="877"/>
      <c r="M29" s="877"/>
      <c r="N29" s="877"/>
      <c r="O29" s="878"/>
      <c r="P29" s="878"/>
    </row>
    <row r="30" spans="1:16" ht="15" thickBot="1" x14ac:dyDescent="0.4">
      <c r="A30" s="64"/>
      <c r="B30" s="64"/>
      <c r="C30" s="64"/>
      <c r="D30" s="64"/>
      <c r="E30" s="64"/>
      <c r="F30" s="64"/>
      <c r="G30" s="64"/>
      <c r="H30" s="64"/>
      <c r="I30" s="64"/>
      <c r="J30" s="64"/>
      <c r="K30" s="64"/>
      <c r="L30" s="64"/>
      <c r="M30" s="64"/>
      <c r="N30" s="64"/>
      <c r="O30" s="64"/>
      <c r="P30" s="64"/>
    </row>
    <row r="31" spans="1:16" ht="19.5" thickTop="1" thickBot="1" x14ac:dyDescent="0.4">
      <c r="A31" s="2521" t="s">
        <v>10</v>
      </c>
      <c r="B31" s="2522"/>
      <c r="C31" s="2522"/>
      <c r="D31" s="2522"/>
      <c r="E31" s="2522"/>
      <c r="F31" s="2522"/>
      <c r="G31" s="2522"/>
      <c r="H31" s="2522"/>
      <c r="I31" s="2522"/>
      <c r="J31" s="2522"/>
      <c r="K31" s="2523"/>
      <c r="L31" s="34"/>
      <c r="M31" s="2360" t="s">
        <v>491</v>
      </c>
      <c r="N31" s="2361"/>
      <c r="O31" s="2362"/>
      <c r="P31" s="34"/>
    </row>
    <row r="32" spans="1:16" ht="20.25" customHeight="1" x14ac:dyDescent="0.35">
      <c r="A32" s="2524" t="s">
        <v>907</v>
      </c>
      <c r="B32" s="2525"/>
      <c r="C32" s="2525"/>
      <c r="D32" s="2525"/>
      <c r="E32" s="2525"/>
      <c r="F32" s="2525"/>
      <c r="G32" s="2525"/>
      <c r="H32" s="2525"/>
      <c r="I32" s="2525"/>
      <c r="J32" s="2525"/>
      <c r="K32" s="2526"/>
      <c r="L32" s="36"/>
      <c r="M32" s="2401" t="s">
        <v>569</v>
      </c>
      <c r="N32" s="2402"/>
      <c r="O32" s="2403"/>
      <c r="P32" s="36"/>
    </row>
    <row r="33" spans="1:16" ht="20.25" customHeight="1" x14ac:dyDescent="0.35">
      <c r="A33" s="2524"/>
      <c r="B33" s="2525"/>
      <c r="C33" s="2525"/>
      <c r="D33" s="2525"/>
      <c r="E33" s="2525"/>
      <c r="F33" s="2525"/>
      <c r="G33" s="2525"/>
      <c r="H33" s="2525"/>
      <c r="I33" s="2525"/>
      <c r="J33" s="2525"/>
      <c r="K33" s="2526"/>
      <c r="L33" s="36"/>
      <c r="M33" s="2341"/>
      <c r="N33" s="2342"/>
      <c r="O33" s="2343"/>
      <c r="P33" s="36"/>
    </row>
    <row r="34" spans="1:16" ht="20.25" customHeight="1" x14ac:dyDescent="0.35">
      <c r="A34" s="2524"/>
      <c r="B34" s="2525"/>
      <c r="C34" s="2525"/>
      <c r="D34" s="2525"/>
      <c r="E34" s="2525"/>
      <c r="F34" s="2525"/>
      <c r="G34" s="2525"/>
      <c r="H34" s="2525"/>
      <c r="I34" s="2525"/>
      <c r="J34" s="2525"/>
      <c r="K34" s="2526"/>
      <c r="L34" s="36"/>
      <c r="M34" s="2341"/>
      <c r="N34" s="2342"/>
      <c r="O34" s="2343"/>
      <c r="P34" s="36"/>
    </row>
    <row r="35" spans="1:16" ht="20.25" customHeight="1" thickBot="1" x14ac:dyDescent="0.4">
      <c r="A35" s="2527"/>
      <c r="B35" s="2528"/>
      <c r="C35" s="2528"/>
      <c r="D35" s="2528"/>
      <c r="E35" s="2528"/>
      <c r="F35" s="2528"/>
      <c r="G35" s="2528"/>
      <c r="H35" s="2528"/>
      <c r="I35" s="2528"/>
      <c r="J35" s="2528"/>
      <c r="K35" s="2529"/>
      <c r="L35" s="36"/>
      <c r="M35" s="2344"/>
      <c r="N35" s="2345"/>
      <c r="O35" s="2346"/>
      <c r="P35" s="36"/>
    </row>
    <row r="36" spans="1:16" ht="15.5" thickTop="1" thickBot="1" x14ac:dyDescent="0.4">
      <c r="A36" s="64"/>
      <c r="B36" s="64"/>
      <c r="C36" s="64"/>
      <c r="D36" s="64"/>
      <c r="E36" s="64"/>
      <c r="F36" s="64"/>
      <c r="G36" s="64"/>
      <c r="H36" s="64"/>
      <c r="I36" s="64"/>
      <c r="J36" s="64"/>
      <c r="K36" s="64"/>
      <c r="L36" s="64"/>
      <c r="M36" s="34"/>
      <c r="N36" s="34"/>
      <c r="O36" s="34"/>
      <c r="P36" s="64"/>
    </row>
    <row r="37" spans="1:16" ht="19.5" thickTop="1" thickBot="1" x14ac:dyDescent="0.4">
      <c r="A37" s="2521" t="s">
        <v>11</v>
      </c>
      <c r="B37" s="2530"/>
      <c r="C37" s="2530"/>
      <c r="D37" s="2530"/>
      <c r="E37" s="2530"/>
      <c r="F37" s="2530"/>
      <c r="G37" s="2530"/>
      <c r="H37" s="2530"/>
      <c r="I37" s="2530"/>
      <c r="J37" s="2530"/>
      <c r="K37" s="2531"/>
      <c r="L37" s="34"/>
      <c r="M37" s="2360" t="s">
        <v>491</v>
      </c>
      <c r="N37" s="2361"/>
      <c r="O37" s="2362"/>
      <c r="P37" s="34"/>
    </row>
    <row r="38" spans="1:16" ht="20.25" customHeight="1" x14ac:dyDescent="0.35">
      <c r="A38" s="2524" t="s">
        <v>906</v>
      </c>
      <c r="B38" s="2532"/>
      <c r="C38" s="2532"/>
      <c r="D38" s="2532"/>
      <c r="E38" s="2532"/>
      <c r="F38" s="2532"/>
      <c r="G38" s="2532"/>
      <c r="H38" s="2532"/>
      <c r="I38" s="2532"/>
      <c r="J38" s="2532"/>
      <c r="K38" s="2533"/>
      <c r="L38" s="36"/>
      <c r="M38" s="2401" t="s">
        <v>570</v>
      </c>
      <c r="N38" s="2402"/>
      <c r="O38" s="2403"/>
      <c r="P38" s="36"/>
    </row>
    <row r="39" spans="1:16" ht="20.25" customHeight="1" x14ac:dyDescent="0.35">
      <c r="A39" s="2534"/>
      <c r="B39" s="2532"/>
      <c r="C39" s="2532"/>
      <c r="D39" s="2532"/>
      <c r="E39" s="2532"/>
      <c r="F39" s="2532"/>
      <c r="G39" s="2532"/>
      <c r="H39" s="2532"/>
      <c r="I39" s="2532"/>
      <c r="J39" s="2532"/>
      <c r="K39" s="2533"/>
      <c r="L39" s="36"/>
      <c r="M39" s="2341"/>
      <c r="N39" s="2342"/>
      <c r="O39" s="2343"/>
      <c r="P39" s="36"/>
    </row>
    <row r="40" spans="1:16" ht="20.25" customHeight="1" x14ac:dyDescent="0.35">
      <c r="A40" s="2534"/>
      <c r="B40" s="2532"/>
      <c r="C40" s="2532"/>
      <c r="D40" s="2532"/>
      <c r="E40" s="2532"/>
      <c r="F40" s="2532"/>
      <c r="G40" s="2532"/>
      <c r="H40" s="2532"/>
      <c r="I40" s="2532"/>
      <c r="J40" s="2532"/>
      <c r="K40" s="2533"/>
      <c r="L40" s="36"/>
      <c r="M40" s="2341"/>
      <c r="N40" s="2342"/>
      <c r="O40" s="2343"/>
      <c r="P40" s="36"/>
    </row>
    <row r="41" spans="1:16" ht="20.25" customHeight="1" thickBot="1" x14ac:dyDescent="0.4">
      <c r="A41" s="2535"/>
      <c r="B41" s="2536"/>
      <c r="C41" s="2536"/>
      <c r="D41" s="2536"/>
      <c r="E41" s="2536"/>
      <c r="F41" s="2536"/>
      <c r="G41" s="2536"/>
      <c r="H41" s="2536"/>
      <c r="I41" s="2536"/>
      <c r="J41" s="2536"/>
      <c r="K41" s="2537"/>
      <c r="L41" s="36"/>
      <c r="M41" s="2344"/>
      <c r="N41" s="2345"/>
      <c r="O41" s="2346"/>
      <c r="P41" s="36"/>
    </row>
    <row r="42" spans="1:16" ht="15" thickTop="1" x14ac:dyDescent="0.35">
      <c r="A42" s="64"/>
      <c r="B42" s="64"/>
      <c r="C42" s="64"/>
      <c r="D42" s="64"/>
      <c r="E42" s="64"/>
      <c r="F42" s="64"/>
      <c r="G42" s="64"/>
      <c r="H42" s="64"/>
      <c r="I42" s="64"/>
      <c r="J42" s="64"/>
      <c r="K42" s="64"/>
      <c r="L42" s="64"/>
      <c r="M42" s="64"/>
      <c r="N42" s="64"/>
      <c r="O42" s="64"/>
      <c r="P42" s="64"/>
    </row>
  </sheetData>
  <mergeCells count="111">
    <mergeCell ref="A4:E4"/>
    <mergeCell ref="F4:P4"/>
    <mergeCell ref="A5:B5"/>
    <mergeCell ref="C5:P5"/>
    <mergeCell ref="A6:B6"/>
    <mergeCell ref="D6:F6"/>
    <mergeCell ref="G6:P6"/>
    <mergeCell ref="D1:G1"/>
    <mergeCell ref="I1:J1"/>
    <mergeCell ref="L1:M1"/>
    <mergeCell ref="D2:G2"/>
    <mergeCell ref="I2:J2"/>
    <mergeCell ref="L2:M2"/>
    <mergeCell ref="A10:P10"/>
    <mergeCell ref="A11:B11"/>
    <mergeCell ref="D11:F11"/>
    <mergeCell ref="G11:H11"/>
    <mergeCell ref="I11:J11"/>
    <mergeCell ref="K11:L11"/>
    <mergeCell ref="A7:B7"/>
    <mergeCell ref="D7:F7"/>
    <mergeCell ref="G7:H7"/>
    <mergeCell ref="I7:J7"/>
    <mergeCell ref="K7:L7"/>
    <mergeCell ref="A12:B12"/>
    <mergeCell ref="D12:F12"/>
    <mergeCell ref="G12:H12"/>
    <mergeCell ref="I12:J12"/>
    <mergeCell ref="K12:L12"/>
    <mergeCell ref="A13:B13"/>
    <mergeCell ref="D13:F13"/>
    <mergeCell ref="G13:H13"/>
    <mergeCell ref="I13:J13"/>
    <mergeCell ref="K13:L13"/>
    <mergeCell ref="A14:B14"/>
    <mergeCell ref="D14:F14"/>
    <mergeCell ref="G14:H14"/>
    <mergeCell ref="I14:J14"/>
    <mergeCell ref="K14:L14"/>
    <mergeCell ref="A15:B15"/>
    <mergeCell ref="D15:F15"/>
    <mergeCell ref="G15:H15"/>
    <mergeCell ref="I15:J15"/>
    <mergeCell ref="K15:L15"/>
    <mergeCell ref="A16:B16"/>
    <mergeCell ref="D16:F16"/>
    <mergeCell ref="G16:H16"/>
    <mergeCell ref="I16:J16"/>
    <mergeCell ref="K16:L16"/>
    <mergeCell ref="A17:B17"/>
    <mergeCell ref="D17:F17"/>
    <mergeCell ref="G17:H17"/>
    <mergeCell ref="I17:J17"/>
    <mergeCell ref="K17:L17"/>
    <mergeCell ref="A18:B18"/>
    <mergeCell ref="D18:F18"/>
    <mergeCell ref="G18:H18"/>
    <mergeCell ref="I18:J18"/>
    <mergeCell ref="K18:L18"/>
    <mergeCell ref="A19:B19"/>
    <mergeCell ref="D19:F19"/>
    <mergeCell ref="G19:H19"/>
    <mergeCell ref="I19:J19"/>
    <mergeCell ref="K19:L19"/>
    <mergeCell ref="A20:B20"/>
    <mergeCell ref="D20:F20"/>
    <mergeCell ref="G20:H20"/>
    <mergeCell ref="I20:J20"/>
    <mergeCell ref="K20:L20"/>
    <mergeCell ref="A21:B21"/>
    <mergeCell ref="D21:F21"/>
    <mergeCell ref="G21:H21"/>
    <mergeCell ref="I21:J21"/>
    <mergeCell ref="K21:L21"/>
    <mergeCell ref="A22:B22"/>
    <mergeCell ref="D22:F22"/>
    <mergeCell ref="G22:H22"/>
    <mergeCell ref="I22:J22"/>
    <mergeCell ref="K22:L22"/>
    <mergeCell ref="A23:B23"/>
    <mergeCell ref="D23:F23"/>
    <mergeCell ref="G23:H23"/>
    <mergeCell ref="I23:J23"/>
    <mergeCell ref="K23:L23"/>
    <mergeCell ref="A26:B26"/>
    <mergeCell ref="D26:F26"/>
    <mergeCell ref="G26:H26"/>
    <mergeCell ref="I26:J26"/>
    <mergeCell ref="K26:L26"/>
    <mergeCell ref="A27:P27"/>
    <mergeCell ref="A24:B24"/>
    <mergeCell ref="D24:F24"/>
    <mergeCell ref="G24:H24"/>
    <mergeCell ref="I24:J24"/>
    <mergeCell ref="K24:L24"/>
    <mergeCell ref="A25:B25"/>
    <mergeCell ref="D25:F25"/>
    <mergeCell ref="G25:H25"/>
    <mergeCell ref="I25:J25"/>
    <mergeCell ref="K25:L25"/>
    <mergeCell ref="A37:K37"/>
    <mergeCell ref="M37:O37"/>
    <mergeCell ref="A38:K41"/>
    <mergeCell ref="M38:O41"/>
    <mergeCell ref="G28:H28"/>
    <mergeCell ref="I28:J28"/>
    <mergeCell ref="K28:L28"/>
    <mergeCell ref="A31:K31"/>
    <mergeCell ref="M31:O31"/>
    <mergeCell ref="A32:K35"/>
    <mergeCell ref="M32:O3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000-000000000000}">
      <formula1>AvancementTheme</formula1>
    </dataValidation>
  </dataValidations>
  <hyperlinks>
    <hyperlink ref="O1" location="DPDV_07DC3" display="PdV" xr:uid="{00000000-0004-0000-3000-000000000000}"/>
    <hyperlink ref="P1" location="DKPI_07DC3" display="KPI's" xr:uid="{00000000-0004-0000-3000-000001000000}"/>
  </hyperlinks>
  <pageMargins left="0.70866141732283472" right="0.70866141732283472" top="0.74803149606299213" bottom="0.74803149606299213" header="0.31496062992125984" footer="0.31496062992125984"/>
  <pageSetup paperSize="9" scale="52" orientation="portrait" r:id="rId1"/>
  <headerFooter>
    <oddHeader>&amp;LPAD Methodology (c) 2013-2014&amp;RStrategic Management Workshop</oddHeader>
    <oddFooter>&amp;L&amp;F&amp;C&amp;A&amp;RSituation au : &amp;D - page : &amp;P/&amp;N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9">
    <tabColor rgb="FF92D050"/>
    <pageSetUpPr fitToPage="1"/>
  </sheetPr>
  <dimension ref="A1:X129"/>
  <sheetViews>
    <sheetView showGridLines="0" showRowColHeaders="0" tabSelected="1" zoomScale="90" zoomScaleNormal="90" workbookViewId="0">
      <pane ySplit="4" topLeftCell="A5" activePane="bottomLeft" state="frozen"/>
      <selection activeCell="C1" sqref="C1"/>
      <selection pane="bottomLeft" activeCell="B24" sqref="B24:C24"/>
    </sheetView>
  </sheetViews>
  <sheetFormatPr baseColWidth="10" defaultColWidth="11.453125" defaultRowHeight="14.5" x14ac:dyDescent="0.35"/>
  <cols>
    <col min="1" max="1" width="6.26953125" style="61" customWidth="1"/>
    <col min="2" max="2" width="11.453125" style="61"/>
    <col min="3" max="3" width="19.26953125" style="61" customWidth="1"/>
    <col min="4" max="7" width="11.453125" style="61"/>
    <col min="8" max="8" width="21.7265625" style="61" customWidth="1"/>
    <col min="9" max="9" width="15.54296875" style="61" customWidth="1"/>
    <col min="10" max="10" width="11.453125" style="61"/>
    <col min="11" max="11" width="12.81640625" style="61" customWidth="1"/>
    <col min="12" max="12" width="9.54296875" style="61" customWidth="1"/>
    <col min="13" max="13" width="11.453125" style="61"/>
    <col min="14" max="14" width="16.54296875" style="61" customWidth="1"/>
    <col min="15" max="15" width="11.453125" style="61"/>
    <col min="16" max="16" width="8.26953125" style="61" customWidth="1"/>
    <col min="17" max="18" width="11.453125" style="61"/>
    <col min="19" max="19" width="10.81640625" style="61" customWidth="1"/>
    <col min="20" max="20" width="9.453125" style="61" customWidth="1"/>
    <col min="21" max="16384" width="11.453125" style="61"/>
  </cols>
  <sheetData>
    <row r="1" spans="1:21" s="55" customFormat="1" ht="18.75" customHeight="1" x14ac:dyDescent="0.35">
      <c r="A1" s="1267"/>
      <c r="B1" s="1267"/>
      <c r="C1" s="1267"/>
      <c r="D1" s="1995" t="s">
        <v>5</v>
      </c>
      <c r="E1" s="1995"/>
      <c r="F1" s="1995"/>
      <c r="G1" s="1995"/>
      <c r="H1" s="1995"/>
      <c r="I1" s="1995"/>
      <c r="J1" s="1995"/>
      <c r="K1" s="1995"/>
      <c r="L1" s="396"/>
      <c r="M1" s="1995" t="s">
        <v>6</v>
      </c>
      <c r="N1" s="1995"/>
      <c r="O1" s="1267"/>
      <c r="P1" s="1995" t="s">
        <v>9</v>
      </c>
      <c r="Q1" s="1995"/>
      <c r="R1" s="1267"/>
      <c r="S1" s="447" t="s">
        <v>2</v>
      </c>
      <c r="T1" s="447" t="s">
        <v>3</v>
      </c>
      <c r="U1" s="450"/>
    </row>
    <row r="2" spans="1:21" s="59" customFormat="1" ht="18" customHeight="1" x14ac:dyDescent="0.35">
      <c r="A2" s="398"/>
      <c r="B2" s="398"/>
      <c r="C2" s="398"/>
      <c r="D2" s="1996" t="str">
        <f>NomClient</f>
        <v>BestEditor</v>
      </c>
      <c r="E2" s="1997"/>
      <c r="F2" s="1997"/>
      <c r="G2" s="1997"/>
      <c r="H2" s="1997"/>
      <c r="I2" s="1997"/>
      <c r="J2" s="1997"/>
      <c r="K2" s="1998"/>
      <c r="L2" s="398"/>
      <c r="M2" s="1999" t="s">
        <v>281</v>
      </c>
      <c r="N2" s="2000"/>
      <c r="O2" s="398"/>
      <c r="P2" s="2001">
        <v>41911.443553240744</v>
      </c>
      <c r="Q2" s="2002"/>
      <c r="R2" s="399"/>
      <c r="S2" s="448" t="e">
        <f>IF(LEN(DPDV_02AT)&gt;0,LEN(DPDV_02AT),0-PDV_NBmini)</f>
        <v>#REF!</v>
      </c>
      <c r="T2" s="448" t="e">
        <f>IF(LEN(DKPI_02AT)&gt;0,LEN(DKPI_02AT),0-KPI_NBmini)</f>
        <v>#REF!</v>
      </c>
      <c r="U2" s="451"/>
    </row>
    <row r="3" spans="1:21" ht="6.75" customHeight="1" thickBot="1" x14ac:dyDescent="0.4">
      <c r="A3" s="401"/>
      <c r="B3" s="401"/>
      <c r="C3" s="401"/>
      <c r="D3" s="401"/>
      <c r="E3" s="401"/>
      <c r="F3" s="401"/>
      <c r="G3" s="401"/>
      <c r="H3" s="401"/>
      <c r="I3" s="401"/>
      <c r="J3" s="401"/>
      <c r="K3" s="401"/>
      <c r="L3" s="401"/>
      <c r="M3" s="401"/>
      <c r="N3" s="401"/>
      <c r="O3" s="401"/>
      <c r="P3" s="401"/>
      <c r="Q3" s="401"/>
      <c r="R3" s="401"/>
      <c r="S3" s="401"/>
      <c r="T3" s="401"/>
      <c r="U3" s="64"/>
    </row>
    <row r="4" spans="1:21" s="1" customFormat="1" ht="24.75" customHeight="1" thickBot="1" x14ac:dyDescent="0.4">
      <c r="A4" s="2015" t="s">
        <v>1674</v>
      </c>
      <c r="B4" s="2015"/>
      <c r="C4" s="2015"/>
      <c r="D4" s="2015"/>
      <c r="E4" s="2015"/>
      <c r="F4" s="2015"/>
      <c r="G4" s="2015"/>
      <c r="H4" s="2015"/>
      <c r="I4" s="2015"/>
      <c r="J4" s="2015"/>
      <c r="K4" s="2015"/>
      <c r="L4" s="2015"/>
      <c r="M4" s="2015"/>
      <c r="N4" s="2015"/>
      <c r="O4" s="2015"/>
      <c r="P4" s="2015"/>
      <c r="Q4" s="2015"/>
      <c r="R4" s="2015"/>
      <c r="S4" s="2015"/>
      <c r="T4" s="2016"/>
      <c r="U4" s="435"/>
    </row>
    <row r="5" spans="1:21" s="193" customFormat="1" ht="87.75" customHeight="1" x14ac:dyDescent="0.35">
      <c r="A5" s="2017" t="s">
        <v>14</v>
      </c>
      <c r="B5" s="2017"/>
      <c r="C5" s="2018" t="s">
        <v>1255</v>
      </c>
      <c r="D5" s="2019"/>
      <c r="E5" s="2019"/>
      <c r="F5" s="2019"/>
      <c r="G5" s="2019"/>
      <c r="H5" s="2019"/>
      <c r="I5" s="2019"/>
      <c r="J5" s="2019"/>
      <c r="K5" s="2019"/>
      <c r="L5" s="2019"/>
      <c r="M5" s="2019"/>
      <c r="N5" s="2019"/>
      <c r="O5" s="2019"/>
      <c r="P5" s="2019"/>
      <c r="Q5" s="2019"/>
      <c r="R5" s="2019"/>
      <c r="S5" s="2019"/>
      <c r="T5" s="2019"/>
      <c r="U5" s="452"/>
    </row>
    <row r="6" spans="1:21" x14ac:dyDescent="0.35">
      <c r="Q6" s="64"/>
      <c r="R6" s="64"/>
      <c r="S6" s="64"/>
    </row>
    <row r="7" spans="1:21" ht="18.5" x14ac:dyDescent="0.35">
      <c r="A7" s="2020" t="s">
        <v>1254</v>
      </c>
      <c r="B7" s="2020"/>
      <c r="C7" s="2020"/>
      <c r="D7" s="2020"/>
      <c r="E7" s="2020"/>
      <c r="F7" s="2020"/>
      <c r="G7" s="2020"/>
      <c r="H7" s="2020"/>
      <c r="I7" s="2020"/>
      <c r="J7" s="2020"/>
      <c r="K7" s="2020"/>
      <c r="L7" s="2020"/>
      <c r="M7" s="2020"/>
      <c r="N7" s="2020"/>
      <c r="O7" s="2020"/>
      <c r="P7" s="2020"/>
      <c r="Q7" s="1390"/>
      <c r="R7" s="1390"/>
      <c r="S7" s="1390"/>
      <c r="T7" s="1390"/>
      <c r="U7" s="66"/>
    </row>
    <row r="8" spans="1:21" ht="33.75" customHeight="1" x14ac:dyDescent="0.35">
      <c r="A8" s="1339"/>
      <c r="P8" s="1354"/>
      <c r="Q8" s="66"/>
      <c r="R8" s="66"/>
      <c r="S8" s="66"/>
      <c r="T8" s="1391"/>
      <c r="U8" s="66"/>
    </row>
    <row r="9" spans="1:21" s="24" customFormat="1" ht="51" customHeight="1" x14ac:dyDescent="0.35">
      <c r="A9" s="1339"/>
      <c r="B9" s="1355"/>
      <c r="D9" s="1356"/>
      <c r="E9" s="1356"/>
      <c r="F9" s="2012" t="s">
        <v>1224</v>
      </c>
      <c r="G9" s="2013"/>
      <c r="H9" s="2013"/>
      <c r="I9" s="1357" t="s">
        <v>586</v>
      </c>
      <c r="J9" s="2012" t="s">
        <v>655</v>
      </c>
      <c r="K9" s="2014"/>
      <c r="L9" s="1357" t="s">
        <v>586</v>
      </c>
      <c r="M9" s="2012" t="s">
        <v>1185</v>
      </c>
      <c r="N9" s="2014"/>
      <c r="P9" s="1394"/>
      <c r="Q9" s="1392"/>
      <c r="R9" s="1392"/>
      <c r="S9" s="1392"/>
      <c r="T9" s="1391"/>
      <c r="U9" s="1392"/>
    </row>
    <row r="10" spans="1:21" s="107" customFormat="1" ht="37.5" customHeight="1" thickBot="1" x14ac:dyDescent="0.4">
      <c r="A10" s="1339"/>
      <c r="B10" s="1355"/>
      <c r="C10" s="2003" t="s">
        <v>1184</v>
      </c>
      <c r="D10" s="2004"/>
      <c r="E10" s="1358" t="s">
        <v>1139</v>
      </c>
      <c r="F10" s="2007">
        <v>1.1000000000000001</v>
      </c>
      <c r="G10" s="2007"/>
      <c r="H10" s="2007"/>
      <c r="I10" s="1384"/>
      <c r="J10" s="2008">
        <v>1.25</v>
      </c>
      <c r="K10" s="2008"/>
      <c r="L10" s="1359"/>
      <c r="M10" s="2008">
        <v>1.3</v>
      </c>
      <c r="N10" s="2008"/>
      <c r="O10" s="1388"/>
      <c r="P10" s="1395"/>
      <c r="Q10" s="267"/>
      <c r="R10" s="267"/>
      <c r="S10" s="267"/>
      <c r="T10" s="1391"/>
      <c r="U10" s="267"/>
    </row>
    <row r="11" spans="1:21" s="24" customFormat="1" ht="24" customHeight="1" x14ac:dyDescent="0.35">
      <c r="A11" s="1339"/>
      <c r="B11" s="1355"/>
      <c r="C11" s="2005"/>
      <c r="D11" s="2006"/>
      <c r="E11" s="1360"/>
      <c r="F11" s="1361"/>
      <c r="G11" s="1361"/>
      <c r="H11" s="1361"/>
      <c r="I11" s="2009">
        <v>0.9</v>
      </c>
      <c r="J11" s="2009"/>
      <c r="K11" s="2009"/>
      <c r="L11" s="2009"/>
      <c r="M11" s="1385"/>
      <c r="N11" s="1385"/>
      <c r="O11" s="1389"/>
      <c r="P11" s="1396"/>
      <c r="Q11" s="1393"/>
      <c r="R11" s="1392"/>
      <c r="S11" s="1392"/>
      <c r="T11" s="1391"/>
      <c r="U11" s="1392"/>
    </row>
    <row r="12" spans="1:21" s="24" customFormat="1" ht="45" customHeight="1" x14ac:dyDescent="0.35">
      <c r="A12" s="1339"/>
      <c r="B12" s="1355"/>
      <c r="C12" s="2010">
        <f>F10*J10*M10/I11</f>
        <v>1.9861111111111112</v>
      </c>
      <c r="D12" s="2011"/>
      <c r="E12" s="1356"/>
      <c r="F12" s="1361"/>
      <c r="G12" s="1361"/>
      <c r="H12" s="1361"/>
      <c r="I12" s="2012" t="s">
        <v>1140</v>
      </c>
      <c r="J12" s="2013"/>
      <c r="K12" s="2013"/>
      <c r="L12" s="2014"/>
      <c r="M12" s="1386"/>
      <c r="N12" s="1387"/>
      <c r="O12" s="1387"/>
      <c r="P12" s="1394"/>
      <c r="Q12" s="1392"/>
      <c r="R12" s="1392"/>
      <c r="S12" s="1392"/>
      <c r="T12" s="1391"/>
      <c r="U12" s="1392"/>
    </row>
    <row r="13" spans="1:21" s="28" customFormat="1" ht="18.5" x14ac:dyDescent="0.35">
      <c r="A13" s="1339"/>
      <c r="P13" s="1397"/>
      <c r="Q13" s="73"/>
      <c r="R13" s="73"/>
      <c r="S13" s="73"/>
      <c r="T13" s="1391"/>
      <c r="U13" s="73"/>
    </row>
    <row r="14" spans="1:21" ht="12" customHeight="1" x14ac:dyDescent="0.35">
      <c r="A14" s="1339"/>
      <c r="P14" s="1354"/>
      <c r="Q14" s="66"/>
      <c r="R14" s="66"/>
      <c r="S14" s="66"/>
      <c r="T14" s="1391"/>
      <c r="U14" s="66"/>
    </row>
    <row r="15" spans="1:21" ht="22.5" customHeight="1" x14ac:dyDescent="0.35">
      <c r="A15" s="1354"/>
      <c r="B15" s="1354"/>
      <c r="C15" s="1354"/>
      <c r="D15" s="1354"/>
      <c r="E15" s="1354"/>
      <c r="F15" s="1354"/>
      <c r="G15" s="1354"/>
      <c r="H15" s="1354"/>
      <c r="I15" s="1354"/>
      <c r="J15" s="1354"/>
      <c r="K15" s="1354"/>
      <c r="L15" s="1354"/>
      <c r="M15" s="1354"/>
      <c r="N15" s="1354"/>
      <c r="O15" s="1354"/>
      <c r="P15" s="1354"/>
      <c r="Q15" s="66"/>
      <c r="R15" s="66"/>
      <c r="S15" s="66"/>
      <c r="T15" s="66"/>
      <c r="U15" s="66"/>
    </row>
    <row r="16" spans="1:21" ht="32.25" customHeight="1" thickBot="1" x14ac:dyDescent="0.4">
      <c r="Q16" s="98"/>
      <c r="R16" s="98"/>
      <c r="S16" s="98"/>
      <c r="T16" s="98"/>
      <c r="U16" s="98"/>
    </row>
    <row r="17" spans="1:21" ht="25.5" customHeight="1" thickBot="1" x14ac:dyDescent="0.4">
      <c r="A17" s="2029" t="s">
        <v>1187</v>
      </c>
      <c r="B17" s="2030"/>
      <c r="C17" s="2030"/>
      <c r="D17" s="2030"/>
      <c r="E17" s="2030"/>
      <c r="F17" s="2030"/>
      <c r="G17" s="2030"/>
      <c r="H17" s="2030"/>
      <c r="I17" s="2030"/>
      <c r="J17" s="2030"/>
      <c r="K17" s="2030"/>
      <c r="L17" s="2030"/>
      <c r="M17" s="2030"/>
      <c r="N17" s="2030"/>
      <c r="O17" s="2030"/>
      <c r="P17" s="2031"/>
      <c r="Q17" s="1398"/>
      <c r="R17" s="1398"/>
      <c r="S17" s="1398"/>
      <c r="T17" s="1398"/>
      <c r="U17" s="104"/>
    </row>
    <row r="18" spans="1:21" x14ac:dyDescent="0.35">
      <c r="Q18" s="98"/>
      <c r="R18" s="98"/>
      <c r="S18" s="98"/>
      <c r="T18" s="98"/>
      <c r="U18" s="98"/>
    </row>
    <row r="19" spans="1:21" ht="15" thickBot="1" x14ac:dyDescent="0.4">
      <c r="Q19" s="98"/>
      <c r="R19" s="98"/>
      <c r="S19" s="98"/>
      <c r="T19" s="98"/>
      <c r="U19" s="98"/>
    </row>
    <row r="20" spans="1:21" s="65" customFormat="1" ht="39.75" customHeight="1" thickTop="1" thickBot="1" x14ac:dyDescent="0.4">
      <c r="B20" s="2032" t="s">
        <v>1138</v>
      </c>
      <c r="C20" s="2033"/>
      <c r="D20" s="2034" t="s">
        <v>1137</v>
      </c>
      <c r="E20" s="2035"/>
      <c r="F20" s="2036" t="s">
        <v>1141</v>
      </c>
      <c r="G20" s="2033"/>
      <c r="H20" s="1406" t="s">
        <v>1150</v>
      </c>
      <c r="I20" s="1406" t="s">
        <v>1142</v>
      </c>
      <c r="J20" s="1406" t="s">
        <v>122</v>
      </c>
      <c r="K20" s="1407" t="s">
        <v>1136</v>
      </c>
      <c r="L20" s="1408" t="s">
        <v>489</v>
      </c>
      <c r="M20" s="2032" t="s">
        <v>1153</v>
      </c>
      <c r="N20" s="2037"/>
      <c r="O20" s="2037"/>
      <c r="P20" s="2038"/>
    </row>
    <row r="21" spans="1:21" s="65" customFormat="1" ht="6.75" customHeight="1" thickTop="1" x14ac:dyDescent="0.35">
      <c r="B21" s="2039"/>
      <c r="C21" s="2040"/>
      <c r="D21" s="2040"/>
      <c r="E21" s="2040"/>
      <c r="F21" s="2041"/>
      <c r="G21" s="2042"/>
      <c r="H21" s="1400"/>
      <c r="I21" s="1400"/>
      <c r="J21" s="1400"/>
      <c r="K21" s="1401"/>
      <c r="L21" s="1402"/>
      <c r="M21" s="1403"/>
      <c r="N21" s="1404"/>
      <c r="O21" s="1404"/>
      <c r="P21" s="1405"/>
    </row>
    <row r="22" spans="1:21" s="1328" customFormat="1" ht="54" customHeight="1" x14ac:dyDescent="0.35">
      <c r="A22" s="1328">
        <v>1</v>
      </c>
      <c r="B22" s="2021" t="s">
        <v>1198</v>
      </c>
      <c r="C22" s="2022"/>
      <c r="D22" s="2023"/>
      <c r="E22" s="2024"/>
      <c r="F22" s="2025"/>
      <c r="G22" s="2025"/>
      <c r="H22" s="1341"/>
      <c r="I22" s="1341">
        <v>0</v>
      </c>
      <c r="J22" s="1341">
        <v>1</v>
      </c>
      <c r="K22" s="1341" t="s">
        <v>1143</v>
      </c>
      <c r="L22" s="1342" t="s">
        <v>1144</v>
      </c>
      <c r="M22" s="2026"/>
      <c r="N22" s="2027"/>
      <c r="O22" s="2027"/>
      <c r="P22" s="2028"/>
      <c r="Q22" s="1328" t="s">
        <v>1188</v>
      </c>
    </row>
    <row r="23" spans="1:21" s="1328" customFormat="1" ht="54" customHeight="1" x14ac:dyDescent="0.35">
      <c r="A23" s="1328">
        <v>2</v>
      </c>
      <c r="B23" s="2021" t="s">
        <v>1199</v>
      </c>
      <c r="C23" s="2022"/>
      <c r="D23" s="2023"/>
      <c r="E23" s="2024"/>
      <c r="F23" s="2025"/>
      <c r="G23" s="2025"/>
      <c r="H23" s="1341"/>
      <c r="I23" s="1341">
        <v>0</v>
      </c>
      <c r="J23" s="1341">
        <v>1</v>
      </c>
      <c r="K23" s="1341" t="s">
        <v>1143</v>
      </c>
      <c r="L23" s="1342" t="s">
        <v>1144</v>
      </c>
      <c r="M23" s="2026"/>
      <c r="N23" s="2027"/>
      <c r="O23" s="2027"/>
      <c r="P23" s="2028"/>
      <c r="Q23" s="1328" t="s">
        <v>1189</v>
      </c>
    </row>
    <row r="24" spans="1:21" ht="75" customHeight="1" x14ac:dyDescent="0.35">
      <c r="A24" s="1328">
        <v>3</v>
      </c>
      <c r="B24" s="2021" t="s">
        <v>1200</v>
      </c>
      <c r="C24" s="2022"/>
      <c r="D24" s="2023"/>
      <c r="E24" s="2024"/>
      <c r="F24" s="2025"/>
      <c r="G24" s="2025"/>
      <c r="H24" s="1341"/>
      <c r="I24" s="1341">
        <v>0</v>
      </c>
      <c r="J24" s="1341">
        <v>1</v>
      </c>
      <c r="K24" s="1341" t="s">
        <v>1143</v>
      </c>
      <c r="L24" s="1342"/>
      <c r="M24" s="2026"/>
      <c r="N24" s="2027"/>
      <c r="O24" s="2027"/>
      <c r="P24" s="2028"/>
      <c r="Q24" s="61" t="s">
        <v>37</v>
      </c>
    </row>
    <row r="25" spans="1:21" ht="67.5" customHeight="1" x14ac:dyDescent="0.35">
      <c r="A25" s="1328">
        <v>4</v>
      </c>
      <c r="B25" s="2021" t="s">
        <v>1201</v>
      </c>
      <c r="C25" s="2022"/>
      <c r="D25" s="2023"/>
      <c r="E25" s="2024"/>
      <c r="F25" s="2025"/>
      <c r="G25" s="2025"/>
      <c r="H25" s="1341"/>
      <c r="I25" s="1341" t="s">
        <v>1145</v>
      </c>
      <c r="J25" s="1341">
        <v>2</v>
      </c>
      <c r="K25" s="1341" t="s">
        <v>1146</v>
      </c>
      <c r="L25" s="1340"/>
      <c r="M25" s="2026"/>
      <c r="N25" s="2027"/>
      <c r="O25" s="2027"/>
      <c r="P25" s="2028"/>
    </row>
    <row r="26" spans="1:21" ht="63" customHeight="1" x14ac:dyDescent="0.35">
      <c r="A26" s="1328">
        <v>5</v>
      </c>
      <c r="B26" s="2021" t="s">
        <v>1202</v>
      </c>
      <c r="C26" s="2022"/>
      <c r="D26" s="2023"/>
      <c r="E26" s="2024"/>
      <c r="F26" s="2025"/>
      <c r="G26" s="2025"/>
      <c r="H26" s="1341"/>
      <c r="I26" s="1341">
        <v>0</v>
      </c>
      <c r="J26" s="1341">
        <v>2</v>
      </c>
      <c r="K26" s="1341" t="s">
        <v>1143</v>
      </c>
      <c r="L26" s="1340"/>
      <c r="M26" s="2026"/>
      <c r="N26" s="2027"/>
      <c r="O26" s="2027"/>
      <c r="P26" s="2028"/>
    </row>
    <row r="27" spans="1:21" ht="56.25" customHeight="1" x14ac:dyDescent="0.35">
      <c r="A27" s="1328">
        <v>6</v>
      </c>
      <c r="B27" s="2021" t="s">
        <v>1203</v>
      </c>
      <c r="C27" s="2022"/>
      <c r="D27" s="2023"/>
      <c r="E27" s="2024"/>
      <c r="F27" s="2025"/>
      <c r="G27" s="2025"/>
      <c r="H27" s="1341"/>
      <c r="I27" s="1341">
        <v>0</v>
      </c>
      <c r="J27" s="1341">
        <v>1</v>
      </c>
      <c r="K27" s="1341" t="s">
        <v>1143</v>
      </c>
      <c r="L27" s="1340"/>
      <c r="M27" s="2026"/>
      <c r="N27" s="2027"/>
      <c r="O27" s="2027"/>
      <c r="P27" s="2028"/>
    </row>
    <row r="28" spans="1:21" ht="63" customHeight="1" x14ac:dyDescent="0.35">
      <c r="A28" s="1328">
        <v>7</v>
      </c>
      <c r="B28" s="2021" t="s">
        <v>1204</v>
      </c>
      <c r="C28" s="2022"/>
      <c r="D28" s="2023"/>
      <c r="E28" s="2024"/>
      <c r="F28" s="2025"/>
      <c r="G28" s="2025"/>
      <c r="H28" s="1341"/>
      <c r="I28" s="1341">
        <v>0</v>
      </c>
      <c r="J28" s="1341"/>
      <c r="K28" s="1341"/>
      <c r="L28" s="1382"/>
      <c r="M28" s="2026"/>
      <c r="N28" s="2027"/>
      <c r="O28" s="2027"/>
      <c r="P28" s="2028"/>
    </row>
    <row r="29" spans="1:21" ht="53.25" customHeight="1" x14ac:dyDescent="0.35">
      <c r="A29" s="1328">
        <v>8</v>
      </c>
      <c r="B29" s="2021" t="s">
        <v>1205</v>
      </c>
      <c r="C29" s="2022"/>
      <c r="D29" s="2023"/>
      <c r="E29" s="2024"/>
      <c r="F29" s="2025"/>
      <c r="G29" s="2025"/>
      <c r="H29" s="1341"/>
      <c r="I29" s="1341">
        <v>0</v>
      </c>
      <c r="J29" s="1341"/>
      <c r="K29" s="1341"/>
      <c r="L29" s="1382"/>
      <c r="M29" s="2026"/>
      <c r="N29" s="2027"/>
      <c r="O29" s="2027"/>
      <c r="P29" s="2028"/>
    </row>
    <row r="30" spans="1:21" ht="89.25" customHeight="1" x14ac:dyDescent="0.35">
      <c r="A30" s="1328">
        <v>9</v>
      </c>
      <c r="B30" s="2021" t="s">
        <v>1206</v>
      </c>
      <c r="C30" s="2022"/>
      <c r="D30" s="2023"/>
      <c r="E30" s="2024"/>
      <c r="F30" s="2025"/>
      <c r="G30" s="2025"/>
      <c r="H30" s="1341"/>
      <c r="I30" s="1341">
        <v>0</v>
      </c>
      <c r="J30" s="1341"/>
      <c r="K30" s="1341"/>
      <c r="L30" s="1342"/>
      <c r="M30" s="2026"/>
      <c r="N30" s="2027"/>
      <c r="O30" s="2027"/>
      <c r="P30" s="2028"/>
    </row>
    <row r="31" spans="1:21" ht="78" customHeight="1" x14ac:dyDescent="0.35">
      <c r="A31" s="1328">
        <v>10</v>
      </c>
      <c r="B31" s="2021" t="s">
        <v>1207</v>
      </c>
      <c r="C31" s="2022"/>
      <c r="D31" s="2023"/>
      <c r="E31" s="2024"/>
      <c r="F31" s="2025"/>
      <c r="G31" s="2025"/>
      <c r="H31" s="1341"/>
      <c r="I31" s="1341"/>
      <c r="J31" s="1341"/>
      <c r="K31" s="1341"/>
      <c r="L31" s="1342"/>
      <c r="M31" s="2026"/>
      <c r="N31" s="2027"/>
      <c r="O31" s="2027"/>
      <c r="P31" s="2028"/>
    </row>
    <row r="32" spans="1:21" ht="78" customHeight="1" x14ac:dyDescent="0.35">
      <c r="A32" s="1328">
        <v>11</v>
      </c>
      <c r="B32" s="2021" t="s">
        <v>1208</v>
      </c>
      <c r="C32" s="2022"/>
      <c r="D32" s="2023"/>
      <c r="E32" s="2024"/>
      <c r="F32" s="2025"/>
      <c r="G32" s="2025"/>
      <c r="H32" s="1341"/>
      <c r="I32" s="1341"/>
      <c r="J32" s="1341"/>
      <c r="K32" s="1341"/>
      <c r="L32" s="1342"/>
      <c r="M32" s="2026"/>
      <c r="N32" s="2027"/>
      <c r="O32" s="2027"/>
      <c r="P32" s="2028"/>
    </row>
    <row r="33" spans="1:24" ht="49.5" customHeight="1" x14ac:dyDescent="0.35">
      <c r="A33" s="1328">
        <v>12</v>
      </c>
      <c r="B33" s="2021" t="s">
        <v>1213</v>
      </c>
      <c r="C33" s="2022"/>
      <c r="D33" s="2023"/>
      <c r="E33" s="2024"/>
      <c r="F33" s="2025"/>
      <c r="G33" s="2025"/>
      <c r="H33" s="1341"/>
      <c r="I33" s="1341"/>
      <c r="J33" s="1341"/>
      <c r="K33" s="1341"/>
      <c r="L33" s="1382"/>
      <c r="M33" s="2026"/>
      <c r="N33" s="2027"/>
      <c r="O33" s="2027"/>
      <c r="P33" s="2028"/>
    </row>
    <row r="34" spans="1:24" ht="36.75" customHeight="1" x14ac:dyDescent="0.35">
      <c r="A34" s="1328">
        <v>13</v>
      </c>
      <c r="B34" s="2021" t="s">
        <v>1214</v>
      </c>
      <c r="C34" s="2022"/>
      <c r="D34" s="2023"/>
      <c r="E34" s="2024"/>
      <c r="F34" s="2025"/>
      <c r="G34" s="2025"/>
      <c r="H34" s="1341"/>
      <c r="I34" s="1341"/>
      <c r="J34" s="1341"/>
      <c r="K34" s="1341"/>
      <c r="L34" s="1382"/>
      <c r="M34" s="2026"/>
      <c r="N34" s="2027"/>
      <c r="O34" s="2027"/>
      <c r="P34" s="2028"/>
    </row>
    <row r="35" spans="1:24" ht="36.75" customHeight="1" x14ac:dyDescent="0.35">
      <c r="A35" s="1328">
        <v>14</v>
      </c>
      <c r="B35" s="2021" t="s">
        <v>1240</v>
      </c>
      <c r="C35" s="2022"/>
      <c r="D35" s="2023"/>
      <c r="E35" s="2024"/>
      <c r="F35" s="2025"/>
      <c r="G35" s="2025"/>
      <c r="H35" s="1341"/>
      <c r="I35" s="1341"/>
      <c r="J35" s="1341"/>
      <c r="K35" s="1341"/>
      <c r="L35" s="1382"/>
      <c r="M35" s="2026"/>
      <c r="N35" s="2027"/>
      <c r="O35" s="2027"/>
      <c r="P35" s="2028"/>
    </row>
    <row r="36" spans="1:24" ht="36.75" customHeight="1" x14ac:dyDescent="0.35">
      <c r="A36" s="1328">
        <v>15</v>
      </c>
      <c r="B36" s="2021"/>
      <c r="C36" s="2022"/>
      <c r="D36" s="2023"/>
      <c r="E36" s="2024"/>
      <c r="F36" s="2025"/>
      <c r="G36" s="2025"/>
      <c r="H36" s="1341"/>
      <c r="I36" s="1341"/>
      <c r="J36" s="1341"/>
      <c r="K36" s="1341"/>
      <c r="L36" s="1382"/>
      <c r="M36" s="2026"/>
      <c r="N36" s="2027"/>
      <c r="O36" s="2027"/>
      <c r="P36" s="2028"/>
    </row>
    <row r="37" spans="1:24" ht="36" customHeight="1" x14ac:dyDescent="0.35">
      <c r="A37" s="1328">
        <v>16</v>
      </c>
      <c r="B37" s="2021" t="s">
        <v>1135</v>
      </c>
      <c r="C37" s="2022"/>
      <c r="D37" s="2023"/>
      <c r="E37" s="2024"/>
      <c r="F37" s="2025"/>
      <c r="G37" s="2025"/>
      <c r="H37" s="1341"/>
      <c r="I37" s="1341"/>
      <c r="J37" s="1341"/>
      <c r="K37" s="1341"/>
      <c r="L37" s="1382"/>
      <c r="M37" s="2026"/>
      <c r="N37" s="2027"/>
      <c r="O37" s="2027"/>
      <c r="P37" s="2028"/>
    </row>
    <row r="38" spans="1:24" ht="36.75" customHeight="1" x14ac:dyDescent="0.35">
      <c r="A38" s="1328">
        <v>17</v>
      </c>
      <c r="B38" s="2021"/>
      <c r="C38" s="2022"/>
      <c r="D38" s="2023"/>
      <c r="E38" s="2024"/>
      <c r="F38" s="2025"/>
      <c r="G38" s="2025"/>
      <c r="H38" s="1341"/>
      <c r="I38" s="1341"/>
      <c r="J38" s="1341"/>
      <c r="K38" s="1341"/>
      <c r="L38" s="1382"/>
      <c r="M38" s="2026"/>
      <c r="N38" s="2027"/>
      <c r="O38" s="2027"/>
      <c r="P38" s="2028"/>
      <c r="S38" s="98"/>
      <c r="T38" s="98"/>
      <c r="U38" s="98"/>
      <c r="V38" s="98"/>
      <c r="W38" s="98"/>
      <c r="X38" s="98"/>
    </row>
    <row r="39" spans="1:24" ht="36" customHeight="1" x14ac:dyDescent="0.35">
      <c r="A39" s="1328">
        <v>18</v>
      </c>
      <c r="B39" s="2021" t="s">
        <v>1135</v>
      </c>
      <c r="C39" s="2022"/>
      <c r="D39" s="2023"/>
      <c r="E39" s="2024"/>
      <c r="F39" s="2025"/>
      <c r="G39" s="2025"/>
      <c r="H39" s="1341"/>
      <c r="I39" s="1341"/>
      <c r="J39" s="1341"/>
      <c r="K39" s="1341"/>
      <c r="L39" s="1382"/>
      <c r="M39" s="2026"/>
      <c r="N39" s="2027"/>
      <c r="O39" s="2027"/>
      <c r="P39" s="2028"/>
      <c r="S39" s="1418"/>
      <c r="T39" s="1418"/>
      <c r="U39" s="1418"/>
      <c r="V39" s="1418"/>
      <c r="W39" s="98"/>
      <c r="X39" s="98"/>
    </row>
    <row r="40" spans="1:24" s="65" customFormat="1" ht="35.25" customHeight="1" thickBot="1" x14ac:dyDescent="0.4">
      <c r="B40" s="2047" t="s">
        <v>1147</v>
      </c>
      <c r="C40" s="2048"/>
      <c r="D40" s="2048"/>
      <c r="E40" s="2049"/>
      <c r="F40" s="2050">
        <v>1.1000000000000001</v>
      </c>
      <c r="G40" s="2050"/>
      <c r="H40" s="1344"/>
      <c r="I40" s="1343"/>
      <c r="J40" s="1343"/>
      <c r="K40" s="1343" t="s">
        <v>1134</v>
      </c>
      <c r="L40" s="1383"/>
      <c r="M40" s="2051"/>
      <c r="N40" s="2052"/>
      <c r="O40" s="2052"/>
      <c r="P40" s="2053"/>
      <c r="S40" s="1265"/>
      <c r="T40" s="1265"/>
      <c r="U40" s="1265"/>
      <c r="V40" s="1265"/>
      <c r="W40" s="1265"/>
      <c r="X40" s="1265"/>
    </row>
    <row r="41" spans="1:24" ht="15" thickTop="1" x14ac:dyDescent="0.35">
      <c r="S41" s="98"/>
      <c r="T41" s="98"/>
      <c r="U41" s="98"/>
      <c r="V41" s="98"/>
      <c r="W41" s="98"/>
      <c r="X41" s="98"/>
    </row>
    <row r="45" spans="1:24" x14ac:dyDescent="0.35">
      <c r="Q45" s="104"/>
      <c r="R45" s="104"/>
      <c r="S45" s="104"/>
      <c r="T45" s="104"/>
    </row>
    <row r="46" spans="1:24" ht="15" thickBot="1" x14ac:dyDescent="0.4">
      <c r="Q46" s="104"/>
      <c r="R46" s="104"/>
      <c r="S46" s="104"/>
      <c r="T46" s="104"/>
    </row>
    <row r="47" spans="1:24" ht="19" thickBot="1" x14ac:dyDescent="0.4">
      <c r="A47" s="2029" t="s">
        <v>1192</v>
      </c>
      <c r="B47" s="2030"/>
      <c r="C47" s="2030"/>
      <c r="D47" s="2030"/>
      <c r="E47" s="2030"/>
      <c r="F47" s="2030"/>
      <c r="G47" s="2030"/>
      <c r="H47" s="2030"/>
      <c r="I47" s="2030"/>
      <c r="J47" s="2030"/>
      <c r="K47" s="2030"/>
      <c r="L47" s="2030"/>
      <c r="M47" s="2030"/>
      <c r="N47" s="2030"/>
      <c r="O47" s="2030"/>
      <c r="P47" s="2031"/>
      <c r="Q47" s="1398"/>
      <c r="R47" s="1398"/>
      <c r="S47" s="1398"/>
      <c r="T47" s="1399"/>
    </row>
    <row r="48" spans="1:24" x14ac:dyDescent="0.35">
      <c r="Q48" s="104"/>
      <c r="R48" s="104"/>
      <c r="S48" s="104"/>
      <c r="T48" s="104"/>
    </row>
    <row r="49" spans="1:20" ht="15" thickBot="1" x14ac:dyDescent="0.4">
      <c r="Q49" s="104"/>
      <c r="R49" s="104"/>
      <c r="S49" s="104"/>
      <c r="T49" s="104"/>
    </row>
    <row r="50" spans="1:20" s="65" customFormat="1" ht="39.75" customHeight="1" thickTop="1" thickBot="1" x14ac:dyDescent="0.4">
      <c r="B50" s="2054" t="s">
        <v>1138</v>
      </c>
      <c r="C50" s="2055"/>
      <c r="D50" s="2056" t="s">
        <v>1137</v>
      </c>
      <c r="E50" s="2056"/>
      <c r="F50" s="2055" t="s">
        <v>1141</v>
      </c>
      <c r="G50" s="2055"/>
      <c r="H50" s="1351" t="s">
        <v>1150</v>
      </c>
      <c r="I50" s="1351" t="s">
        <v>1142</v>
      </c>
      <c r="J50" s="1351" t="s">
        <v>122</v>
      </c>
      <c r="K50" s="1352" t="s">
        <v>1136</v>
      </c>
      <c r="L50" s="1353" t="s">
        <v>489</v>
      </c>
      <c r="M50" s="2057" t="s">
        <v>1154</v>
      </c>
      <c r="N50" s="2058"/>
      <c r="O50" s="2058"/>
      <c r="P50" s="2059"/>
      <c r="Q50" s="105"/>
      <c r="R50" s="105"/>
      <c r="S50" s="105"/>
      <c r="T50" s="105"/>
    </row>
    <row r="51" spans="1:20" s="65" customFormat="1" ht="6.75" customHeight="1" thickTop="1" x14ac:dyDescent="0.35">
      <c r="B51" s="2043"/>
      <c r="C51" s="2044"/>
      <c r="D51" s="2044"/>
      <c r="E51" s="2044"/>
      <c r="F51" s="2045"/>
      <c r="G51" s="2045"/>
      <c r="H51" s="1348"/>
      <c r="I51" s="1348"/>
      <c r="J51" s="1348"/>
      <c r="K51" s="1349"/>
      <c r="L51" s="1350"/>
      <c r="M51" s="1415"/>
      <c r="N51" s="1416"/>
      <c r="O51" s="1416"/>
      <c r="P51" s="1417"/>
    </row>
    <row r="52" spans="1:20" s="1328" customFormat="1" ht="50.25" customHeight="1" x14ac:dyDescent="0.35">
      <c r="A52" s="1328">
        <v>1</v>
      </c>
      <c r="B52" s="2021" t="s">
        <v>1208</v>
      </c>
      <c r="C52" s="2022"/>
      <c r="D52" s="2046"/>
      <c r="E52" s="2046"/>
      <c r="F52" s="2046"/>
      <c r="G52" s="2046"/>
      <c r="H52" s="1345"/>
      <c r="I52" s="1345"/>
      <c r="J52" s="1345"/>
      <c r="K52" s="1345"/>
      <c r="L52" s="1346"/>
      <c r="M52" s="2060"/>
      <c r="N52" s="2061"/>
      <c r="O52" s="2061"/>
      <c r="P52" s="2062"/>
      <c r="Q52" s="1328" t="s">
        <v>1190</v>
      </c>
    </row>
    <row r="53" spans="1:20" s="1328" customFormat="1" ht="75" customHeight="1" x14ac:dyDescent="0.35">
      <c r="A53" s="1328">
        <v>2</v>
      </c>
      <c r="B53" s="2021" t="s">
        <v>1220</v>
      </c>
      <c r="C53" s="2022"/>
      <c r="D53" s="2046"/>
      <c r="E53" s="2046"/>
      <c r="F53" s="2046"/>
      <c r="G53" s="2046"/>
      <c r="H53" s="1345"/>
      <c r="I53" s="1345"/>
      <c r="J53" s="1345"/>
      <c r="K53" s="1345"/>
      <c r="L53" s="1346"/>
      <c r="M53" s="2060"/>
      <c r="N53" s="2061"/>
      <c r="O53" s="2061"/>
      <c r="P53" s="2062"/>
      <c r="Q53" s="1328" t="s">
        <v>46</v>
      </c>
    </row>
    <row r="54" spans="1:20" s="1328" customFormat="1" ht="67.5" customHeight="1" x14ac:dyDescent="0.35">
      <c r="A54" s="1328">
        <v>3</v>
      </c>
      <c r="B54" s="2021" t="s">
        <v>1209</v>
      </c>
      <c r="C54" s="2022"/>
      <c r="D54" s="2046"/>
      <c r="E54" s="2046"/>
      <c r="F54" s="2046"/>
      <c r="G54" s="2046"/>
      <c r="H54" s="1345"/>
      <c r="I54" s="1345"/>
      <c r="J54" s="1345"/>
      <c r="K54" s="1345"/>
      <c r="L54" s="1346"/>
      <c r="M54" s="2060"/>
      <c r="N54" s="2061"/>
      <c r="O54" s="2061"/>
      <c r="P54" s="2062"/>
      <c r="Q54" s="65" t="s">
        <v>13</v>
      </c>
    </row>
    <row r="55" spans="1:20" s="1328" customFormat="1" ht="63" customHeight="1" x14ac:dyDescent="0.35">
      <c r="A55" s="1328">
        <v>4</v>
      </c>
      <c r="B55" s="2021" t="s">
        <v>1210</v>
      </c>
      <c r="C55" s="2022"/>
      <c r="D55" s="2046"/>
      <c r="E55" s="2046"/>
      <c r="F55" s="2046"/>
      <c r="G55" s="2046"/>
      <c r="H55" s="1345"/>
      <c r="I55" s="1345"/>
      <c r="J55" s="1345"/>
      <c r="K55" s="1345"/>
      <c r="L55" s="1346"/>
      <c r="M55" s="2060"/>
      <c r="N55" s="2061"/>
      <c r="O55" s="2061"/>
      <c r="P55" s="2062"/>
      <c r="Q55" s="1328" t="s">
        <v>1191</v>
      </c>
    </row>
    <row r="56" spans="1:20" s="1328" customFormat="1" ht="63" customHeight="1" x14ac:dyDescent="0.35">
      <c r="B56" s="2021" t="s">
        <v>1225</v>
      </c>
      <c r="C56" s="2022"/>
      <c r="D56" s="2046"/>
      <c r="E56" s="2046"/>
      <c r="F56" s="2046"/>
      <c r="G56" s="2046"/>
      <c r="H56" s="1345"/>
      <c r="I56" s="1345"/>
      <c r="J56" s="1345"/>
      <c r="K56" s="1345"/>
      <c r="L56" s="1346"/>
      <c r="M56" s="1409"/>
      <c r="N56" s="1410"/>
      <c r="O56" s="1410"/>
      <c r="P56" s="1411"/>
    </row>
    <row r="57" spans="1:20" s="1328" customFormat="1" ht="56.25" customHeight="1" x14ac:dyDescent="0.35">
      <c r="A57" s="1328">
        <v>5</v>
      </c>
      <c r="B57" s="2063" t="s">
        <v>1212</v>
      </c>
      <c r="C57" s="2064"/>
      <c r="D57" s="2046"/>
      <c r="E57" s="2046"/>
      <c r="F57" s="2046"/>
      <c r="G57" s="2046"/>
      <c r="H57" s="1345"/>
      <c r="I57" s="1345"/>
      <c r="J57" s="1345"/>
      <c r="K57" s="1345"/>
      <c r="L57" s="1346"/>
      <c r="M57" s="2060"/>
      <c r="N57" s="2061"/>
      <c r="O57" s="2061"/>
      <c r="P57" s="2062"/>
      <c r="Q57" s="1328" t="s">
        <v>1197</v>
      </c>
    </row>
    <row r="58" spans="1:20" s="1328" customFormat="1" ht="63" customHeight="1" x14ac:dyDescent="0.35">
      <c r="A58" s="1328">
        <v>6</v>
      </c>
      <c r="B58" s="2063" t="s">
        <v>1211</v>
      </c>
      <c r="C58" s="2064"/>
      <c r="D58" s="2046"/>
      <c r="E58" s="2046"/>
      <c r="F58" s="2046"/>
      <c r="G58" s="2046"/>
      <c r="H58" s="1345"/>
      <c r="I58" s="1345"/>
      <c r="J58" s="1345"/>
      <c r="K58" s="1345"/>
      <c r="L58" s="1346"/>
      <c r="M58" s="2060"/>
      <c r="N58" s="2061"/>
      <c r="O58" s="2061"/>
      <c r="P58" s="2062"/>
    </row>
    <row r="59" spans="1:20" s="1328" customFormat="1" ht="53.25" customHeight="1" x14ac:dyDescent="0.35">
      <c r="A59" s="1328">
        <v>7</v>
      </c>
      <c r="B59" s="2063" t="s">
        <v>1215</v>
      </c>
      <c r="C59" s="2064"/>
      <c r="D59" s="2046"/>
      <c r="E59" s="2046"/>
      <c r="F59" s="2046"/>
      <c r="G59" s="2046"/>
      <c r="H59" s="1345"/>
      <c r="I59" s="1345"/>
      <c r="J59" s="1345"/>
      <c r="K59" s="1345"/>
      <c r="L59" s="1346"/>
      <c r="M59" s="2060"/>
      <c r="N59" s="2061"/>
      <c r="O59" s="2061"/>
      <c r="P59" s="2062"/>
    </row>
    <row r="60" spans="1:20" s="1328" customFormat="1" ht="89.25" customHeight="1" x14ac:dyDescent="0.35">
      <c r="A60" s="1328">
        <v>8</v>
      </c>
      <c r="B60" s="2063" t="s">
        <v>1216</v>
      </c>
      <c r="C60" s="2064"/>
      <c r="D60" s="2046"/>
      <c r="E60" s="2046"/>
      <c r="F60" s="2046"/>
      <c r="G60" s="2046"/>
      <c r="H60" s="1345"/>
      <c r="I60" s="1345"/>
      <c r="J60" s="1345"/>
      <c r="K60" s="1345"/>
      <c r="L60" s="1346"/>
      <c r="M60" s="2060"/>
      <c r="N60" s="2061"/>
      <c r="O60" s="2061"/>
      <c r="P60" s="2062"/>
    </row>
    <row r="61" spans="1:20" s="1328" customFormat="1" ht="78" customHeight="1" x14ac:dyDescent="0.35">
      <c r="A61" s="1328">
        <v>9</v>
      </c>
      <c r="B61" s="2063" t="s">
        <v>1217</v>
      </c>
      <c r="C61" s="2064"/>
      <c r="D61" s="2046"/>
      <c r="E61" s="2046"/>
      <c r="F61" s="2046"/>
      <c r="G61" s="2046"/>
      <c r="H61" s="1345"/>
      <c r="I61" s="1345"/>
      <c r="J61" s="1345"/>
      <c r="K61" s="1345"/>
      <c r="L61" s="1346"/>
      <c r="M61" s="2060"/>
      <c r="N61" s="2061"/>
      <c r="O61" s="2061"/>
      <c r="P61" s="2062"/>
    </row>
    <row r="62" spans="1:20" s="1328" customFormat="1" ht="78" customHeight="1" x14ac:dyDescent="0.35">
      <c r="A62" s="1328">
        <v>10</v>
      </c>
      <c r="B62" s="2063" t="s">
        <v>1218</v>
      </c>
      <c r="C62" s="2064"/>
      <c r="D62" s="2046"/>
      <c r="E62" s="2046"/>
      <c r="F62" s="2046"/>
      <c r="G62" s="2046"/>
      <c r="H62" s="1345"/>
      <c r="I62" s="1345"/>
      <c r="J62" s="1345"/>
      <c r="K62" s="1345"/>
      <c r="L62" s="1346"/>
      <c r="M62" s="2060"/>
      <c r="N62" s="2061"/>
      <c r="O62" s="2061"/>
      <c r="P62" s="2062"/>
    </row>
    <row r="63" spans="1:20" s="1328" customFormat="1" ht="49.5" customHeight="1" x14ac:dyDescent="0.35">
      <c r="A63" s="1328">
        <v>11</v>
      </c>
      <c r="B63" s="2063" t="s">
        <v>1219</v>
      </c>
      <c r="C63" s="2064"/>
      <c r="D63" s="2046"/>
      <c r="E63" s="2046"/>
      <c r="F63" s="2046"/>
      <c r="G63" s="2046"/>
      <c r="H63" s="1345"/>
      <c r="I63" s="1345"/>
      <c r="J63" s="1345"/>
      <c r="K63" s="1345"/>
      <c r="L63" s="1346"/>
      <c r="M63" s="2060"/>
      <c r="N63" s="2061"/>
      <c r="O63" s="2061"/>
      <c r="P63" s="2062"/>
    </row>
    <row r="64" spans="1:20" s="1328" customFormat="1" ht="36.75" customHeight="1" x14ac:dyDescent="0.35">
      <c r="A64" s="1328">
        <v>12</v>
      </c>
      <c r="B64" s="2063"/>
      <c r="C64" s="2064"/>
      <c r="D64" s="2046"/>
      <c r="E64" s="2046"/>
      <c r="F64" s="2046"/>
      <c r="G64" s="2046"/>
      <c r="H64" s="1345"/>
      <c r="I64" s="1345"/>
      <c r="J64" s="1345"/>
      <c r="K64" s="1345"/>
      <c r="L64" s="1346"/>
      <c r="M64" s="2060"/>
      <c r="N64" s="2061"/>
      <c r="O64" s="2061"/>
      <c r="P64" s="2062"/>
    </row>
    <row r="65" spans="1:21" s="1328" customFormat="1" ht="36.75" customHeight="1" x14ac:dyDescent="0.35">
      <c r="A65" s="1328">
        <v>13</v>
      </c>
      <c r="B65" s="2063" t="s">
        <v>1148</v>
      </c>
      <c r="C65" s="2064"/>
      <c r="D65" s="2046"/>
      <c r="E65" s="2046"/>
      <c r="F65" s="2046"/>
      <c r="G65" s="2046"/>
      <c r="H65" s="1345"/>
      <c r="I65" s="1345"/>
      <c r="J65" s="1345"/>
      <c r="K65" s="1345"/>
      <c r="L65" s="1346"/>
      <c r="M65" s="2060"/>
      <c r="N65" s="2061"/>
      <c r="O65" s="2061"/>
      <c r="P65" s="2062"/>
    </row>
    <row r="66" spans="1:21" s="1328" customFormat="1" ht="36.75" customHeight="1" x14ac:dyDescent="0.35">
      <c r="A66" s="1328">
        <v>14</v>
      </c>
      <c r="B66" s="2063"/>
      <c r="C66" s="2064"/>
      <c r="D66" s="2046"/>
      <c r="E66" s="2046"/>
      <c r="F66" s="2046"/>
      <c r="G66" s="2046"/>
      <c r="H66" s="1345"/>
      <c r="I66" s="1345"/>
      <c r="J66" s="1345"/>
      <c r="K66" s="1345"/>
      <c r="L66" s="1346"/>
      <c r="M66" s="2060"/>
      <c r="N66" s="2061"/>
      <c r="O66" s="2061"/>
      <c r="P66" s="2062"/>
    </row>
    <row r="67" spans="1:21" s="1328" customFormat="1" ht="36" customHeight="1" x14ac:dyDescent="0.35">
      <c r="A67" s="1328">
        <v>15</v>
      </c>
      <c r="B67" s="2063" t="s">
        <v>1135</v>
      </c>
      <c r="C67" s="2064"/>
      <c r="D67" s="2046"/>
      <c r="E67" s="2046"/>
      <c r="F67" s="2046"/>
      <c r="G67" s="2046"/>
      <c r="H67" s="1345"/>
      <c r="I67" s="1345"/>
      <c r="J67" s="1345"/>
      <c r="K67" s="1345"/>
      <c r="L67" s="1346"/>
      <c r="M67" s="2060"/>
      <c r="N67" s="2061"/>
      <c r="O67" s="2061"/>
      <c r="P67" s="2062"/>
    </row>
    <row r="68" spans="1:21" s="65" customFormat="1" ht="35.25" customHeight="1" thickBot="1" x14ac:dyDescent="0.4">
      <c r="B68" s="2071" t="s">
        <v>1147</v>
      </c>
      <c r="C68" s="2072"/>
      <c r="D68" s="2072"/>
      <c r="E68" s="2072"/>
      <c r="F68" s="2073">
        <v>1.1000000000000001</v>
      </c>
      <c r="G68" s="2073"/>
      <c r="H68" s="1380"/>
      <c r="I68" s="1347"/>
      <c r="J68" s="1347"/>
      <c r="K68" s="1347" t="s">
        <v>1134</v>
      </c>
      <c r="L68" s="1381"/>
      <c r="M68" s="1412"/>
      <c r="N68" s="1413"/>
      <c r="O68" s="1413"/>
      <c r="P68" s="1414"/>
    </row>
    <row r="69" spans="1:21" ht="15" thickTop="1" x14ac:dyDescent="0.35">
      <c r="K69" s="98"/>
      <c r="L69" s="98"/>
      <c r="M69" s="1418"/>
      <c r="N69" s="1418"/>
      <c r="O69" s="1418"/>
      <c r="P69" s="1418"/>
      <c r="Q69" s="98"/>
      <c r="R69" s="98"/>
    </row>
    <row r="70" spans="1:21" x14ac:dyDescent="0.35">
      <c r="K70" s="98"/>
      <c r="L70" s="98"/>
      <c r="M70" s="1418"/>
      <c r="N70" s="1418"/>
      <c r="O70" s="1418"/>
      <c r="P70" s="1418"/>
      <c r="Q70" s="98"/>
      <c r="R70" s="98"/>
    </row>
    <row r="73" spans="1:21" ht="15" thickBot="1" x14ac:dyDescent="0.4">
      <c r="Q73" s="104"/>
      <c r="R73" s="104"/>
      <c r="S73" s="104"/>
      <c r="T73" s="104"/>
      <c r="U73" s="104"/>
    </row>
    <row r="74" spans="1:21" ht="19" thickBot="1" x14ac:dyDescent="0.4">
      <c r="A74" s="2029" t="s">
        <v>1221</v>
      </c>
      <c r="B74" s="2030"/>
      <c r="C74" s="2030"/>
      <c r="D74" s="2030"/>
      <c r="E74" s="2030"/>
      <c r="F74" s="2030"/>
      <c r="G74" s="2030"/>
      <c r="H74" s="2030"/>
      <c r="I74" s="2030"/>
      <c r="J74" s="2030"/>
      <c r="K74" s="2030"/>
      <c r="L74" s="2030"/>
      <c r="M74" s="2030"/>
      <c r="N74" s="2030"/>
      <c r="O74" s="2030"/>
      <c r="P74" s="2031"/>
      <c r="Q74" s="1398"/>
      <c r="R74" s="1398"/>
      <c r="S74" s="1398"/>
      <c r="T74" s="1398"/>
      <c r="U74" s="104"/>
    </row>
    <row r="75" spans="1:21" x14ac:dyDescent="0.35">
      <c r="Q75" s="104"/>
      <c r="R75" s="104"/>
      <c r="S75" s="104"/>
      <c r="T75" s="104"/>
      <c r="U75" s="104"/>
    </row>
    <row r="76" spans="1:21" ht="15" thickBot="1" x14ac:dyDescent="0.4">
      <c r="Q76" s="104"/>
      <c r="R76" s="104"/>
      <c r="S76" s="104"/>
      <c r="T76" s="104"/>
      <c r="U76" s="104"/>
    </row>
    <row r="77" spans="1:21" s="65" customFormat="1" ht="39.75" customHeight="1" thickTop="1" thickBot="1" x14ac:dyDescent="0.4">
      <c r="B77" s="2074" t="s">
        <v>1138</v>
      </c>
      <c r="C77" s="2075"/>
      <c r="D77" s="2076" t="s">
        <v>1137</v>
      </c>
      <c r="E77" s="2076"/>
      <c r="F77" s="2075" t="s">
        <v>1141</v>
      </c>
      <c r="G77" s="2075"/>
      <c r="H77" s="1364" t="s">
        <v>1150</v>
      </c>
      <c r="I77" s="1364" t="s">
        <v>1142</v>
      </c>
      <c r="J77" s="1364" t="s">
        <v>122</v>
      </c>
      <c r="K77" s="1365" t="s">
        <v>1136</v>
      </c>
      <c r="L77" s="1366" t="s">
        <v>489</v>
      </c>
      <c r="M77" s="2077" t="s">
        <v>1154</v>
      </c>
      <c r="N77" s="2078"/>
      <c r="O77" s="2078"/>
      <c r="P77" s="2079"/>
      <c r="Q77" s="105"/>
      <c r="R77" s="105"/>
      <c r="S77" s="105"/>
      <c r="T77" s="105"/>
      <c r="U77" s="105"/>
    </row>
    <row r="78" spans="1:21" s="65" customFormat="1" ht="6.75" customHeight="1" thickTop="1" x14ac:dyDescent="0.35">
      <c r="B78" s="2065"/>
      <c r="C78" s="2066"/>
      <c r="D78" s="2066"/>
      <c r="E78" s="2066"/>
      <c r="F78" s="2067"/>
      <c r="G78" s="2067"/>
      <c r="H78" s="1367"/>
      <c r="I78" s="1367"/>
      <c r="J78" s="1367"/>
      <c r="K78" s="1368"/>
      <c r="L78" s="1369"/>
      <c r="M78" s="1415"/>
      <c r="N78" s="1416"/>
      <c r="O78" s="1416"/>
      <c r="P78" s="1428"/>
    </row>
    <row r="79" spans="1:21" s="1328" customFormat="1" ht="78.75" customHeight="1" x14ac:dyDescent="0.35">
      <c r="A79" s="1328">
        <v>1</v>
      </c>
      <c r="B79" s="2068" t="s">
        <v>1228</v>
      </c>
      <c r="C79" s="2069"/>
      <c r="D79" s="2070"/>
      <c r="E79" s="2070"/>
      <c r="F79" s="2070"/>
      <c r="G79" s="2070"/>
      <c r="H79" s="1362"/>
      <c r="I79" s="1362"/>
      <c r="J79" s="1362"/>
      <c r="K79" s="1362" t="s">
        <v>1143</v>
      </c>
      <c r="L79" s="1363" t="s">
        <v>1144</v>
      </c>
      <c r="M79" s="2080"/>
      <c r="N79" s="2061"/>
      <c r="O79" s="2061"/>
      <c r="P79" s="2081"/>
      <c r="Q79" s="1328" t="s">
        <v>1132</v>
      </c>
    </row>
    <row r="80" spans="1:21" s="1328" customFormat="1" ht="75" customHeight="1" x14ac:dyDescent="0.35">
      <c r="A80" s="1328">
        <v>2</v>
      </c>
      <c r="B80" s="2068" t="s">
        <v>1229</v>
      </c>
      <c r="C80" s="2069"/>
      <c r="D80" s="2070"/>
      <c r="E80" s="2070"/>
      <c r="F80" s="2070"/>
      <c r="G80" s="2070"/>
      <c r="H80" s="1362"/>
      <c r="I80" s="1362"/>
      <c r="J80" s="1362"/>
      <c r="K80" s="1362" t="s">
        <v>1143</v>
      </c>
      <c r="L80" s="1363"/>
      <c r="M80" s="2080"/>
      <c r="N80" s="2061"/>
      <c r="O80" s="2061"/>
      <c r="P80" s="2081"/>
      <c r="Q80" s="1328" t="s">
        <v>1193</v>
      </c>
    </row>
    <row r="81" spans="1:17" s="65" customFormat="1" ht="67.5" customHeight="1" x14ac:dyDescent="0.35">
      <c r="A81" s="1328">
        <v>3</v>
      </c>
      <c r="B81" s="2068" t="s">
        <v>1230</v>
      </c>
      <c r="C81" s="2069"/>
      <c r="D81" s="2082"/>
      <c r="E81" s="2082"/>
      <c r="F81" s="2082"/>
      <c r="G81" s="2082"/>
      <c r="H81" s="1370"/>
      <c r="I81" s="1362"/>
      <c r="J81" s="1362"/>
      <c r="K81" s="1362" t="s">
        <v>1146</v>
      </c>
      <c r="L81" s="1363"/>
      <c r="M81" s="2080"/>
      <c r="N81" s="2061"/>
      <c r="O81" s="2061"/>
      <c r="P81" s="2081"/>
      <c r="Q81" s="65" t="s">
        <v>1194</v>
      </c>
    </row>
    <row r="82" spans="1:17" s="1328" customFormat="1" ht="63" customHeight="1" x14ac:dyDescent="0.35">
      <c r="A82" s="1328">
        <v>4</v>
      </c>
      <c r="B82" s="2068" t="s">
        <v>1231</v>
      </c>
      <c r="C82" s="2069"/>
      <c r="D82" s="2070"/>
      <c r="E82" s="2070"/>
      <c r="F82" s="2070"/>
      <c r="G82" s="2070"/>
      <c r="H82" s="1362"/>
      <c r="I82" s="1362"/>
      <c r="J82" s="1362"/>
      <c r="K82" s="1362"/>
      <c r="L82" s="1363"/>
      <c r="M82" s="2080"/>
      <c r="N82" s="2061"/>
      <c r="O82" s="2061"/>
      <c r="P82" s="2081"/>
      <c r="Q82" s="1328" t="s">
        <v>1195</v>
      </c>
    </row>
    <row r="83" spans="1:17" s="1328" customFormat="1" ht="56.25" customHeight="1" x14ac:dyDescent="0.35">
      <c r="A83" s="1328">
        <v>5</v>
      </c>
      <c r="B83" s="2083" t="s">
        <v>1227</v>
      </c>
      <c r="C83" s="2084"/>
      <c r="D83" s="2070"/>
      <c r="E83" s="2070"/>
      <c r="F83" s="2070"/>
      <c r="G83" s="2070"/>
      <c r="H83" s="1362"/>
      <c r="I83" s="1362"/>
      <c r="J83" s="1362"/>
      <c r="K83" s="1362"/>
      <c r="L83" s="1363"/>
      <c r="M83" s="2080"/>
      <c r="N83" s="2061"/>
      <c r="O83" s="2061"/>
      <c r="P83" s="2081"/>
      <c r="Q83" s="1328" t="s">
        <v>1196</v>
      </c>
    </row>
    <row r="84" spans="1:17" s="1328" customFormat="1" ht="63" customHeight="1" x14ac:dyDescent="0.35">
      <c r="A84" s="1328">
        <v>6</v>
      </c>
      <c r="B84" s="2083" t="s">
        <v>1232</v>
      </c>
      <c r="C84" s="2084"/>
      <c r="D84" s="2070"/>
      <c r="E84" s="2070"/>
      <c r="F84" s="2070"/>
      <c r="G84" s="2070"/>
      <c r="H84" s="1362"/>
      <c r="I84" s="1362"/>
      <c r="J84" s="1362"/>
      <c r="K84" s="1362"/>
      <c r="L84" s="1363"/>
      <c r="M84" s="2080"/>
      <c r="N84" s="2061"/>
      <c r="O84" s="2061"/>
      <c r="P84" s="2081"/>
    </row>
    <row r="85" spans="1:17" s="1328" customFormat="1" ht="53.25" customHeight="1" x14ac:dyDescent="0.35">
      <c r="A85" s="1328">
        <v>7</v>
      </c>
      <c r="B85" s="2083" t="s">
        <v>1223</v>
      </c>
      <c r="C85" s="2084"/>
      <c r="D85" s="2070"/>
      <c r="E85" s="2070"/>
      <c r="F85" s="2070"/>
      <c r="G85" s="2070"/>
      <c r="H85" s="1362"/>
      <c r="I85" s="1362"/>
      <c r="J85" s="1362"/>
      <c r="K85" s="1362"/>
      <c r="L85" s="1363"/>
      <c r="M85" s="2080"/>
      <c r="N85" s="2061"/>
      <c r="O85" s="2061"/>
      <c r="P85" s="2081"/>
    </row>
    <row r="86" spans="1:17" s="1328" customFormat="1" ht="89.25" customHeight="1" x14ac:dyDescent="0.35">
      <c r="A86" s="1328">
        <v>8</v>
      </c>
      <c r="B86" s="2083" t="s">
        <v>1222</v>
      </c>
      <c r="C86" s="2084"/>
      <c r="D86" s="2070"/>
      <c r="E86" s="2070"/>
      <c r="F86" s="2070"/>
      <c r="G86" s="2070"/>
      <c r="H86" s="1362"/>
      <c r="I86" s="1362"/>
      <c r="J86" s="1362"/>
      <c r="K86" s="1362"/>
      <c r="L86" s="1363"/>
      <c r="M86" s="2080"/>
      <c r="N86" s="2061"/>
      <c r="O86" s="2061"/>
      <c r="P86" s="2081"/>
    </row>
    <row r="87" spans="1:17" s="1328" customFormat="1" ht="78" customHeight="1" x14ac:dyDescent="0.35">
      <c r="A87" s="1328">
        <v>9</v>
      </c>
      <c r="B87" s="2083" t="s">
        <v>1233</v>
      </c>
      <c r="C87" s="2084"/>
      <c r="D87" s="2070"/>
      <c r="E87" s="2070"/>
      <c r="F87" s="2070"/>
      <c r="G87" s="2070"/>
      <c r="H87" s="1362"/>
      <c r="I87" s="1362"/>
      <c r="J87" s="1362"/>
      <c r="K87" s="1362"/>
      <c r="L87" s="1363"/>
      <c r="M87" s="2080"/>
      <c r="N87" s="2061"/>
      <c r="O87" s="2061"/>
      <c r="P87" s="2081"/>
    </row>
    <row r="88" spans="1:17" s="1328" customFormat="1" ht="78" customHeight="1" x14ac:dyDescent="0.35">
      <c r="A88" s="1328">
        <v>10</v>
      </c>
      <c r="B88" s="2083" t="s">
        <v>1234</v>
      </c>
      <c r="C88" s="2084"/>
      <c r="D88" s="2070"/>
      <c r="E88" s="2070"/>
      <c r="F88" s="2070"/>
      <c r="G88" s="2070"/>
      <c r="H88" s="1362"/>
      <c r="I88" s="1362"/>
      <c r="J88" s="1362"/>
      <c r="K88" s="1362"/>
      <c r="L88" s="1363"/>
      <c r="M88" s="2080"/>
      <c r="N88" s="2061"/>
      <c r="O88" s="2061"/>
      <c r="P88" s="2081"/>
    </row>
    <row r="89" spans="1:17" s="1328" customFormat="1" ht="49.5" customHeight="1" x14ac:dyDescent="0.35">
      <c r="A89" s="1328">
        <v>11</v>
      </c>
      <c r="B89" s="2083" t="s">
        <v>1235</v>
      </c>
      <c r="C89" s="2084"/>
      <c r="D89" s="2070"/>
      <c r="E89" s="2070"/>
      <c r="F89" s="2070"/>
      <c r="G89" s="2070"/>
      <c r="H89" s="1362"/>
      <c r="I89" s="1362"/>
      <c r="J89" s="1362"/>
      <c r="K89" s="1362"/>
      <c r="L89" s="1363"/>
      <c r="M89" s="2080"/>
      <c r="N89" s="2061"/>
      <c r="O89" s="2061"/>
      <c r="P89" s="2081"/>
    </row>
    <row r="90" spans="1:17" s="1328" customFormat="1" ht="36.75" customHeight="1" x14ac:dyDescent="0.35">
      <c r="A90" s="1328">
        <v>12</v>
      </c>
      <c r="B90" s="2083" t="s">
        <v>1236</v>
      </c>
      <c r="C90" s="2084"/>
      <c r="D90" s="2070"/>
      <c r="E90" s="2070"/>
      <c r="F90" s="2070"/>
      <c r="G90" s="2070"/>
      <c r="H90" s="1362"/>
      <c r="I90" s="1362"/>
      <c r="J90" s="1362"/>
      <c r="K90" s="1362"/>
      <c r="L90" s="1363"/>
      <c r="M90" s="2080"/>
      <c r="N90" s="2061"/>
      <c r="O90" s="2061"/>
      <c r="P90" s="2081"/>
    </row>
    <row r="91" spans="1:17" s="1328" customFormat="1" ht="56.25" customHeight="1" x14ac:dyDescent="0.35">
      <c r="A91" s="1328">
        <v>13</v>
      </c>
      <c r="B91" s="2083" t="s">
        <v>1151</v>
      </c>
      <c r="C91" s="2084"/>
      <c r="D91" s="2070"/>
      <c r="E91" s="2070"/>
      <c r="F91" s="2070"/>
      <c r="G91" s="2070"/>
      <c r="H91" s="1362"/>
      <c r="I91" s="1362"/>
      <c r="J91" s="1362"/>
      <c r="K91" s="1362"/>
      <c r="L91" s="1363"/>
      <c r="M91" s="2080"/>
      <c r="N91" s="2061"/>
      <c r="O91" s="2061"/>
      <c r="P91" s="2081"/>
    </row>
    <row r="92" spans="1:17" s="1328" customFormat="1" ht="36" customHeight="1" x14ac:dyDescent="0.35">
      <c r="A92" s="1328">
        <v>14</v>
      </c>
      <c r="B92" s="2083"/>
      <c r="C92" s="2084"/>
      <c r="D92" s="2070"/>
      <c r="E92" s="2070"/>
      <c r="F92" s="2070"/>
      <c r="G92" s="2070"/>
      <c r="H92" s="1362"/>
      <c r="I92" s="1362"/>
      <c r="J92" s="1362"/>
      <c r="K92" s="1362"/>
      <c r="L92" s="1363"/>
      <c r="M92" s="2080"/>
      <c r="N92" s="2061"/>
      <c r="O92" s="2061"/>
      <c r="P92" s="2081"/>
    </row>
    <row r="93" spans="1:17" s="1328" customFormat="1" ht="49.5" customHeight="1" x14ac:dyDescent="0.35">
      <c r="A93" s="1328">
        <v>15</v>
      </c>
      <c r="B93" s="2083"/>
      <c r="C93" s="2084"/>
      <c r="D93" s="2070"/>
      <c r="E93" s="2070"/>
      <c r="F93" s="2070"/>
      <c r="G93" s="2070"/>
      <c r="H93" s="1362"/>
      <c r="I93" s="1362"/>
      <c r="J93" s="1362"/>
      <c r="K93" s="1362"/>
      <c r="L93" s="1363"/>
      <c r="M93" s="2080"/>
      <c r="N93" s="2061"/>
      <c r="O93" s="2061"/>
      <c r="P93" s="2081"/>
    </row>
    <row r="94" spans="1:17" s="1328" customFormat="1" ht="36.75" customHeight="1" x14ac:dyDescent="0.35">
      <c r="A94" s="1328">
        <v>16</v>
      </c>
      <c r="B94" s="2083" t="s">
        <v>1135</v>
      </c>
      <c r="C94" s="2084"/>
      <c r="D94" s="2070"/>
      <c r="E94" s="2070"/>
      <c r="F94" s="2070"/>
      <c r="G94" s="2070"/>
      <c r="H94" s="1362"/>
      <c r="I94" s="1362"/>
      <c r="J94" s="1362"/>
      <c r="K94" s="1362"/>
      <c r="L94" s="1363"/>
      <c r="M94" s="2080"/>
      <c r="N94" s="2061"/>
      <c r="O94" s="2061"/>
      <c r="P94" s="2081"/>
    </row>
    <row r="95" spans="1:17" s="1328" customFormat="1" ht="36" customHeight="1" thickBot="1" x14ac:dyDescent="0.4">
      <c r="A95" s="1328">
        <v>17</v>
      </c>
      <c r="B95" s="2088" t="s">
        <v>1135</v>
      </c>
      <c r="C95" s="2089"/>
      <c r="D95" s="2090"/>
      <c r="E95" s="2090"/>
      <c r="F95" s="2090"/>
      <c r="G95" s="2090"/>
      <c r="H95" s="1371"/>
      <c r="I95" s="1371"/>
      <c r="J95" s="1371"/>
      <c r="K95" s="1371"/>
      <c r="L95" s="1372"/>
      <c r="M95" s="2091"/>
      <c r="N95" s="2092"/>
      <c r="O95" s="2092"/>
      <c r="P95" s="2093"/>
    </row>
    <row r="96" spans="1:17" s="65" customFormat="1" ht="35.25" customHeight="1" thickTop="1" thickBot="1" x14ac:dyDescent="0.4">
      <c r="B96" s="2100" t="s">
        <v>1147</v>
      </c>
      <c r="C96" s="2101"/>
      <c r="D96" s="2101"/>
      <c r="E96" s="2101"/>
      <c r="F96" s="2102">
        <v>1.1000000000000001</v>
      </c>
      <c r="G96" s="2102"/>
      <c r="H96" s="1422"/>
      <c r="I96" s="1423"/>
      <c r="J96" s="1423"/>
      <c r="K96" s="1423" t="s">
        <v>1134</v>
      </c>
      <c r="L96" s="1424"/>
      <c r="M96" s="1425"/>
      <c r="N96" s="1426"/>
      <c r="O96" s="1426"/>
      <c r="P96" s="1427"/>
    </row>
    <row r="97" spans="1:21" ht="15" thickTop="1" x14ac:dyDescent="0.35">
      <c r="M97" s="1328"/>
      <c r="N97" s="1328"/>
      <c r="O97" s="1328"/>
      <c r="P97" s="1328"/>
    </row>
    <row r="98" spans="1:21" x14ac:dyDescent="0.35">
      <c r="M98" s="65"/>
      <c r="N98" s="65"/>
      <c r="O98" s="65"/>
      <c r="P98" s="65"/>
    </row>
    <row r="99" spans="1:21" x14ac:dyDescent="0.35">
      <c r="Q99" s="104"/>
      <c r="R99" s="104"/>
      <c r="S99" s="104"/>
      <c r="T99" s="104"/>
      <c r="U99" s="104"/>
    </row>
    <row r="100" spans="1:21" ht="15" thickBot="1" x14ac:dyDescent="0.4">
      <c r="Q100" s="104"/>
      <c r="R100" s="104"/>
      <c r="S100" s="104"/>
      <c r="T100" s="104"/>
      <c r="U100" s="104"/>
    </row>
    <row r="101" spans="1:21" ht="19" thickBot="1" x14ac:dyDescent="0.4">
      <c r="A101" s="1419" t="s">
        <v>1149</v>
      </c>
      <c r="B101" s="1420"/>
      <c r="C101" s="1420"/>
      <c r="D101" s="1420"/>
      <c r="E101" s="1420"/>
      <c r="F101" s="1420"/>
      <c r="G101" s="1420"/>
      <c r="H101" s="1420"/>
      <c r="I101" s="1420"/>
      <c r="J101" s="1420"/>
      <c r="K101" s="1420"/>
      <c r="L101" s="1420"/>
      <c r="M101" s="1420"/>
      <c r="N101" s="1420"/>
      <c r="O101" s="1420"/>
      <c r="P101" s="1421"/>
      <c r="Q101" s="1398"/>
      <c r="R101" s="1398"/>
      <c r="S101" s="1398"/>
      <c r="T101" s="1398"/>
      <c r="U101" s="104"/>
    </row>
    <row r="102" spans="1:21" x14ac:dyDescent="0.35">
      <c r="Q102" s="104"/>
      <c r="R102" s="104"/>
      <c r="S102" s="104"/>
      <c r="T102" s="104"/>
      <c r="U102" s="104"/>
    </row>
    <row r="103" spans="1:21" ht="15" thickBot="1" x14ac:dyDescent="0.4">
      <c r="Q103" s="104"/>
      <c r="R103" s="104"/>
      <c r="S103" s="104"/>
      <c r="T103" s="104"/>
      <c r="U103" s="104"/>
    </row>
    <row r="104" spans="1:21" s="65" customFormat="1" ht="39.75" customHeight="1" thickTop="1" thickBot="1" x14ac:dyDescent="0.4">
      <c r="B104" s="2103" t="s">
        <v>1138</v>
      </c>
      <c r="C104" s="2104"/>
      <c r="D104" s="2105" t="s">
        <v>1137</v>
      </c>
      <c r="E104" s="2105"/>
      <c r="F104" s="2104" t="s">
        <v>1141</v>
      </c>
      <c r="G104" s="2104"/>
      <c r="H104" s="1373" t="s">
        <v>1150</v>
      </c>
      <c r="I104" s="1373" t="s">
        <v>1142</v>
      </c>
      <c r="J104" s="1373" t="s">
        <v>122</v>
      </c>
      <c r="K104" s="1374" t="s">
        <v>1136</v>
      </c>
      <c r="L104" s="1432" t="s">
        <v>489</v>
      </c>
      <c r="M104" s="2085" t="s">
        <v>1154</v>
      </c>
      <c r="N104" s="2086"/>
      <c r="O104" s="2086"/>
      <c r="P104" s="2087"/>
      <c r="Q104" s="105"/>
      <c r="R104" s="105"/>
      <c r="S104" s="105"/>
      <c r="T104" s="105"/>
      <c r="U104" s="105"/>
    </row>
    <row r="105" spans="1:21" s="65" customFormat="1" ht="6.75" customHeight="1" thickTop="1" x14ac:dyDescent="0.35">
      <c r="B105" s="2094"/>
      <c r="C105" s="2095"/>
      <c r="D105" s="2095"/>
      <c r="E105" s="2095"/>
      <c r="F105" s="2096"/>
      <c r="G105" s="2096"/>
      <c r="H105" s="1375"/>
      <c r="I105" s="1375"/>
      <c r="J105" s="1375"/>
      <c r="K105" s="1376"/>
      <c r="L105" s="1433"/>
      <c r="M105" s="1436"/>
      <c r="N105" s="1416"/>
      <c r="O105" s="1416"/>
      <c r="P105" s="1429"/>
    </row>
    <row r="106" spans="1:21" s="1328" customFormat="1" ht="63.75" customHeight="1" x14ac:dyDescent="0.35">
      <c r="A106" s="1328">
        <v>1</v>
      </c>
      <c r="B106" s="2097" t="s">
        <v>1237</v>
      </c>
      <c r="C106" s="2098"/>
      <c r="D106" s="2099"/>
      <c r="E106" s="2099"/>
      <c r="F106" s="2099"/>
      <c r="G106" s="2099"/>
      <c r="H106" s="1377"/>
      <c r="I106" s="1377"/>
      <c r="J106" s="1377">
        <v>1</v>
      </c>
      <c r="K106" s="1377" t="s">
        <v>1143</v>
      </c>
      <c r="L106" s="1434" t="s">
        <v>1144</v>
      </c>
      <c r="M106" s="2106"/>
      <c r="N106" s="2061"/>
      <c r="O106" s="2061"/>
      <c r="P106" s="2107"/>
    </row>
    <row r="107" spans="1:21" s="1328" customFormat="1" ht="62.25" customHeight="1" x14ac:dyDescent="0.35">
      <c r="A107" s="1328">
        <v>2</v>
      </c>
      <c r="B107" s="2097" t="s">
        <v>1238</v>
      </c>
      <c r="C107" s="2098"/>
      <c r="D107" s="2099"/>
      <c r="E107" s="2099"/>
      <c r="F107" s="2099"/>
      <c r="G107" s="2099"/>
      <c r="H107" s="1377"/>
      <c r="I107" s="1377"/>
      <c r="J107" s="1377">
        <v>1</v>
      </c>
      <c r="K107" s="1377" t="s">
        <v>1143</v>
      </c>
      <c r="L107" s="1434"/>
      <c r="M107" s="2106"/>
      <c r="N107" s="2061"/>
      <c r="O107" s="2061"/>
      <c r="P107" s="2107"/>
    </row>
    <row r="108" spans="1:21" s="1328" customFormat="1" ht="62.25" customHeight="1" x14ac:dyDescent="0.35">
      <c r="A108" s="1328">
        <v>3</v>
      </c>
      <c r="B108" s="2097" t="s">
        <v>1239</v>
      </c>
      <c r="C108" s="2098"/>
      <c r="D108" s="2099"/>
      <c r="E108" s="2099"/>
      <c r="F108" s="2099"/>
      <c r="G108" s="2099"/>
      <c r="H108" s="1377"/>
      <c r="I108" s="1377"/>
      <c r="J108" s="1377">
        <v>2</v>
      </c>
      <c r="K108" s="1377" t="s">
        <v>1146</v>
      </c>
      <c r="L108" s="1434"/>
      <c r="M108" s="2106"/>
      <c r="N108" s="2061"/>
      <c r="O108" s="2061"/>
      <c r="P108" s="2107"/>
    </row>
    <row r="109" spans="1:21" s="65" customFormat="1" ht="67.5" customHeight="1" x14ac:dyDescent="0.35">
      <c r="A109" s="1328">
        <v>4</v>
      </c>
      <c r="B109" s="2110" t="s">
        <v>1241</v>
      </c>
      <c r="C109" s="2111"/>
      <c r="D109" s="2112"/>
      <c r="E109" s="2112"/>
      <c r="F109" s="2112"/>
      <c r="G109" s="2112"/>
      <c r="H109" s="1377"/>
      <c r="I109" s="1378"/>
      <c r="J109" s="1377">
        <v>2</v>
      </c>
      <c r="K109" s="1377" t="s">
        <v>1146</v>
      </c>
      <c r="L109" s="1434"/>
      <c r="M109" s="2106"/>
      <c r="N109" s="2061"/>
      <c r="O109" s="2061"/>
      <c r="P109" s="2107"/>
    </row>
    <row r="110" spans="1:21" s="1328" customFormat="1" ht="63" customHeight="1" x14ac:dyDescent="0.35">
      <c r="A110" s="1328">
        <v>5</v>
      </c>
      <c r="B110" s="2097" t="s">
        <v>1240</v>
      </c>
      <c r="C110" s="2098"/>
      <c r="D110" s="2099"/>
      <c r="E110" s="2099"/>
      <c r="F110" s="2099"/>
      <c r="G110" s="2099"/>
      <c r="H110" s="1377"/>
      <c r="I110" s="1377"/>
      <c r="J110" s="1377"/>
      <c r="K110" s="1377"/>
      <c r="L110" s="1434"/>
      <c r="M110" s="2106"/>
      <c r="N110" s="2061"/>
      <c r="O110" s="2061"/>
      <c r="P110" s="2107"/>
    </row>
    <row r="111" spans="1:21" s="1328" customFormat="1" ht="56.25" customHeight="1" x14ac:dyDescent="0.35">
      <c r="A111" s="1328">
        <v>6</v>
      </c>
      <c r="B111" s="2108" t="s">
        <v>1242</v>
      </c>
      <c r="C111" s="2109"/>
      <c r="D111" s="2099"/>
      <c r="E111" s="2099"/>
      <c r="F111" s="2099"/>
      <c r="G111" s="2099"/>
      <c r="H111" s="1377"/>
      <c r="I111" s="1377"/>
      <c r="J111" s="1377"/>
      <c r="K111" s="1377"/>
      <c r="L111" s="1434"/>
      <c r="M111" s="2106"/>
      <c r="N111" s="2061"/>
      <c r="O111" s="2061"/>
      <c r="P111" s="2107"/>
    </row>
    <row r="112" spans="1:21" s="1328" customFormat="1" ht="49.5" customHeight="1" x14ac:dyDescent="0.35">
      <c r="A112" s="1328">
        <v>7</v>
      </c>
      <c r="B112" s="2108" t="s">
        <v>1243</v>
      </c>
      <c r="C112" s="2109"/>
      <c r="D112" s="2099"/>
      <c r="E112" s="2099"/>
      <c r="F112" s="2099"/>
      <c r="G112" s="2099"/>
      <c r="H112" s="1377"/>
      <c r="I112" s="1377"/>
      <c r="J112" s="1377"/>
      <c r="K112" s="1377"/>
      <c r="L112" s="1434"/>
      <c r="M112" s="2106"/>
      <c r="N112" s="2061"/>
      <c r="O112" s="2061"/>
      <c r="P112" s="2107"/>
    </row>
    <row r="113" spans="1:16" s="1328" customFormat="1" ht="53.25" customHeight="1" x14ac:dyDescent="0.35">
      <c r="A113" s="1328">
        <v>8</v>
      </c>
      <c r="B113" s="2108"/>
      <c r="C113" s="2109"/>
      <c r="D113" s="2099"/>
      <c r="E113" s="2099"/>
      <c r="F113" s="2099"/>
      <c r="G113" s="2099"/>
      <c r="H113" s="1377"/>
      <c r="I113" s="1377"/>
      <c r="J113" s="1377"/>
      <c r="K113" s="1377"/>
      <c r="L113" s="1434"/>
      <c r="M113" s="2106"/>
      <c r="N113" s="2061"/>
      <c r="O113" s="2061"/>
      <c r="P113" s="2107"/>
    </row>
    <row r="114" spans="1:16" s="1328" customFormat="1" ht="66" customHeight="1" x14ac:dyDescent="0.35">
      <c r="A114" s="1328">
        <v>9</v>
      </c>
      <c r="B114" s="2108"/>
      <c r="C114" s="2109"/>
      <c r="D114" s="2099"/>
      <c r="E114" s="2099"/>
      <c r="F114" s="2099"/>
      <c r="G114" s="2099"/>
      <c r="H114" s="1377"/>
      <c r="I114" s="1377"/>
      <c r="J114" s="1377"/>
      <c r="K114" s="1377"/>
      <c r="L114" s="1434"/>
      <c r="M114" s="2106"/>
      <c r="N114" s="2061"/>
      <c r="O114" s="2061"/>
      <c r="P114" s="2107"/>
    </row>
    <row r="115" spans="1:16" s="1328" customFormat="1" ht="58.5" customHeight="1" x14ac:dyDescent="0.35">
      <c r="A115" s="1328">
        <v>10</v>
      </c>
      <c r="B115" s="2108"/>
      <c r="C115" s="2109"/>
      <c r="D115" s="2099"/>
      <c r="E115" s="2099"/>
      <c r="F115" s="2099"/>
      <c r="G115" s="2099"/>
      <c r="H115" s="1377"/>
      <c r="I115" s="1377"/>
      <c r="J115" s="1377"/>
      <c r="K115" s="1377"/>
      <c r="L115" s="1434"/>
      <c r="M115" s="2106"/>
      <c r="N115" s="2061"/>
      <c r="O115" s="2061"/>
      <c r="P115" s="2107"/>
    </row>
    <row r="116" spans="1:16" s="1328" customFormat="1" ht="51" customHeight="1" x14ac:dyDescent="0.35">
      <c r="A116" s="1328">
        <v>11</v>
      </c>
      <c r="B116" s="2108"/>
      <c r="C116" s="2109"/>
      <c r="D116" s="2099"/>
      <c r="E116" s="2099"/>
      <c r="F116" s="2099"/>
      <c r="G116" s="2099"/>
      <c r="H116" s="1377"/>
      <c r="I116" s="1377"/>
      <c r="J116" s="1377"/>
      <c r="K116" s="1377"/>
      <c r="L116" s="1434"/>
      <c r="M116" s="2106"/>
      <c r="N116" s="2061"/>
      <c r="O116" s="2061"/>
      <c r="P116" s="2107"/>
    </row>
    <row r="117" spans="1:16" s="1328" customFormat="1" ht="49.5" customHeight="1" x14ac:dyDescent="0.35">
      <c r="A117" s="1328">
        <v>12</v>
      </c>
      <c r="B117" s="2108"/>
      <c r="C117" s="2109"/>
      <c r="D117" s="2099"/>
      <c r="E117" s="2099"/>
      <c r="F117" s="2099"/>
      <c r="G117" s="2099"/>
      <c r="H117" s="1377"/>
      <c r="I117" s="1377"/>
      <c r="J117" s="1377"/>
      <c r="K117" s="1377"/>
      <c r="L117" s="1434"/>
      <c r="M117" s="2106"/>
      <c r="N117" s="2061"/>
      <c r="O117" s="2061"/>
      <c r="P117" s="2107"/>
    </row>
    <row r="118" spans="1:16" s="1328" customFormat="1" ht="60" customHeight="1" x14ac:dyDescent="0.35">
      <c r="A118" s="1328">
        <v>13</v>
      </c>
      <c r="B118" s="2108"/>
      <c r="C118" s="2109"/>
      <c r="D118" s="2099"/>
      <c r="E118" s="2099"/>
      <c r="F118" s="2099"/>
      <c r="G118" s="2099"/>
      <c r="H118" s="1377"/>
      <c r="I118" s="1377"/>
      <c r="J118" s="1377"/>
      <c r="K118" s="1377"/>
      <c r="L118" s="1434"/>
      <c r="M118" s="2106"/>
      <c r="N118" s="2061"/>
      <c r="O118" s="2061"/>
      <c r="P118" s="2107"/>
    </row>
    <row r="119" spans="1:16" s="1328" customFormat="1" ht="36.75" customHeight="1" x14ac:dyDescent="0.35">
      <c r="A119" s="1328">
        <v>13</v>
      </c>
      <c r="B119" s="2108"/>
      <c r="C119" s="2109"/>
      <c r="D119" s="2099"/>
      <c r="E119" s="2099"/>
      <c r="F119" s="2099"/>
      <c r="G119" s="2099"/>
      <c r="H119" s="1377"/>
      <c r="I119" s="1377"/>
      <c r="J119" s="1377"/>
      <c r="K119" s="1377"/>
      <c r="L119" s="1434"/>
      <c r="M119" s="2106"/>
      <c r="N119" s="2061"/>
      <c r="O119" s="2061"/>
      <c r="P119" s="2107"/>
    </row>
    <row r="120" spans="1:16" s="1328" customFormat="1" ht="56.25" customHeight="1" x14ac:dyDescent="0.35">
      <c r="A120" s="1328">
        <v>14</v>
      </c>
      <c r="B120" s="2108"/>
      <c r="C120" s="2109"/>
      <c r="D120" s="2099"/>
      <c r="E120" s="2099"/>
      <c r="F120" s="2099"/>
      <c r="G120" s="2099"/>
      <c r="H120" s="1377"/>
      <c r="I120" s="1377"/>
      <c r="J120" s="1377"/>
      <c r="K120" s="1377"/>
      <c r="L120" s="1434"/>
      <c r="M120" s="1437"/>
      <c r="N120" s="1410"/>
      <c r="O120" s="1410"/>
      <c r="P120" s="1430"/>
    </row>
    <row r="121" spans="1:16" s="1328" customFormat="1" ht="36" customHeight="1" x14ac:dyDescent="0.35">
      <c r="A121" s="1328">
        <v>15</v>
      </c>
      <c r="B121" s="2108"/>
      <c r="C121" s="2109"/>
      <c r="D121" s="2099"/>
      <c r="E121" s="2099"/>
      <c r="F121" s="2099"/>
      <c r="G121" s="2099"/>
      <c r="H121" s="1377"/>
      <c r="I121" s="1377"/>
      <c r="J121" s="1377"/>
      <c r="K121" s="1377"/>
      <c r="L121" s="1434"/>
      <c r="M121" s="1437"/>
      <c r="N121" s="1410"/>
      <c r="O121" s="1410"/>
      <c r="P121" s="1430"/>
    </row>
    <row r="122" spans="1:16" s="1328" customFormat="1" ht="36" customHeight="1" x14ac:dyDescent="0.35">
      <c r="A122" s="1328">
        <v>16</v>
      </c>
      <c r="B122" s="2108"/>
      <c r="C122" s="2109"/>
      <c r="D122" s="2099"/>
      <c r="E122" s="2099"/>
      <c r="F122" s="2099"/>
      <c r="G122" s="2099"/>
      <c r="H122" s="1377"/>
      <c r="I122" s="1377"/>
      <c r="J122" s="1377"/>
      <c r="K122" s="1377"/>
      <c r="L122" s="1434"/>
      <c r="M122" s="2106"/>
      <c r="N122" s="2061"/>
      <c r="O122" s="2061"/>
      <c r="P122" s="2107"/>
    </row>
    <row r="123" spans="1:16" s="1328" customFormat="1" ht="36.75" customHeight="1" x14ac:dyDescent="0.35">
      <c r="A123" s="1328">
        <v>17</v>
      </c>
      <c r="B123" s="2108"/>
      <c r="C123" s="2109"/>
      <c r="D123" s="2099"/>
      <c r="E123" s="2099"/>
      <c r="F123" s="2099"/>
      <c r="G123" s="2099"/>
      <c r="H123" s="1377"/>
      <c r="I123" s="1377"/>
      <c r="J123" s="1377"/>
      <c r="K123" s="1377"/>
      <c r="L123" s="1434"/>
      <c r="M123" s="2106"/>
      <c r="N123" s="2061"/>
      <c r="O123" s="2061"/>
      <c r="P123" s="2107"/>
    </row>
    <row r="124" spans="1:16" s="1328" customFormat="1" ht="36" customHeight="1" thickBot="1" x14ac:dyDescent="0.4">
      <c r="A124" s="1328">
        <v>18</v>
      </c>
      <c r="B124" s="2108" t="s">
        <v>1135</v>
      </c>
      <c r="C124" s="2109"/>
      <c r="D124" s="2099"/>
      <c r="E124" s="2099"/>
      <c r="F124" s="2099"/>
      <c r="G124" s="2099"/>
      <c r="H124" s="1377"/>
      <c r="I124" s="1377"/>
      <c r="J124" s="1377"/>
      <c r="K124" s="1377"/>
      <c r="L124" s="1434"/>
      <c r="M124" s="2118"/>
      <c r="N124" s="2092"/>
      <c r="O124" s="2092"/>
      <c r="P124" s="2119"/>
    </row>
    <row r="125" spans="1:16" s="65" customFormat="1" ht="35.25" customHeight="1" thickTop="1" thickBot="1" x14ac:dyDescent="0.4">
      <c r="B125" s="2113" t="s">
        <v>1147</v>
      </c>
      <c r="C125" s="2114"/>
      <c r="D125" s="2114"/>
      <c r="E125" s="2115"/>
      <c r="F125" s="2116">
        <v>1.1000000000000001</v>
      </c>
      <c r="G125" s="2117"/>
      <c r="H125" s="1431"/>
      <c r="I125" s="1379"/>
      <c r="J125" s="1379"/>
      <c r="K125" s="1379" t="s">
        <v>1134</v>
      </c>
      <c r="L125" s="1435"/>
      <c r="M125" s="1438"/>
      <c r="N125" s="1439"/>
      <c r="O125" s="1439"/>
      <c r="P125" s="1440"/>
    </row>
    <row r="126" spans="1:16" ht="15" thickTop="1" x14ac:dyDescent="0.35">
      <c r="M126" s="1328"/>
      <c r="N126" s="1328"/>
      <c r="O126" s="1328"/>
      <c r="P126" s="1328"/>
    </row>
    <row r="127" spans="1:16" x14ac:dyDescent="0.35">
      <c r="M127" s="1328"/>
      <c r="N127" s="1328"/>
      <c r="O127" s="1328"/>
      <c r="P127" s="1328"/>
    </row>
    <row r="128" spans="1:16" x14ac:dyDescent="0.35">
      <c r="M128" s="1328"/>
      <c r="N128" s="1328"/>
      <c r="O128" s="1328"/>
      <c r="P128" s="1328"/>
    </row>
    <row r="129" spans="13:16" x14ac:dyDescent="0.35">
      <c r="M129" s="65"/>
      <c r="N129" s="65"/>
      <c r="O129" s="65"/>
      <c r="P129" s="65"/>
    </row>
  </sheetData>
  <mergeCells count="337">
    <mergeCell ref="B125:E125"/>
    <mergeCell ref="F125:G125"/>
    <mergeCell ref="B56:C56"/>
    <mergeCell ref="D56:E56"/>
    <mergeCell ref="F56:G56"/>
    <mergeCell ref="M122:P122"/>
    <mergeCell ref="B123:C123"/>
    <mergeCell ref="D123:E123"/>
    <mergeCell ref="F123:G123"/>
    <mergeCell ref="M123:P123"/>
    <mergeCell ref="B124:C124"/>
    <mergeCell ref="D124:E124"/>
    <mergeCell ref="F124:G124"/>
    <mergeCell ref="M124:P124"/>
    <mergeCell ref="B121:C121"/>
    <mergeCell ref="D121:E121"/>
    <mergeCell ref="F121:G121"/>
    <mergeCell ref="B122:C122"/>
    <mergeCell ref="D122:E122"/>
    <mergeCell ref="F122:G122"/>
    <mergeCell ref="B119:C119"/>
    <mergeCell ref="D119:E119"/>
    <mergeCell ref="F119:G119"/>
    <mergeCell ref="M119:P119"/>
    <mergeCell ref="B120:C120"/>
    <mergeCell ref="D120:E120"/>
    <mergeCell ref="F120:G120"/>
    <mergeCell ref="B117:C117"/>
    <mergeCell ref="D117:E117"/>
    <mergeCell ref="F117:G117"/>
    <mergeCell ref="M117:P117"/>
    <mergeCell ref="B118:C118"/>
    <mergeCell ref="D118:E118"/>
    <mergeCell ref="F118:G118"/>
    <mergeCell ref="M118:P118"/>
    <mergeCell ref="B115:C115"/>
    <mergeCell ref="D115:E115"/>
    <mergeCell ref="F115:G115"/>
    <mergeCell ref="M115:P115"/>
    <mergeCell ref="B116:C116"/>
    <mergeCell ref="D116:E116"/>
    <mergeCell ref="F116:G116"/>
    <mergeCell ref="M116:P116"/>
    <mergeCell ref="B113:C113"/>
    <mergeCell ref="D113:E113"/>
    <mergeCell ref="F113:G113"/>
    <mergeCell ref="M113:P113"/>
    <mergeCell ref="B114:C114"/>
    <mergeCell ref="D114:E114"/>
    <mergeCell ref="F114:G114"/>
    <mergeCell ref="M114:P114"/>
    <mergeCell ref="B111:C111"/>
    <mergeCell ref="D111:E111"/>
    <mergeCell ref="F111:G111"/>
    <mergeCell ref="M111:P111"/>
    <mergeCell ref="B112:C112"/>
    <mergeCell ref="D112:E112"/>
    <mergeCell ref="F112:G112"/>
    <mergeCell ref="M112:P112"/>
    <mergeCell ref="B109:C109"/>
    <mergeCell ref="D109:E109"/>
    <mergeCell ref="F109:G109"/>
    <mergeCell ref="M109:P109"/>
    <mergeCell ref="B110:C110"/>
    <mergeCell ref="D110:E110"/>
    <mergeCell ref="F110:G110"/>
    <mergeCell ref="M110:P110"/>
    <mergeCell ref="M106:P106"/>
    <mergeCell ref="B107:C107"/>
    <mergeCell ref="D107:E107"/>
    <mergeCell ref="F107:G107"/>
    <mergeCell ref="M107:P107"/>
    <mergeCell ref="B108:C108"/>
    <mergeCell ref="D108:E108"/>
    <mergeCell ref="F108:G108"/>
    <mergeCell ref="M108:P108"/>
    <mergeCell ref="B105:C105"/>
    <mergeCell ref="D105:E105"/>
    <mergeCell ref="F105:G105"/>
    <mergeCell ref="B106:C106"/>
    <mergeCell ref="D106:E106"/>
    <mergeCell ref="F106:G106"/>
    <mergeCell ref="B96:E96"/>
    <mergeCell ref="F96:G96"/>
    <mergeCell ref="B104:C104"/>
    <mergeCell ref="D104:E104"/>
    <mergeCell ref="F104:G104"/>
    <mergeCell ref="M104:P104"/>
    <mergeCell ref="B94:C94"/>
    <mergeCell ref="D94:E94"/>
    <mergeCell ref="F94:G94"/>
    <mergeCell ref="M94:P94"/>
    <mergeCell ref="B95:C95"/>
    <mergeCell ref="D95:E95"/>
    <mergeCell ref="F95:G95"/>
    <mergeCell ref="M95:P95"/>
    <mergeCell ref="B92:C92"/>
    <mergeCell ref="D92:E92"/>
    <mergeCell ref="F92:G92"/>
    <mergeCell ref="M92:P92"/>
    <mergeCell ref="B93:C93"/>
    <mergeCell ref="D93:E93"/>
    <mergeCell ref="F93:G93"/>
    <mergeCell ref="M93:P93"/>
    <mergeCell ref="B90:C90"/>
    <mergeCell ref="D90:E90"/>
    <mergeCell ref="F90:G90"/>
    <mergeCell ref="M90:P90"/>
    <mergeCell ref="B91:C91"/>
    <mergeCell ref="D91:E91"/>
    <mergeCell ref="F91:G91"/>
    <mergeCell ref="M91:P91"/>
    <mergeCell ref="B88:C88"/>
    <mergeCell ref="D88:E88"/>
    <mergeCell ref="F88:G88"/>
    <mergeCell ref="M88:P88"/>
    <mergeCell ref="B89:C89"/>
    <mergeCell ref="D89:E89"/>
    <mergeCell ref="F89:G89"/>
    <mergeCell ref="M89:P89"/>
    <mergeCell ref="B86:C86"/>
    <mergeCell ref="D86:E86"/>
    <mergeCell ref="F86:G86"/>
    <mergeCell ref="M86:P86"/>
    <mergeCell ref="B87:C87"/>
    <mergeCell ref="D87:E87"/>
    <mergeCell ref="F87:G87"/>
    <mergeCell ref="M87:P87"/>
    <mergeCell ref="B85:C85"/>
    <mergeCell ref="D85:E85"/>
    <mergeCell ref="F85:G85"/>
    <mergeCell ref="M85:P85"/>
    <mergeCell ref="B82:C82"/>
    <mergeCell ref="D82:E82"/>
    <mergeCell ref="F82:G82"/>
    <mergeCell ref="M82:P82"/>
    <mergeCell ref="B83:C83"/>
    <mergeCell ref="D83:E83"/>
    <mergeCell ref="F83:G83"/>
    <mergeCell ref="M83:P83"/>
    <mergeCell ref="B80:C80"/>
    <mergeCell ref="D80:E80"/>
    <mergeCell ref="F80:G80"/>
    <mergeCell ref="M80:P80"/>
    <mergeCell ref="B81:C81"/>
    <mergeCell ref="D81:E81"/>
    <mergeCell ref="F81:G81"/>
    <mergeCell ref="M81:P81"/>
    <mergeCell ref="B84:C84"/>
    <mergeCell ref="D84:E84"/>
    <mergeCell ref="F84:G84"/>
    <mergeCell ref="M84:P84"/>
    <mergeCell ref="B78:C78"/>
    <mergeCell ref="D78:E78"/>
    <mergeCell ref="F78:G78"/>
    <mergeCell ref="B79:C79"/>
    <mergeCell ref="D79:E79"/>
    <mergeCell ref="F79:G79"/>
    <mergeCell ref="B68:E68"/>
    <mergeCell ref="F68:G68"/>
    <mergeCell ref="A74:P74"/>
    <mergeCell ref="B77:C77"/>
    <mergeCell ref="D77:E77"/>
    <mergeCell ref="F77:G77"/>
    <mergeCell ref="M77:P77"/>
    <mergeCell ref="M79:P79"/>
    <mergeCell ref="B66:C66"/>
    <mergeCell ref="D66:E66"/>
    <mergeCell ref="F66:G66"/>
    <mergeCell ref="M66:P66"/>
    <mergeCell ref="B67:C67"/>
    <mergeCell ref="D67:E67"/>
    <mergeCell ref="F67:G67"/>
    <mergeCell ref="M67:P67"/>
    <mergeCell ref="B64:C64"/>
    <mergeCell ref="D64:E64"/>
    <mergeCell ref="F64:G64"/>
    <mergeCell ref="M64:P64"/>
    <mergeCell ref="B65:C65"/>
    <mergeCell ref="D65:E65"/>
    <mergeCell ref="F65:G65"/>
    <mergeCell ref="M65:P65"/>
    <mergeCell ref="B62:C62"/>
    <mergeCell ref="D62:E62"/>
    <mergeCell ref="F62:G62"/>
    <mergeCell ref="M62:P62"/>
    <mergeCell ref="B63:C63"/>
    <mergeCell ref="D63:E63"/>
    <mergeCell ref="F63:G63"/>
    <mergeCell ref="M63:P63"/>
    <mergeCell ref="B60:C60"/>
    <mergeCell ref="D60:E60"/>
    <mergeCell ref="F60:G60"/>
    <mergeCell ref="M60:P60"/>
    <mergeCell ref="B61:C61"/>
    <mergeCell ref="D61:E61"/>
    <mergeCell ref="F61:G61"/>
    <mergeCell ref="M61:P61"/>
    <mergeCell ref="B59:C59"/>
    <mergeCell ref="D59:E59"/>
    <mergeCell ref="F59:G59"/>
    <mergeCell ref="M59:P59"/>
    <mergeCell ref="B55:C55"/>
    <mergeCell ref="D55:E55"/>
    <mergeCell ref="F55:G55"/>
    <mergeCell ref="M55:P55"/>
    <mergeCell ref="B57:C57"/>
    <mergeCell ref="D57:E57"/>
    <mergeCell ref="F57:G57"/>
    <mergeCell ref="M57:P57"/>
    <mergeCell ref="B53:C53"/>
    <mergeCell ref="D53:E53"/>
    <mergeCell ref="F53:G53"/>
    <mergeCell ref="M53:P53"/>
    <mergeCell ref="B54:C54"/>
    <mergeCell ref="D54:E54"/>
    <mergeCell ref="F54:G54"/>
    <mergeCell ref="M54:P54"/>
    <mergeCell ref="B58:C58"/>
    <mergeCell ref="D58:E58"/>
    <mergeCell ref="F58:G58"/>
    <mergeCell ref="M58:P58"/>
    <mergeCell ref="B51:C51"/>
    <mergeCell ref="D51:E51"/>
    <mergeCell ref="F51:G51"/>
    <mergeCell ref="B52:C52"/>
    <mergeCell ref="D52:E52"/>
    <mergeCell ref="F52:G52"/>
    <mergeCell ref="B40:E40"/>
    <mergeCell ref="F40:G40"/>
    <mergeCell ref="M40:P40"/>
    <mergeCell ref="A47:P47"/>
    <mergeCell ref="B50:C50"/>
    <mergeCell ref="D50:E50"/>
    <mergeCell ref="F50:G50"/>
    <mergeCell ref="M50:P50"/>
    <mergeCell ref="M52:P52"/>
    <mergeCell ref="B38:C38"/>
    <mergeCell ref="D38:E38"/>
    <mergeCell ref="F38:G38"/>
    <mergeCell ref="M38:P38"/>
    <mergeCell ref="B39:C39"/>
    <mergeCell ref="D39:E39"/>
    <mergeCell ref="F39:G39"/>
    <mergeCell ref="M39:P39"/>
    <mergeCell ref="B36:C36"/>
    <mergeCell ref="D36:E36"/>
    <mergeCell ref="F36:G36"/>
    <mergeCell ref="M36:P36"/>
    <mergeCell ref="B37:C37"/>
    <mergeCell ref="D37:E37"/>
    <mergeCell ref="F37:G37"/>
    <mergeCell ref="M37:P37"/>
    <mergeCell ref="B34:C34"/>
    <mergeCell ref="D34:E34"/>
    <mergeCell ref="F34:G34"/>
    <mergeCell ref="M34:P34"/>
    <mergeCell ref="B35:C35"/>
    <mergeCell ref="D35:E35"/>
    <mergeCell ref="F35:G35"/>
    <mergeCell ref="M35:P35"/>
    <mergeCell ref="B32:C32"/>
    <mergeCell ref="D32:E32"/>
    <mergeCell ref="F32:G32"/>
    <mergeCell ref="M32:P32"/>
    <mergeCell ref="B33:C33"/>
    <mergeCell ref="D33:E33"/>
    <mergeCell ref="F33:G33"/>
    <mergeCell ref="M33:P33"/>
    <mergeCell ref="B30:C30"/>
    <mergeCell ref="D30:E30"/>
    <mergeCell ref="F30:G30"/>
    <mergeCell ref="M30:P30"/>
    <mergeCell ref="B31:C31"/>
    <mergeCell ref="D31:E31"/>
    <mergeCell ref="F31:G31"/>
    <mergeCell ref="M31:P31"/>
    <mergeCell ref="B28:C28"/>
    <mergeCell ref="D28:E28"/>
    <mergeCell ref="F28:G28"/>
    <mergeCell ref="M28:P28"/>
    <mergeCell ref="B29:C29"/>
    <mergeCell ref="D29:E29"/>
    <mergeCell ref="F29:G29"/>
    <mergeCell ref="M29:P29"/>
    <mergeCell ref="B26:C26"/>
    <mergeCell ref="D26:E26"/>
    <mergeCell ref="F26:G26"/>
    <mergeCell ref="M26:P26"/>
    <mergeCell ref="B27:C27"/>
    <mergeCell ref="D27:E27"/>
    <mergeCell ref="F27:G27"/>
    <mergeCell ref="M27:P27"/>
    <mergeCell ref="B24:C24"/>
    <mergeCell ref="D24:E24"/>
    <mergeCell ref="F24:G24"/>
    <mergeCell ref="M24:P24"/>
    <mergeCell ref="B25:C25"/>
    <mergeCell ref="D25:E25"/>
    <mergeCell ref="F25:G25"/>
    <mergeCell ref="M25:P25"/>
    <mergeCell ref="B22:C22"/>
    <mergeCell ref="D22:E22"/>
    <mergeCell ref="F22:G22"/>
    <mergeCell ref="M22:P22"/>
    <mergeCell ref="B23:C23"/>
    <mergeCell ref="D23:E23"/>
    <mergeCell ref="F23:G23"/>
    <mergeCell ref="M23:P23"/>
    <mergeCell ref="A17:P17"/>
    <mergeCell ref="B20:C20"/>
    <mergeCell ref="D20:E20"/>
    <mergeCell ref="F20:G20"/>
    <mergeCell ref="M20:P20"/>
    <mergeCell ref="B21:C21"/>
    <mergeCell ref="D21:E21"/>
    <mergeCell ref="F21:G21"/>
    <mergeCell ref="C12:D12"/>
    <mergeCell ref="I12:L12"/>
    <mergeCell ref="A4:T4"/>
    <mergeCell ref="A5:B5"/>
    <mergeCell ref="C5:T5"/>
    <mergeCell ref="A7:P7"/>
    <mergeCell ref="F9:H9"/>
    <mergeCell ref="J9:K9"/>
    <mergeCell ref="M9:N9"/>
    <mergeCell ref="D1:K1"/>
    <mergeCell ref="M1:N1"/>
    <mergeCell ref="P1:Q1"/>
    <mergeCell ref="D2:K2"/>
    <mergeCell ref="M2:N2"/>
    <mergeCell ref="P2:Q2"/>
    <mergeCell ref="C10:D11"/>
    <mergeCell ref="F10:H10"/>
    <mergeCell ref="J10:K10"/>
    <mergeCell ref="M10:N10"/>
    <mergeCell ref="I11:L11"/>
  </mergeCells>
  <conditionalFormatting sqref="S2">
    <cfRule type="iconSet" priority="2">
      <iconSet iconSet="3Symbols2" showValue="0">
        <cfvo type="percent" val="0"/>
        <cfvo type="num" val="0"/>
        <cfvo type="num" val="10"/>
      </iconSet>
    </cfRule>
  </conditionalFormatting>
  <conditionalFormatting sqref="T2">
    <cfRule type="iconSet" priority="1">
      <iconSet iconSet="3Symbols2" showValue="0">
        <cfvo type="percent" val="0"/>
        <cfvo type="num" val="0"/>
        <cfvo type="num" val="10"/>
      </iconSet>
    </cfRule>
  </conditionalFormatting>
  <dataValidations disablePrompts="1" count="1">
    <dataValidation type="list" allowBlank="1" showInputMessage="1" showErrorMessage="1" sqref="M2" xr:uid="{00000000-0002-0000-0400-000000000000}">
      <formula1>AvancementTheme</formula1>
    </dataValidation>
  </dataValidations>
  <hyperlinks>
    <hyperlink ref="S1" location="DPDV_02AT" display="PdV" xr:uid="{00000000-0004-0000-0400-000000000000}"/>
    <hyperlink ref="T1" location="DKPI_02AT" display="KPI's" xr:uid="{00000000-0004-0000-04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67">
    <tabColor rgb="FF92D050"/>
    <pageSetUpPr fitToPage="1"/>
  </sheetPr>
  <dimension ref="A1:U156"/>
  <sheetViews>
    <sheetView showGridLines="0" showZeros="0" zoomScaleNormal="100" workbookViewId="0">
      <selection activeCell="U22" sqref="U22"/>
    </sheetView>
  </sheetViews>
  <sheetFormatPr baseColWidth="10" defaultColWidth="9.1796875" defaultRowHeight="14.5" x14ac:dyDescent="0.35"/>
  <cols>
    <col min="1" max="2" width="9.1796875" style="166"/>
    <col min="3" max="3" width="14.453125" style="166" customWidth="1"/>
    <col min="4" max="5" width="9.1796875" style="166"/>
    <col min="6" max="6" width="10.1796875" style="166" customWidth="1"/>
    <col min="7" max="8" width="9.1796875" style="166"/>
    <col min="9" max="9" width="9.54296875" style="166" bestFit="1" customWidth="1"/>
    <col min="10" max="11" width="9.1796875" style="166"/>
    <col min="12" max="12" width="12.1796875" style="166" customWidth="1"/>
    <col min="13" max="14" width="9.1796875" style="166"/>
    <col min="15" max="15" width="10.54296875" style="166" customWidth="1"/>
    <col min="16" max="18" width="9.1796875" style="166"/>
    <col min="19" max="19" width="11.54296875" style="166" customWidth="1"/>
    <col min="20" max="16384" width="9.1796875" style="166"/>
  </cols>
  <sheetData>
    <row r="1" spans="1:20"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c r="R1" s="450"/>
      <c r="S1" s="450"/>
      <c r="T1" s="450"/>
    </row>
    <row r="2" spans="1:20" s="59" customFormat="1" ht="18" customHeight="1" x14ac:dyDescent="0.35">
      <c r="A2" s="398"/>
      <c r="B2" s="398"/>
      <c r="C2" s="398"/>
      <c r="D2" s="1996" t="str">
        <f>NomClient</f>
        <v>BestEditor</v>
      </c>
      <c r="E2" s="1997"/>
      <c r="F2" s="1997"/>
      <c r="G2" s="1998"/>
      <c r="H2" s="398"/>
      <c r="I2" s="2164" t="s">
        <v>282</v>
      </c>
      <c r="J2" s="2000"/>
      <c r="K2" s="398"/>
      <c r="L2" s="2001">
        <v>41862.634004629632</v>
      </c>
      <c r="M2" s="2002"/>
      <c r="N2" s="399"/>
      <c r="O2" s="448">
        <f>IF(LEN(DPDV_02MV2)&gt;0,LEN(DPDV_02MV2),0-PDV_NBmini)</f>
        <v>-10</v>
      </c>
      <c r="P2" s="448">
        <f>IF(LEN(DKPI_02MV2)&gt;0,LEN(DKPI_02MV2),0-KPI_NBmini)</f>
        <v>-10</v>
      </c>
      <c r="Q2" s="451"/>
      <c r="R2" s="451"/>
      <c r="S2" s="451"/>
      <c r="T2" s="451"/>
    </row>
    <row r="3" spans="1:20" s="61" customFormat="1" ht="6.75" customHeight="1" thickBot="1" x14ac:dyDescent="0.4">
      <c r="A3" s="401"/>
      <c r="B3" s="401"/>
      <c r="C3" s="401"/>
      <c r="D3" s="401"/>
      <c r="E3" s="401"/>
      <c r="F3" s="401"/>
      <c r="G3" s="401"/>
      <c r="H3" s="401"/>
      <c r="I3" s="401"/>
      <c r="J3" s="401"/>
      <c r="K3" s="401"/>
      <c r="L3" s="401"/>
      <c r="M3" s="401"/>
      <c r="N3" s="401"/>
      <c r="O3" s="401"/>
      <c r="P3" s="401"/>
      <c r="Q3" s="64"/>
      <c r="R3" s="64"/>
      <c r="S3" s="64"/>
      <c r="T3" s="64"/>
    </row>
    <row r="4" spans="1:20" s="1" customFormat="1" ht="19.5" customHeight="1" thickBot="1" x14ac:dyDescent="0.4">
      <c r="A4" s="3341" t="str">
        <f>Parametre!B25  &amp; "  : "</f>
        <v xml:space="preserve">Plan de Recrutement et démarrage  : </v>
      </c>
      <c r="B4" s="3341"/>
      <c r="C4" s="3341"/>
      <c r="D4" s="3341"/>
      <c r="E4" s="3341"/>
      <c r="F4" s="3341"/>
      <c r="G4" s="3341"/>
      <c r="H4" s="3342" t="str">
        <f xml:space="preserve"> "Modèle de Vente à 4 ans pour " &amp; NomProd2</f>
        <v>Modèle de Vente à 4 ans pour Offre 2</v>
      </c>
      <c r="I4" s="3342"/>
      <c r="J4" s="3342"/>
      <c r="K4" s="3342"/>
      <c r="L4" s="3342"/>
      <c r="M4" s="3342"/>
      <c r="N4" s="3342"/>
      <c r="O4" s="3342"/>
      <c r="P4" s="3343"/>
      <c r="Q4" s="435"/>
      <c r="R4" s="435"/>
      <c r="S4" s="435"/>
      <c r="T4" s="435"/>
    </row>
    <row r="5" spans="1:20" s="193" customFormat="1" ht="18.75" customHeight="1" x14ac:dyDescent="0.35">
      <c r="A5" s="2017" t="s">
        <v>14</v>
      </c>
      <c r="B5" s="2017"/>
      <c r="C5" s="2018" t="s">
        <v>732</v>
      </c>
      <c r="D5" s="2018"/>
      <c r="E5" s="2018"/>
      <c r="F5" s="2018"/>
      <c r="G5" s="2018"/>
      <c r="H5" s="2018"/>
      <c r="I5" s="2018"/>
      <c r="J5" s="2018"/>
      <c r="K5" s="2018"/>
      <c r="L5" s="2018"/>
      <c r="M5" s="2018"/>
      <c r="N5" s="2018"/>
      <c r="O5" s="2018"/>
      <c r="P5" s="2018"/>
      <c r="Q5" s="452"/>
      <c r="R5" s="452"/>
      <c r="S5" s="452"/>
      <c r="T5" s="452"/>
    </row>
    <row r="6" spans="1:20" s="193" customFormat="1" ht="18.75" customHeight="1" thickBot="1" x14ac:dyDescent="0.4">
      <c r="A6" s="449"/>
      <c r="B6" s="449"/>
      <c r="C6" s="460"/>
      <c r="D6" s="460"/>
      <c r="E6" s="460"/>
      <c r="F6" s="460"/>
      <c r="G6" s="460"/>
      <c r="H6" s="460"/>
      <c r="I6" s="461"/>
      <c r="J6" s="460"/>
      <c r="K6" s="460"/>
      <c r="L6" s="460"/>
      <c r="M6" s="460"/>
      <c r="N6" s="460"/>
      <c r="O6" s="460"/>
      <c r="P6" s="460"/>
      <c r="Q6" s="452"/>
      <c r="R6" s="452"/>
      <c r="S6" s="452"/>
      <c r="T6" s="452"/>
    </row>
    <row r="7" spans="1:20" s="193" customFormat="1" ht="18.75" customHeight="1" thickTop="1" thickBot="1" x14ac:dyDescent="0.4">
      <c r="A7" s="3344" t="s">
        <v>942</v>
      </c>
      <c r="B7" s="3345"/>
      <c r="C7" s="3345"/>
      <c r="D7" s="3345"/>
      <c r="E7" s="3345"/>
      <c r="F7" s="3345"/>
      <c r="G7" s="3346"/>
      <c r="H7" s="452"/>
      <c r="I7" s="462"/>
      <c r="J7" s="3344" t="s">
        <v>943</v>
      </c>
      <c r="K7" s="3345"/>
      <c r="L7" s="3345"/>
      <c r="M7" s="3345"/>
      <c r="N7" s="3345"/>
      <c r="O7" s="3346"/>
      <c r="P7" s="460"/>
      <c r="Q7" s="452"/>
      <c r="R7" s="452"/>
      <c r="S7" s="452"/>
      <c r="T7" s="452"/>
    </row>
    <row r="8" spans="1:20" s="193" customFormat="1" ht="18.75" customHeight="1" thickTop="1" x14ac:dyDescent="0.35">
      <c r="A8" s="463" t="s">
        <v>950</v>
      </c>
      <c r="B8" s="464"/>
      <c r="C8" s="464"/>
      <c r="D8" s="3329" t="s">
        <v>948</v>
      </c>
      <c r="E8" s="3330"/>
      <c r="F8" s="3330"/>
      <c r="G8" s="3331"/>
      <c r="H8" s="452"/>
      <c r="I8" s="464"/>
      <c r="J8" s="465" t="s">
        <v>739</v>
      </c>
      <c r="K8" s="466"/>
      <c r="L8" s="467"/>
      <c r="M8" s="468" t="s">
        <v>944</v>
      </c>
      <c r="N8" s="469"/>
      <c r="O8" s="470"/>
      <c r="P8" s="460"/>
      <c r="Q8" s="452"/>
      <c r="R8" s="452"/>
      <c r="S8" s="452"/>
      <c r="T8" s="452"/>
    </row>
    <row r="9" spans="1:20" s="193" customFormat="1" ht="18.75" customHeight="1" x14ac:dyDescent="0.35">
      <c r="A9" s="463" t="s">
        <v>953</v>
      </c>
      <c r="B9" s="464"/>
      <c r="C9" s="464"/>
      <c r="D9" s="3329" t="s">
        <v>949</v>
      </c>
      <c r="E9" s="3330"/>
      <c r="F9" s="3330"/>
      <c r="G9" s="3331"/>
      <c r="H9" s="452"/>
      <c r="I9" s="464"/>
      <c r="J9" s="471" t="s">
        <v>740</v>
      </c>
      <c r="K9" s="472"/>
      <c r="L9" s="473"/>
      <c r="M9" s="474" t="s">
        <v>945</v>
      </c>
      <c r="N9" s="475"/>
      <c r="O9" s="476"/>
      <c r="P9" s="460"/>
      <c r="Q9" s="452"/>
      <c r="R9" s="452"/>
      <c r="S9" s="452"/>
      <c r="T9" s="452"/>
    </row>
    <row r="10" spans="1:20" s="193" customFormat="1" ht="18.75" customHeight="1" x14ac:dyDescent="0.35">
      <c r="A10" s="463" t="s">
        <v>951</v>
      </c>
      <c r="B10" s="477"/>
      <c r="C10" s="477"/>
      <c r="D10" s="3332" t="s">
        <v>952</v>
      </c>
      <c r="E10" s="3333"/>
      <c r="F10" s="3333"/>
      <c r="G10" s="3334"/>
      <c r="H10" s="452"/>
      <c r="I10" s="477"/>
      <c r="J10" s="478" t="s">
        <v>954</v>
      </c>
      <c r="K10" s="472"/>
      <c r="L10" s="479"/>
      <c r="M10" s="480" t="s">
        <v>955</v>
      </c>
      <c r="N10" s="475"/>
      <c r="O10" s="476"/>
      <c r="P10" s="460"/>
      <c r="Q10" s="452"/>
      <c r="R10" s="452"/>
      <c r="S10" s="452"/>
      <c r="T10" s="452"/>
    </row>
    <row r="11" spans="1:20" s="193" customFormat="1" ht="18.75" customHeight="1" thickBot="1" x14ac:dyDescent="0.4">
      <c r="A11" s="481"/>
      <c r="B11" s="482"/>
      <c r="C11" s="482"/>
      <c r="D11" s="3335"/>
      <c r="E11" s="3336"/>
      <c r="F11" s="3336"/>
      <c r="G11" s="3337"/>
      <c r="H11" s="452"/>
      <c r="I11" s="477"/>
      <c r="J11" s="483" t="s">
        <v>946</v>
      </c>
      <c r="K11" s="484"/>
      <c r="L11" s="485"/>
      <c r="M11" s="486" t="s">
        <v>947</v>
      </c>
      <c r="N11" s="487"/>
      <c r="O11" s="488"/>
      <c r="P11" s="460"/>
      <c r="Q11" s="452"/>
      <c r="R11" s="452"/>
      <c r="S11" s="452"/>
      <c r="T11" s="452"/>
    </row>
    <row r="12" spans="1:20" s="193" customFormat="1" ht="18.75" customHeight="1" thickTop="1" thickBot="1" x14ac:dyDescent="0.4">
      <c r="A12" s="449"/>
      <c r="B12" s="449"/>
      <c r="C12" s="460"/>
      <c r="D12" s="460"/>
      <c r="E12" s="460"/>
      <c r="F12" s="460"/>
      <c r="G12" s="460"/>
      <c r="H12" s="460"/>
      <c r="I12" s="461"/>
      <c r="J12" s="460"/>
      <c r="K12" s="460"/>
      <c r="L12" s="460"/>
      <c r="M12" s="460"/>
      <c r="N12" s="460"/>
      <c r="O12" s="460"/>
      <c r="P12" s="460"/>
      <c r="Q12" s="452"/>
      <c r="R12" s="452"/>
      <c r="S12" s="452"/>
      <c r="T12" s="452"/>
    </row>
    <row r="13" spans="1:20" s="199" customFormat="1" ht="37.5" customHeight="1" thickTop="1" thickBot="1" x14ac:dyDescent="0.4">
      <c r="A13" s="3338" t="s">
        <v>956</v>
      </c>
      <c r="B13" s="3339"/>
      <c r="C13" s="3339"/>
      <c r="D13" s="3339"/>
      <c r="E13" s="3339"/>
      <c r="F13" s="3340"/>
      <c r="G13" s="489">
        <f>AnReference-1</f>
        <v>2013</v>
      </c>
      <c r="H13" s="489">
        <f>AnReference</f>
        <v>2014</v>
      </c>
      <c r="I13" s="489">
        <f>AnReference+1</f>
        <v>2015</v>
      </c>
      <c r="J13" s="489">
        <f>AnReference+2</f>
        <v>2016</v>
      </c>
      <c r="K13" s="1100">
        <f>AnReference+3</f>
        <v>2017</v>
      </c>
      <c r="L13" s="1103" t="s">
        <v>564</v>
      </c>
      <c r="M13" s="490"/>
      <c r="N13" s="491">
        <f t="shared" ref="N13:S13" si="0">G13</f>
        <v>2013</v>
      </c>
      <c r="O13" s="489">
        <f t="shared" si="0"/>
        <v>2014</v>
      </c>
      <c r="P13" s="489">
        <f t="shared" si="0"/>
        <v>2015</v>
      </c>
      <c r="Q13" s="489">
        <f t="shared" si="0"/>
        <v>2016</v>
      </c>
      <c r="R13" s="1100">
        <f t="shared" si="0"/>
        <v>2017</v>
      </c>
      <c r="S13" s="1128" t="str">
        <f t="shared" si="0"/>
        <v xml:space="preserve">Total </v>
      </c>
      <c r="T13" s="492"/>
    </row>
    <row r="14" spans="1:20" s="199" customFormat="1" ht="25.5" customHeight="1" x14ac:dyDescent="0.35">
      <c r="A14" s="3314" t="s">
        <v>733</v>
      </c>
      <c r="B14" s="3315"/>
      <c r="C14" s="3315"/>
      <c r="D14" s="3315"/>
      <c r="E14" s="3315"/>
      <c r="F14" s="3315"/>
      <c r="G14" s="3316" t="s">
        <v>733</v>
      </c>
      <c r="H14" s="3316"/>
      <c r="I14" s="3316"/>
      <c r="J14" s="3316"/>
      <c r="K14" s="3316"/>
      <c r="L14" s="3317"/>
      <c r="M14" s="490"/>
      <c r="N14" s="3326" t="s">
        <v>734</v>
      </c>
      <c r="O14" s="3327"/>
      <c r="P14" s="3327"/>
      <c r="Q14" s="3327"/>
      <c r="R14" s="3327"/>
      <c r="S14" s="3328"/>
      <c r="T14" s="492"/>
    </row>
    <row r="15" spans="1:20" ht="15.5" x14ac:dyDescent="0.35">
      <c r="A15" s="3321" t="s">
        <v>504</v>
      </c>
      <c r="B15" s="3322"/>
      <c r="C15" s="3322"/>
      <c r="D15" s="3322"/>
      <c r="E15" s="3322"/>
      <c r="F15" s="3322"/>
      <c r="G15" s="1180">
        <v>9.6000000000000002E-2</v>
      </c>
      <c r="H15" s="610">
        <v>0.08</v>
      </c>
      <c r="I15" s="610">
        <v>0.14000000000000001</v>
      </c>
      <c r="J15" s="610">
        <v>0.17</v>
      </c>
      <c r="K15" s="1097">
        <v>0.2</v>
      </c>
      <c r="L15" s="1191">
        <f>SUM(H15:K15)</f>
        <v>0.59000000000000008</v>
      </c>
      <c r="M15" s="493"/>
      <c r="N15" s="494">
        <f>G15/G24</f>
        <v>1</v>
      </c>
      <c r="O15" s="495">
        <f>H15/H24</f>
        <v>0.62992125984251968</v>
      </c>
      <c r="P15" s="495">
        <f>I15/I24</f>
        <v>0.57142857142857151</v>
      </c>
      <c r="Q15" s="495">
        <f t="shared" ref="Q15:Q22" si="1">J15/$J$24</f>
        <v>0.5</v>
      </c>
      <c r="R15" s="1118">
        <f t="shared" ref="R15:R22" si="2">K15/$K$24</f>
        <v>0.45454545454545459</v>
      </c>
      <c r="S15" s="1076">
        <f t="shared" ref="S15:S22" si="3">L15/$L$24</f>
        <v>0.51215277777777779</v>
      </c>
      <c r="T15" s="496"/>
    </row>
    <row r="16" spans="1:20" ht="15.5" x14ac:dyDescent="0.35">
      <c r="A16" s="3321" t="s">
        <v>841</v>
      </c>
      <c r="B16" s="3322"/>
      <c r="C16" s="3322"/>
      <c r="D16" s="3322"/>
      <c r="E16" s="3322"/>
      <c r="F16" s="3322"/>
      <c r="G16" s="1180"/>
      <c r="H16" s="610">
        <v>1.2E-2</v>
      </c>
      <c r="I16" s="610">
        <v>2.5000000000000001E-2</v>
      </c>
      <c r="J16" s="610">
        <v>0.05</v>
      </c>
      <c r="K16" s="1097">
        <v>7.4999999999999997E-2</v>
      </c>
      <c r="L16" s="1071">
        <f t="shared" ref="L16:L22" si="4">SUM(H16:K16)</f>
        <v>0.16200000000000001</v>
      </c>
      <c r="M16" s="493"/>
      <c r="N16" s="494">
        <f t="shared" ref="N16:O22" si="5">G16/$H$24</f>
        <v>0</v>
      </c>
      <c r="O16" s="495">
        <f t="shared" si="5"/>
        <v>9.4488188976377951E-2</v>
      </c>
      <c r="P16" s="495">
        <f t="shared" ref="P16:P22" si="6">I16/$I$24</f>
        <v>0.10204081632653061</v>
      </c>
      <c r="Q16" s="495">
        <f t="shared" si="1"/>
        <v>0.14705882352941177</v>
      </c>
      <c r="R16" s="1118">
        <f t="shared" si="2"/>
        <v>0.17045454545454544</v>
      </c>
      <c r="S16" s="1076">
        <f t="shared" si="3"/>
        <v>0.140625</v>
      </c>
      <c r="T16" s="496"/>
    </row>
    <row r="17" spans="1:20" ht="15.5" x14ac:dyDescent="0.35">
      <c r="A17" s="3321" t="s">
        <v>842</v>
      </c>
      <c r="B17" s="3322"/>
      <c r="C17" s="3322"/>
      <c r="D17" s="3322"/>
      <c r="E17" s="3322"/>
      <c r="F17" s="3322"/>
      <c r="G17" s="1180"/>
      <c r="H17" s="610">
        <v>0.01</v>
      </c>
      <c r="I17" s="610">
        <v>0.03</v>
      </c>
      <c r="J17" s="610">
        <v>0.05</v>
      </c>
      <c r="K17" s="1097">
        <v>7.4999999999999997E-2</v>
      </c>
      <c r="L17" s="1071">
        <f t="shared" si="4"/>
        <v>0.16499999999999998</v>
      </c>
      <c r="M17" s="493"/>
      <c r="N17" s="494">
        <f t="shared" si="5"/>
        <v>0</v>
      </c>
      <c r="O17" s="495">
        <f t="shared" si="5"/>
        <v>7.874015748031496E-2</v>
      </c>
      <c r="P17" s="495">
        <f t="shared" si="6"/>
        <v>0.12244897959183673</v>
      </c>
      <c r="Q17" s="495">
        <f t="shared" si="1"/>
        <v>0.14705882352941177</v>
      </c>
      <c r="R17" s="1118">
        <f t="shared" si="2"/>
        <v>0.17045454545454544</v>
      </c>
      <c r="S17" s="1076">
        <f t="shared" si="3"/>
        <v>0.14322916666666663</v>
      </c>
      <c r="T17" s="496"/>
    </row>
    <row r="18" spans="1:20" ht="17.25" customHeight="1" x14ac:dyDescent="0.35">
      <c r="A18" s="3321" t="s">
        <v>843</v>
      </c>
      <c r="B18" s="3322"/>
      <c r="C18" s="3322"/>
      <c r="D18" s="3322"/>
      <c r="E18" s="3322"/>
      <c r="F18" s="3322"/>
      <c r="G18" s="1180"/>
      <c r="H18" s="610">
        <v>0.01</v>
      </c>
      <c r="I18" s="610">
        <v>0.02</v>
      </c>
      <c r="J18" s="610">
        <v>0.03</v>
      </c>
      <c r="K18" s="1097">
        <v>0.04</v>
      </c>
      <c r="L18" s="1071">
        <f t="shared" si="4"/>
        <v>0.1</v>
      </c>
      <c r="M18" s="493"/>
      <c r="N18" s="494">
        <f t="shared" si="5"/>
        <v>0</v>
      </c>
      <c r="O18" s="495">
        <f t="shared" si="5"/>
        <v>7.874015748031496E-2</v>
      </c>
      <c r="P18" s="495">
        <f t="shared" si="6"/>
        <v>8.1632653061224497E-2</v>
      </c>
      <c r="Q18" s="495">
        <f t="shared" si="1"/>
        <v>8.8235294117647051E-2</v>
      </c>
      <c r="R18" s="1118">
        <f t="shared" si="2"/>
        <v>9.0909090909090912E-2</v>
      </c>
      <c r="S18" s="1076">
        <f t="shared" si="3"/>
        <v>8.6805555555555552E-2</v>
      </c>
      <c r="T18" s="496"/>
    </row>
    <row r="19" spans="1:20" ht="15.5" x14ac:dyDescent="0.35">
      <c r="A19" s="3321" t="s">
        <v>730</v>
      </c>
      <c r="B19" s="3322"/>
      <c r="C19" s="3322"/>
      <c r="D19" s="3322"/>
      <c r="E19" s="3322"/>
      <c r="F19" s="3322"/>
      <c r="G19" s="1180"/>
      <c r="H19" s="610">
        <v>1.4999999999999999E-2</v>
      </c>
      <c r="I19" s="610">
        <v>0.03</v>
      </c>
      <c r="J19" s="610">
        <v>0.04</v>
      </c>
      <c r="K19" s="1097">
        <v>0.05</v>
      </c>
      <c r="L19" s="1071">
        <f t="shared" si="4"/>
        <v>0.13500000000000001</v>
      </c>
      <c r="M19" s="497"/>
      <c r="N19" s="494">
        <f t="shared" si="5"/>
        <v>0</v>
      </c>
      <c r="O19" s="495">
        <f t="shared" si="5"/>
        <v>0.11811023622047244</v>
      </c>
      <c r="P19" s="495">
        <f t="shared" si="6"/>
        <v>0.12244897959183673</v>
      </c>
      <c r="Q19" s="495">
        <f t="shared" si="1"/>
        <v>0.11764705882352941</v>
      </c>
      <c r="R19" s="1118">
        <f t="shared" si="2"/>
        <v>0.11363636363636365</v>
      </c>
      <c r="S19" s="1076">
        <f t="shared" si="3"/>
        <v>0.1171875</v>
      </c>
      <c r="T19" s="496"/>
    </row>
    <row r="20" spans="1:20" ht="15.5" x14ac:dyDescent="0.35">
      <c r="A20" s="3321"/>
      <c r="B20" s="3322"/>
      <c r="C20" s="3322"/>
      <c r="D20" s="3322"/>
      <c r="E20" s="3322"/>
      <c r="F20" s="3322"/>
      <c r="G20" s="1180"/>
      <c r="H20" s="610"/>
      <c r="I20" s="610"/>
      <c r="J20" s="610"/>
      <c r="K20" s="1097"/>
      <c r="L20" s="1071">
        <f t="shared" si="4"/>
        <v>0</v>
      </c>
      <c r="M20" s="497"/>
      <c r="N20" s="494">
        <f t="shared" si="5"/>
        <v>0</v>
      </c>
      <c r="O20" s="495">
        <f t="shared" si="5"/>
        <v>0</v>
      </c>
      <c r="P20" s="495">
        <f t="shared" si="6"/>
        <v>0</v>
      </c>
      <c r="Q20" s="495">
        <f t="shared" si="1"/>
        <v>0</v>
      </c>
      <c r="R20" s="1118">
        <f t="shared" si="2"/>
        <v>0</v>
      </c>
      <c r="S20" s="1076">
        <f t="shared" si="3"/>
        <v>0</v>
      </c>
      <c r="T20" s="496"/>
    </row>
    <row r="21" spans="1:20" ht="15.5" x14ac:dyDescent="0.35">
      <c r="A21" s="3321"/>
      <c r="B21" s="3322"/>
      <c r="C21" s="3322"/>
      <c r="D21" s="3322"/>
      <c r="E21" s="3322"/>
      <c r="F21" s="3322"/>
      <c r="G21" s="1180"/>
      <c r="H21" s="610"/>
      <c r="I21" s="610"/>
      <c r="J21" s="610"/>
      <c r="K21" s="1097"/>
      <c r="L21" s="1071">
        <f>SUM(H21:K21)</f>
        <v>0</v>
      </c>
      <c r="M21" s="497"/>
      <c r="N21" s="494">
        <f t="shared" si="5"/>
        <v>0</v>
      </c>
      <c r="O21" s="495">
        <f t="shared" si="5"/>
        <v>0</v>
      </c>
      <c r="P21" s="495">
        <f t="shared" si="6"/>
        <v>0</v>
      </c>
      <c r="Q21" s="495">
        <f t="shared" si="1"/>
        <v>0</v>
      </c>
      <c r="R21" s="1118">
        <f t="shared" si="2"/>
        <v>0</v>
      </c>
      <c r="S21" s="1076">
        <f t="shared" si="3"/>
        <v>0</v>
      </c>
      <c r="T21" s="496"/>
    </row>
    <row r="22" spans="1:20" ht="15.5" x14ac:dyDescent="0.35">
      <c r="A22" s="3321"/>
      <c r="B22" s="3322"/>
      <c r="C22" s="3322"/>
      <c r="D22" s="3322"/>
      <c r="E22" s="3322"/>
      <c r="F22" s="3322"/>
      <c r="G22" s="1180"/>
      <c r="H22" s="610"/>
      <c r="I22" s="610"/>
      <c r="J22" s="610"/>
      <c r="K22" s="1097"/>
      <c r="L22" s="1071">
        <f t="shared" si="4"/>
        <v>0</v>
      </c>
      <c r="M22" s="497"/>
      <c r="N22" s="494">
        <f t="shared" si="5"/>
        <v>0</v>
      </c>
      <c r="O22" s="495">
        <f t="shared" si="5"/>
        <v>0</v>
      </c>
      <c r="P22" s="495">
        <f t="shared" si="6"/>
        <v>0</v>
      </c>
      <c r="Q22" s="495">
        <f t="shared" si="1"/>
        <v>0</v>
      </c>
      <c r="R22" s="1118">
        <f t="shared" si="2"/>
        <v>0</v>
      </c>
      <c r="S22" s="1076">
        <f t="shared" si="3"/>
        <v>0</v>
      </c>
      <c r="T22" s="496"/>
    </row>
    <row r="23" spans="1:20" ht="8.25" customHeight="1" x14ac:dyDescent="0.35">
      <c r="A23" s="3323">
        <f>SUM(H23:K23)</f>
        <v>0</v>
      </c>
      <c r="B23" s="3324"/>
      <c r="C23" s="3324"/>
      <c r="D23" s="3324"/>
      <c r="E23" s="3324"/>
      <c r="F23" s="3324"/>
      <c r="G23" s="3324"/>
      <c r="H23" s="3324"/>
      <c r="I23" s="3324"/>
      <c r="J23" s="3324"/>
      <c r="K23" s="3324"/>
      <c r="L23" s="3325"/>
      <c r="M23" s="497"/>
      <c r="N23" s="3296">
        <f>H23/$H$24</f>
        <v>0</v>
      </c>
      <c r="O23" s="3297"/>
      <c r="P23" s="3297"/>
      <c r="Q23" s="3297"/>
      <c r="R23" s="3297"/>
      <c r="S23" s="3298"/>
      <c r="T23" s="496"/>
    </row>
    <row r="24" spans="1:20" x14ac:dyDescent="0.35">
      <c r="A24" s="3299" t="s">
        <v>507</v>
      </c>
      <c r="B24" s="3300"/>
      <c r="C24" s="3300"/>
      <c r="D24" s="3300"/>
      <c r="E24" s="3300"/>
      <c r="F24" s="3300"/>
      <c r="G24" s="498">
        <f t="shared" ref="G24:L24" si="7">SUM(G15:G23)</f>
        <v>9.6000000000000002E-2</v>
      </c>
      <c r="H24" s="498">
        <f t="shared" si="7"/>
        <v>0.127</v>
      </c>
      <c r="I24" s="498">
        <f t="shared" si="7"/>
        <v>0.245</v>
      </c>
      <c r="J24" s="498">
        <f t="shared" si="7"/>
        <v>0.34</v>
      </c>
      <c r="K24" s="1098">
        <f t="shared" si="7"/>
        <v>0.44</v>
      </c>
      <c r="L24" s="1101">
        <f t="shared" si="7"/>
        <v>1.1520000000000001</v>
      </c>
      <c r="M24" s="499"/>
      <c r="N24" s="500">
        <f t="shared" ref="N24:S24" si="8">SUM(N15:N23)</f>
        <v>1</v>
      </c>
      <c r="O24" s="501">
        <f t="shared" si="8"/>
        <v>1</v>
      </c>
      <c r="P24" s="501">
        <f t="shared" si="8"/>
        <v>1</v>
      </c>
      <c r="Q24" s="501">
        <f t="shared" si="8"/>
        <v>1</v>
      </c>
      <c r="R24" s="1123">
        <f t="shared" si="8"/>
        <v>1</v>
      </c>
      <c r="S24" s="1126">
        <f t="shared" si="8"/>
        <v>1</v>
      </c>
      <c r="T24" s="497"/>
    </row>
    <row r="25" spans="1:20" ht="15" thickBot="1" x14ac:dyDescent="0.4">
      <c r="A25" s="3310" t="s">
        <v>508</v>
      </c>
      <c r="B25" s="3311"/>
      <c r="C25" s="3311"/>
      <c r="D25" s="3311"/>
      <c r="E25" s="3311"/>
      <c r="F25" s="3311"/>
      <c r="G25" s="502"/>
      <c r="H25" s="503">
        <f>H24/G24</f>
        <v>1.3229166666666667</v>
      </c>
      <c r="I25" s="503">
        <f>I24/H24</f>
        <v>1.9291338582677164</v>
      </c>
      <c r="J25" s="503">
        <f>J24/I24</f>
        <v>1.3877551020408165</v>
      </c>
      <c r="K25" s="1099">
        <f>K24/J24</f>
        <v>1.2941176470588234</v>
      </c>
      <c r="L25" s="1102"/>
      <c r="M25" s="499"/>
      <c r="N25" s="504"/>
      <c r="O25" s="505"/>
      <c r="P25" s="505"/>
      <c r="Q25" s="505"/>
      <c r="R25" s="1124"/>
      <c r="S25" s="1127"/>
      <c r="T25" s="506"/>
    </row>
    <row r="26" spans="1:20" s="167" customFormat="1" ht="44.25" customHeight="1" thickTop="1" thickBot="1" x14ac:dyDescent="0.4">
      <c r="A26" s="507"/>
      <c r="B26" s="507"/>
      <c r="C26" s="507"/>
      <c r="D26" s="507"/>
      <c r="E26" s="507"/>
      <c r="F26" s="507"/>
      <c r="G26" s="508"/>
      <c r="H26" s="509"/>
      <c r="I26" s="509"/>
      <c r="J26" s="509"/>
      <c r="K26" s="509"/>
      <c r="L26" s="510"/>
      <c r="M26" s="499"/>
      <c r="N26" s="499"/>
      <c r="O26" s="511"/>
      <c r="P26" s="511"/>
      <c r="Q26" s="511"/>
      <c r="R26" s="511"/>
      <c r="S26" s="511"/>
      <c r="T26" s="506"/>
    </row>
    <row r="27" spans="1:20" s="199" customFormat="1" ht="37.5" customHeight="1" thickTop="1" thickBot="1" x14ac:dyDescent="0.4">
      <c r="A27" s="3312" t="s">
        <v>956</v>
      </c>
      <c r="B27" s="3313"/>
      <c r="C27" s="3313"/>
      <c r="D27" s="3313"/>
      <c r="E27" s="3313"/>
      <c r="F27" s="3313"/>
      <c r="G27" s="489">
        <f>AnReference-1</f>
        <v>2013</v>
      </c>
      <c r="H27" s="489">
        <f>AnReference</f>
        <v>2014</v>
      </c>
      <c r="I27" s="489">
        <f>AnReference+1</f>
        <v>2015</v>
      </c>
      <c r="J27" s="489">
        <f>AnReference+2</f>
        <v>2016</v>
      </c>
      <c r="K27" s="1100">
        <f>AnReference+3</f>
        <v>2017</v>
      </c>
      <c r="L27" s="1109" t="s">
        <v>564</v>
      </c>
      <c r="M27" s="490"/>
      <c r="N27" s="512">
        <f t="shared" ref="N27:S27" si="9">G27</f>
        <v>2013</v>
      </c>
      <c r="O27" s="513">
        <f t="shared" si="9"/>
        <v>2014</v>
      </c>
      <c r="P27" s="513">
        <f t="shared" si="9"/>
        <v>2015</v>
      </c>
      <c r="Q27" s="513">
        <f t="shared" si="9"/>
        <v>2016</v>
      </c>
      <c r="R27" s="1122">
        <f t="shared" si="9"/>
        <v>2017</v>
      </c>
      <c r="S27" s="1125" t="str">
        <f t="shared" si="9"/>
        <v xml:space="preserve">Total </v>
      </c>
      <c r="T27" s="492"/>
    </row>
    <row r="28" spans="1:20" ht="24.75" customHeight="1" x14ac:dyDescent="0.35">
      <c r="A28" s="3314" t="s">
        <v>509</v>
      </c>
      <c r="B28" s="3315"/>
      <c r="C28" s="3315"/>
      <c r="D28" s="3315"/>
      <c r="E28" s="3315"/>
      <c r="F28" s="3315"/>
      <c r="G28" s="3316" t="s">
        <v>735</v>
      </c>
      <c r="H28" s="3316"/>
      <c r="I28" s="3316"/>
      <c r="J28" s="3316"/>
      <c r="K28" s="3316"/>
      <c r="L28" s="3317"/>
      <c r="M28" s="497"/>
      <c r="N28" s="3318" t="s">
        <v>735</v>
      </c>
      <c r="O28" s="3319"/>
      <c r="P28" s="3319"/>
      <c r="Q28" s="3319"/>
      <c r="R28" s="3319"/>
      <c r="S28" s="3320"/>
      <c r="T28" s="506"/>
    </row>
    <row r="29" spans="1:20" ht="15.5" x14ac:dyDescent="0.35">
      <c r="A29" s="3281" t="str">
        <f t="shared" ref="A29:A36" si="10">A15</f>
        <v>Ventes directes seules</v>
      </c>
      <c r="B29" s="3282"/>
      <c r="C29" s="3282"/>
      <c r="D29" s="3282"/>
      <c r="E29" s="3282"/>
      <c r="F29" s="3282"/>
      <c r="G29" s="1180">
        <v>0.375</v>
      </c>
      <c r="H29" s="610">
        <v>0.27</v>
      </c>
      <c r="I29" s="610">
        <v>0.2</v>
      </c>
      <c r="J29" s="610">
        <v>0.15</v>
      </c>
      <c r="K29" s="1097">
        <v>0.08</v>
      </c>
      <c r="L29" s="1191">
        <f>SUM(H29:K29)</f>
        <v>0.7</v>
      </c>
      <c r="M29" s="493"/>
      <c r="N29" s="494">
        <f t="shared" ref="N29:R36" si="11">G29/G$38</f>
        <v>1</v>
      </c>
      <c r="O29" s="495">
        <f t="shared" si="11"/>
        <v>0.6</v>
      </c>
      <c r="P29" s="495">
        <f t="shared" si="11"/>
        <v>0.37037037037037035</v>
      </c>
      <c r="Q29" s="495">
        <f t="shared" si="11"/>
        <v>0.23076923076923073</v>
      </c>
      <c r="R29" s="1118">
        <f t="shared" si="11"/>
        <v>0.10256410256410256</v>
      </c>
      <c r="S29" s="1076">
        <f t="shared" ref="S29:S36" si="12">L29/$L$38</f>
        <v>0.28925619834710742</v>
      </c>
      <c r="T29" s="497"/>
    </row>
    <row r="30" spans="1:20" ht="15.5" x14ac:dyDescent="0.35">
      <c r="A30" s="3281" t="str">
        <f t="shared" si="10"/>
        <v>VARs revente</v>
      </c>
      <c r="B30" s="3282"/>
      <c r="C30" s="3282"/>
      <c r="D30" s="3282"/>
      <c r="E30" s="3282"/>
      <c r="F30" s="3282"/>
      <c r="G30" s="1180"/>
      <c r="H30" s="610">
        <v>0.1</v>
      </c>
      <c r="I30" s="610">
        <v>0.18</v>
      </c>
      <c r="J30" s="610">
        <v>0.25</v>
      </c>
      <c r="K30" s="1097">
        <v>0.3</v>
      </c>
      <c r="L30" s="1071">
        <f>SUM(H30:K30)</f>
        <v>0.83000000000000007</v>
      </c>
      <c r="M30" s="493"/>
      <c r="N30" s="494">
        <f t="shared" si="11"/>
        <v>0</v>
      </c>
      <c r="O30" s="495">
        <f t="shared" si="11"/>
        <v>0.22222222222222224</v>
      </c>
      <c r="P30" s="495">
        <f t="shared" si="11"/>
        <v>0.33333333333333331</v>
      </c>
      <c r="Q30" s="495">
        <f t="shared" si="11"/>
        <v>0.38461538461538453</v>
      </c>
      <c r="R30" s="1118">
        <f t="shared" si="11"/>
        <v>0.38461538461538458</v>
      </c>
      <c r="S30" s="1076">
        <f t="shared" si="12"/>
        <v>0.34297520661157027</v>
      </c>
      <c r="T30" s="496"/>
    </row>
    <row r="31" spans="1:20" ht="15.5" x14ac:dyDescent="0.35">
      <c r="A31" s="3281" t="str">
        <f t="shared" si="10"/>
        <v>Editeurs revente</v>
      </c>
      <c r="B31" s="3282"/>
      <c r="C31" s="3282"/>
      <c r="D31" s="3282"/>
      <c r="E31" s="3282"/>
      <c r="F31" s="3282"/>
      <c r="G31" s="1180"/>
      <c r="H31" s="610">
        <v>0.05</v>
      </c>
      <c r="I31" s="610">
        <v>0.11</v>
      </c>
      <c r="J31" s="610">
        <v>0.15</v>
      </c>
      <c r="K31" s="1097">
        <v>0.2</v>
      </c>
      <c r="L31" s="1071">
        <f t="shared" ref="L31:L36" si="13">SUM(H31:K31)</f>
        <v>0.51</v>
      </c>
      <c r="M31" s="493"/>
      <c r="N31" s="494">
        <f t="shared" si="11"/>
        <v>0</v>
      </c>
      <c r="O31" s="495">
        <f t="shared" si="11"/>
        <v>0.11111111111111112</v>
      </c>
      <c r="P31" s="495">
        <f t="shared" si="11"/>
        <v>0.20370370370370369</v>
      </c>
      <c r="Q31" s="495">
        <f t="shared" si="11"/>
        <v>0.23076923076923073</v>
      </c>
      <c r="R31" s="1118">
        <f t="shared" si="11"/>
        <v>0.25641025641025644</v>
      </c>
      <c r="S31" s="1076">
        <f t="shared" si="12"/>
        <v>0.21074380165289258</v>
      </c>
      <c r="T31" s="496"/>
    </row>
    <row r="32" spans="1:20" ht="17.25" customHeight="1" x14ac:dyDescent="0.35">
      <c r="A32" s="3281" t="str">
        <f t="shared" si="10"/>
        <v>Cabinets de conseil prescripteurs</v>
      </c>
      <c r="B32" s="3282"/>
      <c r="C32" s="3282"/>
      <c r="D32" s="3282"/>
      <c r="E32" s="3282"/>
      <c r="F32" s="3282"/>
      <c r="G32" s="1180"/>
      <c r="H32" s="610">
        <v>1.4999999999999999E-2</v>
      </c>
      <c r="I32" s="610">
        <v>2.5000000000000001E-2</v>
      </c>
      <c r="J32" s="610">
        <v>0.05</v>
      </c>
      <c r="K32" s="1097">
        <v>0.1</v>
      </c>
      <c r="L32" s="1071">
        <f t="shared" si="13"/>
        <v>0.19</v>
      </c>
      <c r="M32" s="493"/>
      <c r="N32" s="494">
        <f t="shared" si="11"/>
        <v>0</v>
      </c>
      <c r="O32" s="495">
        <f t="shared" si="11"/>
        <v>3.3333333333333333E-2</v>
      </c>
      <c r="P32" s="495">
        <f t="shared" si="11"/>
        <v>4.6296296296296294E-2</v>
      </c>
      <c r="Q32" s="495">
        <f t="shared" si="11"/>
        <v>7.6923076923076913E-2</v>
      </c>
      <c r="R32" s="1118">
        <f t="shared" si="11"/>
        <v>0.12820512820512822</v>
      </c>
      <c r="S32" s="1076">
        <f t="shared" si="12"/>
        <v>7.8512396694214878E-2</v>
      </c>
      <c r="T32" s="496"/>
    </row>
    <row r="33" spans="1:20" ht="15.5" x14ac:dyDescent="0.35">
      <c r="A33" s="3281" t="str">
        <f t="shared" si="10"/>
        <v>ESN / SS2I en mode alliance</v>
      </c>
      <c r="B33" s="3282"/>
      <c r="C33" s="3282"/>
      <c r="D33" s="3282"/>
      <c r="E33" s="3282"/>
      <c r="F33" s="3282"/>
      <c r="G33" s="1180"/>
      <c r="H33" s="610">
        <v>1.4999999999999999E-2</v>
      </c>
      <c r="I33" s="610">
        <v>2.5000000000000001E-2</v>
      </c>
      <c r="J33" s="610">
        <v>0.05</v>
      </c>
      <c r="K33" s="1097">
        <v>0.1</v>
      </c>
      <c r="L33" s="1071">
        <f t="shared" si="13"/>
        <v>0.19</v>
      </c>
      <c r="M33" s="497"/>
      <c r="N33" s="494">
        <f t="shared" si="11"/>
        <v>0</v>
      </c>
      <c r="O33" s="495">
        <f t="shared" si="11"/>
        <v>3.3333333333333333E-2</v>
      </c>
      <c r="P33" s="495">
        <f t="shared" si="11"/>
        <v>4.6296296296296294E-2</v>
      </c>
      <c r="Q33" s="495">
        <f t="shared" si="11"/>
        <v>7.6923076923076913E-2</v>
      </c>
      <c r="R33" s="1118">
        <f t="shared" si="11"/>
        <v>0.12820512820512822</v>
      </c>
      <c r="S33" s="1076">
        <f t="shared" si="12"/>
        <v>7.8512396694214878E-2</v>
      </c>
      <c r="T33" s="496"/>
    </row>
    <row r="34" spans="1:20" ht="15.5" x14ac:dyDescent="0.35">
      <c r="A34" s="3281">
        <f t="shared" si="10"/>
        <v>0</v>
      </c>
      <c r="B34" s="3282"/>
      <c r="C34" s="3282"/>
      <c r="D34" s="3282"/>
      <c r="E34" s="3282"/>
      <c r="F34" s="3282"/>
      <c r="G34" s="1180"/>
      <c r="H34" s="610"/>
      <c r="I34" s="610"/>
      <c r="J34" s="610"/>
      <c r="K34" s="1097"/>
      <c r="L34" s="1071">
        <f>SUM(H34:K34)</f>
        <v>0</v>
      </c>
      <c r="M34" s="497"/>
      <c r="N34" s="494">
        <f t="shared" si="11"/>
        <v>0</v>
      </c>
      <c r="O34" s="495">
        <f t="shared" si="11"/>
        <v>0</v>
      </c>
      <c r="P34" s="495">
        <f t="shared" si="11"/>
        <v>0</v>
      </c>
      <c r="Q34" s="495">
        <f t="shared" si="11"/>
        <v>0</v>
      </c>
      <c r="R34" s="1118">
        <f t="shared" si="11"/>
        <v>0</v>
      </c>
      <c r="S34" s="1076">
        <f t="shared" si="12"/>
        <v>0</v>
      </c>
      <c r="T34" s="496"/>
    </row>
    <row r="35" spans="1:20" ht="15.5" x14ac:dyDescent="0.35">
      <c r="A35" s="3281">
        <f t="shared" si="10"/>
        <v>0</v>
      </c>
      <c r="B35" s="3282"/>
      <c r="C35" s="3282"/>
      <c r="D35" s="3282"/>
      <c r="E35" s="3282"/>
      <c r="F35" s="3282"/>
      <c r="G35" s="1180"/>
      <c r="H35" s="610"/>
      <c r="I35" s="610"/>
      <c r="J35" s="610"/>
      <c r="K35" s="1097"/>
      <c r="L35" s="1071">
        <f>SUM(H35:K35)</f>
        <v>0</v>
      </c>
      <c r="M35" s="497"/>
      <c r="N35" s="494">
        <f t="shared" si="11"/>
        <v>0</v>
      </c>
      <c r="O35" s="495">
        <f t="shared" si="11"/>
        <v>0</v>
      </c>
      <c r="P35" s="495">
        <f t="shared" si="11"/>
        <v>0</v>
      </c>
      <c r="Q35" s="495">
        <f t="shared" si="11"/>
        <v>0</v>
      </c>
      <c r="R35" s="1118">
        <f t="shared" si="11"/>
        <v>0</v>
      </c>
      <c r="S35" s="1076">
        <f t="shared" si="12"/>
        <v>0</v>
      </c>
      <c r="T35" s="496"/>
    </row>
    <row r="36" spans="1:20" ht="15.5" x14ac:dyDescent="0.35">
      <c r="A36" s="3281">
        <f t="shared" si="10"/>
        <v>0</v>
      </c>
      <c r="B36" s="3282"/>
      <c r="C36" s="3282"/>
      <c r="D36" s="3282"/>
      <c r="E36" s="3282"/>
      <c r="F36" s="3282"/>
      <c r="G36" s="1180"/>
      <c r="H36" s="610"/>
      <c r="I36" s="610"/>
      <c r="J36" s="610"/>
      <c r="K36" s="1097"/>
      <c r="L36" s="1071">
        <f t="shared" si="13"/>
        <v>0</v>
      </c>
      <c r="M36" s="497"/>
      <c r="N36" s="494">
        <f t="shared" si="11"/>
        <v>0</v>
      </c>
      <c r="O36" s="495">
        <f t="shared" si="11"/>
        <v>0</v>
      </c>
      <c r="P36" s="495">
        <f t="shared" si="11"/>
        <v>0</v>
      </c>
      <c r="Q36" s="495">
        <f t="shared" si="11"/>
        <v>0</v>
      </c>
      <c r="R36" s="1118">
        <f t="shared" si="11"/>
        <v>0</v>
      </c>
      <c r="S36" s="1076">
        <f t="shared" si="12"/>
        <v>0</v>
      </c>
      <c r="T36" s="496"/>
    </row>
    <row r="37" spans="1:20" ht="8.25" customHeight="1" x14ac:dyDescent="0.35">
      <c r="A37" s="3293">
        <f>F23</f>
        <v>0</v>
      </c>
      <c r="B37" s="3294"/>
      <c r="C37" s="3294"/>
      <c r="D37" s="3294"/>
      <c r="E37" s="3294"/>
      <c r="F37" s="3294"/>
      <c r="G37" s="3294"/>
      <c r="H37" s="3294"/>
      <c r="I37" s="3294"/>
      <c r="J37" s="3294"/>
      <c r="K37" s="3294"/>
      <c r="L37" s="3295"/>
      <c r="M37" s="497"/>
      <c r="N37" s="3296"/>
      <c r="O37" s="3297"/>
      <c r="P37" s="3297"/>
      <c r="Q37" s="3297"/>
      <c r="R37" s="3297"/>
      <c r="S37" s="3298"/>
      <c r="T37" s="496"/>
    </row>
    <row r="38" spans="1:20" x14ac:dyDescent="0.35">
      <c r="A38" s="3299" t="s">
        <v>511</v>
      </c>
      <c r="B38" s="3300"/>
      <c r="C38" s="3300"/>
      <c r="D38" s="3300"/>
      <c r="E38" s="3300"/>
      <c r="F38" s="3300"/>
      <c r="G38" s="498">
        <f t="shared" ref="G38:L38" si="14">SUM(G29:G37)</f>
        <v>0.375</v>
      </c>
      <c r="H38" s="498">
        <f t="shared" si="14"/>
        <v>0.45</v>
      </c>
      <c r="I38" s="498">
        <f t="shared" si="14"/>
        <v>0.54</v>
      </c>
      <c r="J38" s="498">
        <f t="shared" si="14"/>
        <v>0.65000000000000013</v>
      </c>
      <c r="K38" s="1098">
        <f t="shared" si="14"/>
        <v>0.78</v>
      </c>
      <c r="L38" s="1101">
        <f t="shared" si="14"/>
        <v>2.42</v>
      </c>
      <c r="M38" s="497"/>
      <c r="N38" s="500">
        <f t="shared" ref="N38:S38" si="15">SUM(N29:N37)</f>
        <v>1</v>
      </c>
      <c r="O38" s="501">
        <f t="shared" si="15"/>
        <v>1</v>
      </c>
      <c r="P38" s="501">
        <f t="shared" si="15"/>
        <v>1</v>
      </c>
      <c r="Q38" s="501">
        <f t="shared" si="15"/>
        <v>0.99999999999999967</v>
      </c>
      <c r="R38" s="1123">
        <f t="shared" si="15"/>
        <v>1</v>
      </c>
      <c r="S38" s="1126">
        <f t="shared" si="15"/>
        <v>1</v>
      </c>
      <c r="T38" s="496"/>
    </row>
    <row r="39" spans="1:20" ht="15" thickBot="1" x14ac:dyDescent="0.4">
      <c r="A39" s="3301" t="s">
        <v>512</v>
      </c>
      <c r="B39" s="3302"/>
      <c r="C39" s="3302"/>
      <c r="D39" s="3302"/>
      <c r="E39" s="3302"/>
      <c r="F39" s="3302"/>
      <c r="G39" s="514"/>
      <c r="H39" s="515">
        <f>H38/G38</f>
        <v>1.2</v>
      </c>
      <c r="I39" s="515">
        <f>I38/H38</f>
        <v>1.2</v>
      </c>
      <c r="J39" s="515">
        <f>J38/I38</f>
        <v>1.2037037037037039</v>
      </c>
      <c r="K39" s="1104">
        <f>K38/J38</f>
        <v>1.1999999999999997</v>
      </c>
      <c r="L39" s="1110"/>
      <c r="M39" s="499"/>
      <c r="N39" s="504"/>
      <c r="O39" s="505"/>
      <c r="P39" s="505"/>
      <c r="Q39" s="505"/>
      <c r="R39" s="1124"/>
      <c r="S39" s="1127"/>
      <c r="T39" s="496"/>
    </row>
    <row r="40" spans="1:20" ht="6.75" customHeight="1" x14ac:dyDescent="0.35">
      <c r="A40" s="3303"/>
      <c r="B40" s="3304"/>
      <c r="C40" s="3304"/>
      <c r="D40" s="3304"/>
      <c r="E40" s="3304"/>
      <c r="F40" s="3304"/>
      <c r="G40" s="3304"/>
      <c r="H40" s="3304"/>
      <c r="I40" s="3304"/>
      <c r="J40" s="3304"/>
      <c r="K40" s="3304"/>
      <c r="L40" s="3305"/>
      <c r="M40" s="506"/>
      <c r="N40" s="464"/>
      <c r="O40" s="464"/>
      <c r="P40" s="464"/>
      <c r="Q40" s="464"/>
      <c r="R40" s="464"/>
      <c r="S40" s="516"/>
      <c r="T40" s="497"/>
    </row>
    <row r="41" spans="1:20" ht="15.75" customHeight="1" x14ac:dyDescent="0.35">
      <c r="A41" s="3289" t="s">
        <v>513</v>
      </c>
      <c r="B41" s="3290"/>
      <c r="C41" s="3290"/>
      <c r="D41" s="3290"/>
      <c r="E41" s="3290"/>
      <c r="F41" s="3290"/>
      <c r="G41" s="1193">
        <f t="shared" ref="G41:L41" si="16">G24+G38</f>
        <v>0.47099999999999997</v>
      </c>
      <c r="H41" s="518">
        <f t="shared" si="16"/>
        <v>0.57699999999999996</v>
      </c>
      <c r="I41" s="518">
        <f t="shared" si="16"/>
        <v>0.78500000000000003</v>
      </c>
      <c r="J41" s="518">
        <f t="shared" si="16"/>
        <v>0.99000000000000021</v>
      </c>
      <c r="K41" s="1105">
        <f t="shared" si="16"/>
        <v>1.22</v>
      </c>
      <c r="L41" s="1111">
        <f t="shared" si="16"/>
        <v>3.5720000000000001</v>
      </c>
      <c r="M41" s="506"/>
      <c r="N41" s="464"/>
      <c r="O41" s="464"/>
      <c r="P41" s="464"/>
      <c r="Q41" s="464"/>
      <c r="R41" s="464"/>
      <c r="S41" s="519"/>
      <c r="T41" s="496"/>
    </row>
    <row r="42" spans="1:20" x14ac:dyDescent="0.35">
      <c r="A42" s="3306" t="s">
        <v>508</v>
      </c>
      <c r="B42" s="3307"/>
      <c r="C42" s="3307"/>
      <c r="D42" s="3307"/>
      <c r="E42" s="3307"/>
      <c r="F42" s="3307"/>
      <c r="G42" s="517"/>
      <c r="H42" s="520">
        <f>H41/G41</f>
        <v>1.2250530785562632</v>
      </c>
      <c r="I42" s="520">
        <f>I41/H41</f>
        <v>1.3604852686308493</v>
      </c>
      <c r="J42" s="520">
        <f>J41/I41</f>
        <v>1.2611464968152868</v>
      </c>
      <c r="K42" s="1106">
        <f>K41/J41</f>
        <v>1.232323232323232</v>
      </c>
      <c r="L42" s="1112"/>
      <c r="M42" s="521"/>
      <c r="N42" s="522"/>
      <c r="O42" s="464"/>
      <c r="P42" s="464"/>
      <c r="Q42" s="523"/>
      <c r="R42" s="464"/>
      <c r="S42" s="516"/>
      <c r="T42" s="496"/>
    </row>
    <row r="43" spans="1:20" x14ac:dyDescent="0.35">
      <c r="A43" s="3306" t="s">
        <v>809</v>
      </c>
      <c r="B43" s="3307"/>
      <c r="C43" s="3307"/>
      <c r="D43" s="3307"/>
      <c r="E43" s="3307"/>
      <c r="F43" s="3307"/>
      <c r="G43" s="517"/>
      <c r="H43" s="524">
        <f>H24/H41</f>
        <v>0.22010398613518201</v>
      </c>
      <c r="I43" s="524">
        <f>I24/I41</f>
        <v>0.31210191082802546</v>
      </c>
      <c r="J43" s="524">
        <f>J24/J41</f>
        <v>0.34343434343434337</v>
      </c>
      <c r="K43" s="1107">
        <f>K24/K41</f>
        <v>0.36065573770491804</v>
      </c>
      <c r="L43" s="1112"/>
      <c r="M43" s="521"/>
      <c r="N43" s="522"/>
      <c r="O43" s="464"/>
      <c r="P43" s="464"/>
      <c r="Q43" s="522"/>
      <c r="R43" s="464"/>
      <c r="S43" s="516"/>
      <c r="T43" s="496"/>
    </row>
    <row r="44" spans="1:20" ht="15" thickBot="1" x14ac:dyDescent="0.4">
      <c r="A44" s="3291" t="s">
        <v>514</v>
      </c>
      <c r="B44" s="3292"/>
      <c r="C44" s="3292"/>
      <c r="D44" s="3292"/>
      <c r="E44" s="3292"/>
      <c r="F44" s="3292"/>
      <c r="G44" s="525"/>
      <c r="H44" s="526">
        <f>H38/H41</f>
        <v>0.77989601386481811</v>
      </c>
      <c r="I44" s="526">
        <f>I38/I41</f>
        <v>0.68789808917197459</v>
      </c>
      <c r="J44" s="526">
        <f>J38/J41</f>
        <v>0.65656565656565657</v>
      </c>
      <c r="K44" s="1108">
        <f>K38/K41</f>
        <v>0.63934426229508201</v>
      </c>
      <c r="L44" s="1113"/>
      <c r="M44" s="521"/>
      <c r="N44" s="522"/>
      <c r="O44" s="477"/>
      <c r="P44" s="477"/>
      <c r="Q44" s="527"/>
      <c r="R44" s="477"/>
      <c r="S44" s="528"/>
      <c r="T44" s="496"/>
    </row>
    <row r="45" spans="1:20" ht="15" thickTop="1" x14ac:dyDescent="0.35">
      <c r="A45" s="496"/>
      <c r="B45" s="496"/>
      <c r="C45" s="496"/>
      <c r="D45" s="496"/>
      <c r="E45" s="496"/>
      <c r="F45" s="529"/>
      <c r="G45" s="496"/>
      <c r="H45" s="496"/>
      <c r="I45" s="496"/>
      <c r="J45" s="496"/>
      <c r="K45" s="496"/>
      <c r="L45" s="496"/>
      <c r="M45" s="521"/>
      <c r="N45" s="522"/>
      <c r="O45" s="477"/>
      <c r="P45" s="477"/>
      <c r="Q45" s="527"/>
      <c r="R45" s="477"/>
      <c r="S45" s="528"/>
      <c r="T45" s="496"/>
    </row>
    <row r="46" spans="1:20" x14ac:dyDescent="0.35">
      <c r="A46" s="496"/>
      <c r="B46" s="496"/>
      <c r="C46" s="496"/>
      <c r="D46" s="496"/>
      <c r="E46" s="496"/>
      <c r="F46" s="529"/>
      <c r="G46" s="496"/>
      <c r="H46" s="496"/>
      <c r="I46" s="496"/>
      <c r="J46" s="496"/>
      <c r="K46" s="496"/>
      <c r="L46" s="496"/>
      <c r="M46" s="521"/>
      <c r="N46" s="477"/>
      <c r="O46" s="477"/>
      <c r="P46" s="477"/>
      <c r="Q46" s="497"/>
      <c r="R46" s="477"/>
      <c r="S46" s="530"/>
      <c r="T46" s="496"/>
    </row>
    <row r="47" spans="1:20" ht="15" thickBot="1" x14ac:dyDescent="0.4">
      <c r="A47" s="496"/>
      <c r="B47" s="496"/>
      <c r="C47" s="496"/>
      <c r="D47" s="496"/>
      <c r="E47" s="496"/>
      <c r="F47" s="529"/>
      <c r="G47" s="496"/>
      <c r="H47" s="496"/>
      <c r="I47" s="496"/>
      <c r="J47" s="496"/>
      <c r="K47" s="496"/>
      <c r="L47" s="496"/>
      <c r="M47" s="521"/>
      <c r="N47" s="477"/>
      <c r="O47" s="477"/>
      <c r="P47" s="477"/>
      <c r="Q47" s="477"/>
      <c r="R47" s="477"/>
      <c r="S47" s="530"/>
      <c r="T47" s="496"/>
    </row>
    <row r="48" spans="1:20" s="206" customFormat="1" ht="28.5" customHeight="1" thickTop="1" x14ac:dyDescent="0.35">
      <c r="A48" s="3308" t="s">
        <v>539</v>
      </c>
      <c r="B48" s="3309"/>
      <c r="C48" s="3309"/>
      <c r="D48" s="3309"/>
      <c r="E48" s="3309"/>
      <c r="F48" s="3309"/>
      <c r="G48" s="531">
        <f t="shared" ref="G48:L48" si="17">G13</f>
        <v>2013</v>
      </c>
      <c r="H48" s="531">
        <f t="shared" si="17"/>
        <v>2014</v>
      </c>
      <c r="I48" s="531">
        <f t="shared" si="17"/>
        <v>2015</v>
      </c>
      <c r="J48" s="531">
        <f t="shared" si="17"/>
        <v>2016</v>
      </c>
      <c r="K48" s="1114">
        <f t="shared" si="17"/>
        <v>2017</v>
      </c>
      <c r="L48" s="1116" t="str">
        <f t="shared" si="17"/>
        <v xml:space="preserve">Total </v>
      </c>
      <c r="M48" s="532"/>
      <c r="N48" s="1131">
        <f t="shared" ref="N48:S48" si="18">G13</f>
        <v>2013</v>
      </c>
      <c r="O48" s="531">
        <f t="shared" si="18"/>
        <v>2014</v>
      </c>
      <c r="P48" s="531">
        <f t="shared" si="18"/>
        <v>2015</v>
      </c>
      <c r="Q48" s="531">
        <f t="shared" si="18"/>
        <v>2016</v>
      </c>
      <c r="R48" s="1114">
        <f t="shared" si="18"/>
        <v>2017</v>
      </c>
      <c r="S48" s="1120" t="str">
        <f t="shared" si="18"/>
        <v xml:space="preserve">Total </v>
      </c>
      <c r="T48" s="532"/>
    </row>
    <row r="49" spans="1:20" ht="15.5" x14ac:dyDescent="0.35">
      <c r="A49" s="3281" t="str">
        <f t="shared" ref="A49:A56" si="19">A15</f>
        <v>Ventes directes seules</v>
      </c>
      <c r="B49" s="3282"/>
      <c r="C49" s="3282"/>
      <c r="D49" s="3282"/>
      <c r="E49" s="3282"/>
      <c r="F49" s="3282"/>
      <c r="G49" s="1171">
        <f t="shared" ref="G49:K56" si="20">G29+G15</f>
        <v>0.47099999999999997</v>
      </c>
      <c r="H49" s="533">
        <f t="shared" si="20"/>
        <v>0.35000000000000003</v>
      </c>
      <c r="I49" s="533">
        <f t="shared" si="20"/>
        <v>0.34</v>
      </c>
      <c r="J49" s="533">
        <f t="shared" si="20"/>
        <v>0.32</v>
      </c>
      <c r="K49" s="1067">
        <f t="shared" si="20"/>
        <v>0.28000000000000003</v>
      </c>
      <c r="L49" s="1080">
        <f t="shared" ref="L49:L56" si="21">SUM(H49:K49)</f>
        <v>1.29</v>
      </c>
      <c r="M49" s="534"/>
      <c r="N49" s="494">
        <f t="shared" ref="N49:R56" si="22">G49/G$58</f>
        <v>1</v>
      </c>
      <c r="O49" s="495">
        <f t="shared" si="22"/>
        <v>0.60658578856152512</v>
      </c>
      <c r="P49" s="495">
        <f t="shared" si="22"/>
        <v>0.43312101910828021</v>
      </c>
      <c r="Q49" s="495">
        <f t="shared" si="22"/>
        <v>0.32323232323232326</v>
      </c>
      <c r="R49" s="1118">
        <f t="shared" si="22"/>
        <v>0.22950819672131145</v>
      </c>
      <c r="S49" s="1076">
        <f t="shared" ref="S49:S56" si="23">L49/$L$58</f>
        <v>0.3611422172452407</v>
      </c>
      <c r="T49" s="496"/>
    </row>
    <row r="50" spans="1:20" ht="15.5" x14ac:dyDescent="0.35">
      <c r="A50" s="3281" t="str">
        <f t="shared" si="19"/>
        <v>VARs revente</v>
      </c>
      <c r="B50" s="3282"/>
      <c r="C50" s="3282"/>
      <c r="D50" s="3282"/>
      <c r="E50" s="3282"/>
      <c r="F50" s="3282"/>
      <c r="G50" s="1171">
        <f t="shared" si="20"/>
        <v>0</v>
      </c>
      <c r="H50" s="533">
        <f t="shared" si="20"/>
        <v>0.112</v>
      </c>
      <c r="I50" s="533">
        <f t="shared" si="20"/>
        <v>0.20499999999999999</v>
      </c>
      <c r="J50" s="533">
        <f t="shared" si="20"/>
        <v>0.3</v>
      </c>
      <c r="K50" s="1067">
        <f t="shared" si="20"/>
        <v>0.375</v>
      </c>
      <c r="L50" s="1080">
        <f t="shared" si="21"/>
        <v>0.99199999999999999</v>
      </c>
      <c r="M50" s="534"/>
      <c r="N50" s="494">
        <f t="shared" si="22"/>
        <v>0</v>
      </c>
      <c r="O50" s="495">
        <f t="shared" si="22"/>
        <v>0.19410745233968801</v>
      </c>
      <c r="P50" s="495">
        <f t="shared" si="22"/>
        <v>0.26114649681528657</v>
      </c>
      <c r="Q50" s="495">
        <f t="shared" si="22"/>
        <v>0.30303030303030304</v>
      </c>
      <c r="R50" s="1118">
        <f t="shared" si="22"/>
        <v>0.30737704918032782</v>
      </c>
      <c r="S50" s="1076">
        <f t="shared" si="23"/>
        <v>0.27771556550951843</v>
      </c>
      <c r="T50" s="496"/>
    </row>
    <row r="51" spans="1:20" ht="15.5" x14ac:dyDescent="0.35">
      <c r="A51" s="3281" t="str">
        <f t="shared" si="19"/>
        <v>Editeurs revente</v>
      </c>
      <c r="B51" s="3282"/>
      <c r="C51" s="3282"/>
      <c r="D51" s="3282"/>
      <c r="E51" s="3282"/>
      <c r="F51" s="3282"/>
      <c r="G51" s="1171">
        <f t="shared" si="20"/>
        <v>0</v>
      </c>
      <c r="H51" s="533">
        <f t="shared" si="20"/>
        <v>6.0000000000000005E-2</v>
      </c>
      <c r="I51" s="533">
        <f t="shared" si="20"/>
        <v>0.14000000000000001</v>
      </c>
      <c r="J51" s="533">
        <f t="shared" si="20"/>
        <v>0.2</v>
      </c>
      <c r="K51" s="1067">
        <f t="shared" si="20"/>
        <v>0.27500000000000002</v>
      </c>
      <c r="L51" s="1080">
        <f t="shared" si="21"/>
        <v>0.67500000000000004</v>
      </c>
      <c r="M51" s="534"/>
      <c r="N51" s="494">
        <f t="shared" si="22"/>
        <v>0</v>
      </c>
      <c r="O51" s="495">
        <f t="shared" si="22"/>
        <v>0.10398613518197573</v>
      </c>
      <c r="P51" s="495">
        <f t="shared" si="22"/>
        <v>0.17834394904458598</v>
      </c>
      <c r="Q51" s="495">
        <f t="shared" si="22"/>
        <v>0.20202020202020204</v>
      </c>
      <c r="R51" s="1118">
        <f t="shared" si="22"/>
        <v>0.22540983606557374</v>
      </c>
      <c r="S51" s="1076">
        <f t="shared" si="23"/>
        <v>0.18896976483762595</v>
      </c>
      <c r="T51" s="496"/>
    </row>
    <row r="52" spans="1:20" ht="17.25" customHeight="1" x14ac:dyDescent="0.35">
      <c r="A52" s="3281" t="str">
        <f t="shared" si="19"/>
        <v>Cabinets de conseil prescripteurs</v>
      </c>
      <c r="B52" s="3282"/>
      <c r="C52" s="3282"/>
      <c r="D52" s="3282"/>
      <c r="E52" s="3282"/>
      <c r="F52" s="3282"/>
      <c r="G52" s="1171">
        <f t="shared" si="20"/>
        <v>0</v>
      </c>
      <c r="H52" s="533">
        <f t="shared" si="20"/>
        <v>2.5000000000000001E-2</v>
      </c>
      <c r="I52" s="533">
        <f t="shared" si="20"/>
        <v>4.4999999999999998E-2</v>
      </c>
      <c r="J52" s="533">
        <f t="shared" si="20"/>
        <v>0.08</v>
      </c>
      <c r="K52" s="1067">
        <f t="shared" si="20"/>
        <v>0.14000000000000001</v>
      </c>
      <c r="L52" s="1080">
        <f t="shared" si="21"/>
        <v>0.29000000000000004</v>
      </c>
      <c r="M52" s="534"/>
      <c r="N52" s="494">
        <f t="shared" si="22"/>
        <v>0</v>
      </c>
      <c r="O52" s="495">
        <f t="shared" si="22"/>
        <v>4.3327556325823219E-2</v>
      </c>
      <c r="P52" s="495">
        <f t="shared" si="22"/>
        <v>5.7324840764331197E-2</v>
      </c>
      <c r="Q52" s="495">
        <f t="shared" si="22"/>
        <v>8.0808080808080815E-2</v>
      </c>
      <c r="R52" s="1118">
        <f t="shared" si="22"/>
        <v>0.11475409836065573</v>
      </c>
      <c r="S52" s="1076">
        <f t="shared" si="23"/>
        <v>8.1187010078387453E-2</v>
      </c>
      <c r="T52" s="496"/>
    </row>
    <row r="53" spans="1:20" ht="15.5" x14ac:dyDescent="0.35">
      <c r="A53" s="3281" t="str">
        <f t="shared" si="19"/>
        <v>ESN / SS2I en mode alliance</v>
      </c>
      <c r="B53" s="3282"/>
      <c r="C53" s="3282"/>
      <c r="D53" s="3282"/>
      <c r="E53" s="3282"/>
      <c r="F53" s="3282"/>
      <c r="G53" s="1171">
        <f t="shared" si="20"/>
        <v>0</v>
      </c>
      <c r="H53" s="533">
        <f t="shared" si="20"/>
        <v>0.03</v>
      </c>
      <c r="I53" s="533">
        <f t="shared" si="20"/>
        <v>5.5E-2</v>
      </c>
      <c r="J53" s="533">
        <f t="shared" si="20"/>
        <v>0.09</v>
      </c>
      <c r="K53" s="1067">
        <f t="shared" si="20"/>
        <v>0.15000000000000002</v>
      </c>
      <c r="L53" s="1080">
        <f t="shared" si="21"/>
        <v>0.32500000000000001</v>
      </c>
      <c r="M53" s="496"/>
      <c r="N53" s="494">
        <f t="shared" si="22"/>
        <v>0</v>
      </c>
      <c r="O53" s="495">
        <f t="shared" si="22"/>
        <v>5.199306759098786E-2</v>
      </c>
      <c r="P53" s="495">
        <f t="shared" si="22"/>
        <v>7.0063694267515908E-2</v>
      </c>
      <c r="Q53" s="495">
        <f t="shared" si="22"/>
        <v>9.0909090909090912E-2</v>
      </c>
      <c r="R53" s="1118">
        <f t="shared" si="22"/>
        <v>0.12295081967213115</v>
      </c>
      <c r="S53" s="1076">
        <f t="shared" si="23"/>
        <v>9.0985442329227312E-2</v>
      </c>
      <c r="T53" s="496"/>
    </row>
    <row r="54" spans="1:20" ht="15.5" x14ac:dyDescent="0.35">
      <c r="A54" s="3281">
        <f t="shared" si="19"/>
        <v>0</v>
      </c>
      <c r="B54" s="3282"/>
      <c r="C54" s="3282"/>
      <c r="D54" s="3282"/>
      <c r="E54" s="3282"/>
      <c r="F54" s="3282"/>
      <c r="G54" s="1171">
        <f t="shared" si="20"/>
        <v>0</v>
      </c>
      <c r="H54" s="533">
        <f t="shared" si="20"/>
        <v>0</v>
      </c>
      <c r="I54" s="533">
        <f t="shared" si="20"/>
        <v>0</v>
      </c>
      <c r="J54" s="533">
        <f t="shared" si="20"/>
        <v>0</v>
      </c>
      <c r="K54" s="1067">
        <f t="shared" si="20"/>
        <v>0</v>
      </c>
      <c r="L54" s="1080">
        <f t="shared" si="21"/>
        <v>0</v>
      </c>
      <c r="M54" s="496"/>
      <c r="N54" s="494">
        <f t="shared" si="22"/>
        <v>0</v>
      </c>
      <c r="O54" s="495">
        <f t="shared" si="22"/>
        <v>0</v>
      </c>
      <c r="P54" s="495">
        <f t="shared" si="22"/>
        <v>0</v>
      </c>
      <c r="Q54" s="495">
        <f t="shared" si="22"/>
        <v>0</v>
      </c>
      <c r="R54" s="1118">
        <f t="shared" si="22"/>
        <v>0</v>
      </c>
      <c r="S54" s="1076">
        <f t="shared" si="23"/>
        <v>0</v>
      </c>
      <c r="T54" s="496"/>
    </row>
    <row r="55" spans="1:20" ht="15.5" x14ac:dyDescent="0.35">
      <c r="A55" s="3281">
        <f t="shared" si="19"/>
        <v>0</v>
      </c>
      <c r="B55" s="3282"/>
      <c r="C55" s="3282"/>
      <c r="D55" s="3282"/>
      <c r="E55" s="3282"/>
      <c r="F55" s="3282"/>
      <c r="G55" s="1171">
        <f t="shared" si="20"/>
        <v>0</v>
      </c>
      <c r="H55" s="533">
        <f t="shared" si="20"/>
        <v>0</v>
      </c>
      <c r="I55" s="533">
        <f t="shared" si="20"/>
        <v>0</v>
      </c>
      <c r="J55" s="533">
        <f t="shared" si="20"/>
        <v>0</v>
      </c>
      <c r="K55" s="1067">
        <f t="shared" si="20"/>
        <v>0</v>
      </c>
      <c r="L55" s="1080">
        <f t="shared" si="21"/>
        <v>0</v>
      </c>
      <c r="M55" s="496"/>
      <c r="N55" s="494">
        <f t="shared" si="22"/>
        <v>0</v>
      </c>
      <c r="O55" s="495">
        <f t="shared" si="22"/>
        <v>0</v>
      </c>
      <c r="P55" s="495">
        <f t="shared" si="22"/>
        <v>0</v>
      </c>
      <c r="Q55" s="495">
        <f t="shared" si="22"/>
        <v>0</v>
      </c>
      <c r="R55" s="1118">
        <f t="shared" si="22"/>
        <v>0</v>
      </c>
      <c r="S55" s="1076">
        <f t="shared" si="23"/>
        <v>0</v>
      </c>
      <c r="T55" s="496"/>
    </row>
    <row r="56" spans="1:20" ht="15.5" x14ac:dyDescent="0.35">
      <c r="A56" s="3281">
        <f t="shared" si="19"/>
        <v>0</v>
      </c>
      <c r="B56" s="3282"/>
      <c r="C56" s="3282"/>
      <c r="D56" s="3282"/>
      <c r="E56" s="3282"/>
      <c r="F56" s="3282"/>
      <c r="G56" s="1171">
        <f t="shared" si="20"/>
        <v>0</v>
      </c>
      <c r="H56" s="533">
        <f t="shared" si="20"/>
        <v>0</v>
      </c>
      <c r="I56" s="533">
        <f t="shared" si="20"/>
        <v>0</v>
      </c>
      <c r="J56" s="533">
        <f t="shared" si="20"/>
        <v>0</v>
      </c>
      <c r="K56" s="1067">
        <f t="shared" si="20"/>
        <v>0</v>
      </c>
      <c r="L56" s="1080">
        <f t="shared" si="21"/>
        <v>0</v>
      </c>
      <c r="M56" s="496"/>
      <c r="N56" s="494">
        <f t="shared" si="22"/>
        <v>0</v>
      </c>
      <c r="O56" s="495">
        <f t="shared" si="22"/>
        <v>0</v>
      </c>
      <c r="P56" s="495">
        <f t="shared" si="22"/>
        <v>0</v>
      </c>
      <c r="Q56" s="495">
        <f t="shared" si="22"/>
        <v>0</v>
      </c>
      <c r="R56" s="1118">
        <f t="shared" si="22"/>
        <v>0</v>
      </c>
      <c r="S56" s="1076">
        <f t="shared" si="23"/>
        <v>0</v>
      </c>
      <c r="T56" s="496"/>
    </row>
    <row r="57" spans="1:20" ht="8.25" customHeight="1" x14ac:dyDescent="0.35">
      <c r="A57" s="3283"/>
      <c r="B57" s="3284"/>
      <c r="C57" s="3284"/>
      <c r="D57" s="3284"/>
      <c r="E57" s="3284"/>
      <c r="F57" s="3284"/>
      <c r="G57" s="3284"/>
      <c r="H57" s="3284"/>
      <c r="I57" s="3284"/>
      <c r="J57" s="3284"/>
      <c r="K57" s="3284"/>
      <c r="L57" s="3285"/>
      <c r="M57" s="496"/>
      <c r="N57" s="3286"/>
      <c r="O57" s="3287"/>
      <c r="P57" s="3287"/>
      <c r="Q57" s="3287"/>
      <c r="R57" s="3287"/>
      <c r="S57" s="3288"/>
      <c r="T57" s="496"/>
    </row>
    <row r="58" spans="1:20" s="208" customFormat="1" ht="16" thickBot="1" x14ac:dyDescent="0.4">
      <c r="A58" s="3289" t="s">
        <v>104</v>
      </c>
      <c r="B58" s="3290"/>
      <c r="C58" s="3290"/>
      <c r="D58" s="3290"/>
      <c r="E58" s="3290"/>
      <c r="F58" s="3290"/>
      <c r="G58" s="1192">
        <f>SUM(G49:G57)</f>
        <v>0.47099999999999997</v>
      </c>
      <c r="H58" s="535">
        <f>SUM(H49:H57)</f>
        <v>0.57700000000000007</v>
      </c>
      <c r="I58" s="535">
        <f>SUM(I49:I57)</f>
        <v>0.78500000000000014</v>
      </c>
      <c r="J58" s="535">
        <f>SUM(J49:J57)</f>
        <v>0.99</v>
      </c>
      <c r="K58" s="1115">
        <f>SUM(K49:K57)</f>
        <v>1.2200000000000002</v>
      </c>
      <c r="L58" s="1117">
        <f>SUM(H58:K58)</f>
        <v>3.5720000000000005</v>
      </c>
      <c r="M58" s="536"/>
      <c r="N58" s="537">
        <f>SUM(O49:O57)</f>
        <v>0.99999999999999989</v>
      </c>
      <c r="O58" s="538">
        <f>SUM(O49:O57)</f>
        <v>0.99999999999999989</v>
      </c>
      <c r="P58" s="538">
        <f>SUM(P49:P57)</f>
        <v>0.99999999999999978</v>
      </c>
      <c r="Q58" s="538">
        <f>SUM(Q49:Q57)</f>
        <v>1</v>
      </c>
      <c r="R58" s="1119">
        <f>SUM(R49:R57)</f>
        <v>1</v>
      </c>
      <c r="S58" s="1121">
        <f>SUM(S49:S57)</f>
        <v>0.99999999999999989</v>
      </c>
      <c r="T58" s="539"/>
    </row>
    <row r="59" spans="1:20" s="200" customFormat="1" ht="15.5" thickTop="1" thickBot="1" x14ac:dyDescent="0.4">
      <c r="A59" s="3291" t="s">
        <v>508</v>
      </c>
      <c r="B59" s="3292"/>
      <c r="C59" s="3292"/>
      <c r="D59" s="3292"/>
      <c r="E59" s="3292"/>
      <c r="F59" s="3292"/>
      <c r="G59" s="540"/>
      <c r="H59" s="541">
        <f>H58/G58</f>
        <v>1.2250530785562634</v>
      </c>
      <c r="I59" s="541">
        <f>I58/H58</f>
        <v>1.3604852686308493</v>
      </c>
      <c r="J59" s="541">
        <f>J58/I58</f>
        <v>1.2611464968152863</v>
      </c>
      <c r="K59" s="1069">
        <f>K58/J58</f>
        <v>1.2323232323232325</v>
      </c>
      <c r="L59" s="1073"/>
      <c r="M59" s="506"/>
      <c r="N59" s="506"/>
      <c r="O59" s="497"/>
      <c r="P59" s="497"/>
      <c r="Q59" s="497"/>
      <c r="R59" s="497"/>
      <c r="S59" s="497"/>
      <c r="T59" s="497"/>
    </row>
    <row r="60" spans="1:20" s="200" customFormat="1" ht="15" thickTop="1" x14ac:dyDescent="0.35">
      <c r="A60" s="529"/>
      <c r="B60" s="529"/>
      <c r="C60" s="529"/>
      <c r="D60" s="529"/>
      <c r="E60" s="529"/>
      <c r="F60" s="529"/>
      <c r="G60" s="542"/>
      <c r="H60" s="516"/>
      <c r="I60" s="516"/>
      <c r="J60" s="516"/>
      <c r="K60" s="516"/>
      <c r="L60" s="543"/>
      <c r="M60" s="506"/>
      <c r="N60" s="506"/>
      <c r="O60" s="497"/>
      <c r="P60" s="497"/>
      <c r="Q60" s="497"/>
      <c r="R60" s="497"/>
      <c r="S60" s="497"/>
      <c r="T60" s="497"/>
    </row>
    <row r="61" spans="1:20" s="200" customFormat="1" ht="15" thickBot="1" x14ac:dyDescent="0.4">
      <c r="A61" s="497"/>
      <c r="B61" s="497"/>
      <c r="C61" s="497"/>
      <c r="D61" s="497"/>
      <c r="E61" s="497"/>
      <c r="F61" s="544"/>
      <c r="G61" s="542"/>
      <c r="H61" s="545"/>
      <c r="I61" s="546"/>
      <c r="J61" s="546"/>
      <c r="K61" s="546"/>
      <c r="L61" s="546"/>
      <c r="M61" s="506"/>
      <c r="N61" s="506"/>
      <c r="O61" s="497"/>
      <c r="P61" s="497"/>
      <c r="Q61" s="497"/>
      <c r="R61" s="497"/>
      <c r="S61" s="497"/>
      <c r="T61" s="497"/>
    </row>
    <row r="62" spans="1:20" s="205" customFormat="1" ht="15" hidden="1" thickBot="1" x14ac:dyDescent="0.4">
      <c r="A62" s="547"/>
      <c r="B62" s="547"/>
      <c r="C62" s="547"/>
      <c r="D62" s="547"/>
      <c r="E62" s="547"/>
      <c r="F62" s="547"/>
      <c r="G62" s="547"/>
      <c r="H62" s="547"/>
      <c r="I62" s="547"/>
      <c r="J62" s="547"/>
      <c r="K62" s="547"/>
      <c r="L62" s="547"/>
      <c r="M62" s="547"/>
      <c r="N62" s="547"/>
      <c r="O62" s="547"/>
      <c r="P62" s="547"/>
      <c r="Q62" s="547"/>
      <c r="R62" s="496"/>
      <c r="S62" s="547"/>
      <c r="T62" s="547"/>
    </row>
    <row r="63" spans="1:20" s="206" customFormat="1" ht="37.5" hidden="1" customHeight="1" thickTop="1" thickBot="1" x14ac:dyDescent="0.4">
      <c r="A63" s="532"/>
      <c r="B63" s="532"/>
      <c r="C63" s="532"/>
      <c r="D63" s="532"/>
      <c r="E63" s="532"/>
      <c r="F63" s="548" t="s">
        <v>516</v>
      </c>
      <c r="G63" s="549">
        <v>2012</v>
      </c>
      <c r="H63" s="549">
        <v>2013</v>
      </c>
      <c r="I63" s="549">
        <v>2014</v>
      </c>
      <c r="J63" s="549">
        <v>2015</v>
      </c>
      <c r="K63" s="549">
        <v>2016</v>
      </c>
      <c r="L63" s="550" t="s">
        <v>515</v>
      </c>
      <c r="M63" s="532"/>
      <c r="N63" s="532"/>
      <c r="O63" s="532"/>
      <c r="P63" s="532"/>
      <c r="Q63" s="532"/>
      <c r="R63" s="496"/>
      <c r="S63" s="532"/>
      <c r="T63" s="532"/>
    </row>
    <row r="64" spans="1:20" ht="39.5" hidden="1" thickBot="1" x14ac:dyDescent="0.4">
      <c r="A64" s="496"/>
      <c r="B64" s="496"/>
      <c r="C64" s="496"/>
      <c r="D64" s="496"/>
      <c r="E64" s="496"/>
      <c r="F64" s="551" t="s">
        <v>517</v>
      </c>
      <c r="G64" s="552"/>
      <c r="H64" s="553" t="e">
        <f>H49/#REF!</f>
        <v>#REF!</v>
      </c>
      <c r="I64" s="553" t="e">
        <f>I49/#REF!</f>
        <v>#REF!</v>
      </c>
      <c r="J64" s="553" t="e">
        <f>J49/#REF!</f>
        <v>#REF!</v>
      </c>
      <c r="K64" s="553" t="e">
        <f>K49/#REF!</f>
        <v>#REF!</v>
      </c>
      <c r="L64" s="554" t="e">
        <f t="shared" ref="L64:L69" si="24">SUM(H64:K64)</f>
        <v>#REF!</v>
      </c>
      <c r="M64" s="555"/>
      <c r="N64" s="547"/>
      <c r="O64" s="547"/>
      <c r="P64" s="547"/>
      <c r="Q64" s="547"/>
      <c r="R64" s="547"/>
      <c r="S64" s="496"/>
      <c r="T64" s="496"/>
    </row>
    <row r="65" spans="1:20" ht="26.5" hidden="1" thickBot="1" x14ac:dyDescent="0.4">
      <c r="A65" s="496"/>
      <c r="B65" s="496"/>
      <c r="C65" s="496"/>
      <c r="D65" s="496"/>
      <c r="E65" s="496"/>
      <c r="F65" s="551" t="s">
        <v>518</v>
      </c>
      <c r="G65" s="552"/>
      <c r="H65" s="553" t="e">
        <f>H50/#REF!</f>
        <v>#REF!</v>
      </c>
      <c r="I65" s="553" t="e">
        <f>I50/#REF!</f>
        <v>#REF!</v>
      </c>
      <c r="J65" s="553" t="e">
        <f>J50/#REF!</f>
        <v>#REF!</v>
      </c>
      <c r="K65" s="553" t="e">
        <f>K50/#REF!</f>
        <v>#REF!</v>
      </c>
      <c r="L65" s="554" t="e">
        <f t="shared" si="24"/>
        <v>#REF!</v>
      </c>
      <c r="M65" s="555"/>
      <c r="N65" s="532"/>
      <c r="O65" s="532"/>
      <c r="P65" s="532"/>
      <c r="Q65" s="532"/>
      <c r="R65" s="532"/>
      <c r="S65" s="496"/>
      <c r="T65" s="496"/>
    </row>
    <row r="66" spans="1:20" s="207" customFormat="1" ht="12.75" hidden="1" customHeight="1" x14ac:dyDescent="0.35">
      <c r="A66" s="556"/>
      <c r="B66" s="556"/>
      <c r="C66" s="556"/>
      <c r="D66" s="556"/>
      <c r="E66" s="556"/>
      <c r="F66" s="551" t="s">
        <v>505</v>
      </c>
      <c r="G66" s="557"/>
      <c r="H66" s="553" t="e">
        <f>H51/#REF!</f>
        <v>#REF!</v>
      </c>
      <c r="I66" s="553" t="e">
        <f>I51/#REF!</f>
        <v>#REF!</v>
      </c>
      <c r="J66" s="553" t="e">
        <f>J51/#REF!</f>
        <v>#REF!</v>
      </c>
      <c r="K66" s="553" t="e">
        <f>K51/#REF!</f>
        <v>#REF!</v>
      </c>
      <c r="L66" s="558" t="e">
        <f t="shared" si="24"/>
        <v>#REF!</v>
      </c>
      <c r="M66" s="559"/>
      <c r="N66" s="560"/>
      <c r="O66" s="561"/>
      <c r="P66" s="561"/>
      <c r="Q66" s="496"/>
      <c r="R66" s="496"/>
      <c r="S66" s="556"/>
      <c r="T66" s="556"/>
    </row>
    <row r="67" spans="1:20" ht="17.25" hidden="1" customHeight="1" x14ac:dyDescent="0.35">
      <c r="A67" s="496"/>
      <c r="B67" s="496"/>
      <c r="C67" s="496"/>
      <c r="D67" s="496"/>
      <c r="E67" s="496"/>
      <c r="F67" s="551" t="s">
        <v>506</v>
      </c>
      <c r="G67" s="562"/>
      <c r="H67" s="553" t="e">
        <f>H52/#REF!</f>
        <v>#REF!</v>
      </c>
      <c r="I67" s="553" t="e">
        <f>I52/#REF!</f>
        <v>#REF!</v>
      </c>
      <c r="J67" s="553" t="e">
        <f>J52/#REF!</f>
        <v>#REF!</v>
      </c>
      <c r="K67" s="553" t="e">
        <f>K52/#REF!</f>
        <v>#REF!</v>
      </c>
      <c r="L67" s="563" t="e">
        <f t="shared" si="24"/>
        <v>#REF!</v>
      </c>
      <c r="M67" s="555"/>
      <c r="N67" s="560"/>
      <c r="O67" s="561"/>
      <c r="P67" s="561"/>
      <c r="Q67" s="496"/>
      <c r="R67" s="496"/>
      <c r="S67" s="496"/>
      <c r="T67" s="496"/>
    </row>
    <row r="68" spans="1:20" ht="15" hidden="1" thickBot="1" x14ac:dyDescent="0.4">
      <c r="A68" s="496"/>
      <c r="B68" s="496"/>
      <c r="C68" s="496"/>
      <c r="D68" s="496"/>
      <c r="E68" s="496"/>
      <c r="F68" s="564"/>
      <c r="G68" s="562"/>
      <c r="H68" s="553"/>
      <c r="I68" s="553"/>
      <c r="J68" s="553"/>
      <c r="K68" s="553"/>
      <c r="L68" s="563">
        <f t="shared" si="24"/>
        <v>0</v>
      </c>
      <c r="M68" s="565"/>
      <c r="N68" s="566"/>
      <c r="O68" s="567"/>
      <c r="P68" s="567"/>
      <c r="Q68" s="556"/>
      <c r="R68" s="556"/>
      <c r="S68" s="496"/>
      <c r="T68" s="496"/>
    </row>
    <row r="69" spans="1:20" ht="15" hidden="1" thickBot="1" x14ac:dyDescent="0.4">
      <c r="A69" s="496"/>
      <c r="B69" s="496"/>
      <c r="C69" s="496"/>
      <c r="D69" s="496"/>
      <c r="E69" s="496"/>
      <c r="F69" s="551"/>
      <c r="G69" s="562"/>
      <c r="H69" s="553"/>
      <c r="I69" s="553"/>
      <c r="J69" s="553"/>
      <c r="K69" s="553"/>
      <c r="L69" s="563">
        <f t="shared" si="24"/>
        <v>0</v>
      </c>
      <c r="M69" s="496"/>
      <c r="N69" s="560"/>
      <c r="O69" s="561"/>
      <c r="P69" s="561"/>
      <c r="Q69" s="496"/>
      <c r="R69" s="496"/>
      <c r="S69" s="496"/>
      <c r="T69" s="496"/>
    </row>
    <row r="70" spans="1:20" ht="15" hidden="1" customHeight="1" x14ac:dyDescent="0.35">
      <c r="A70" s="496"/>
      <c r="B70" s="496"/>
      <c r="C70" s="496"/>
      <c r="D70" s="496"/>
      <c r="E70" s="496"/>
      <c r="F70" s="568"/>
      <c r="G70" s="569"/>
      <c r="H70" s="570"/>
      <c r="I70" s="570"/>
      <c r="J70" s="570"/>
      <c r="K70" s="570"/>
      <c r="L70" s="571"/>
      <c r="M70" s="496"/>
      <c r="N70" s="560"/>
      <c r="O70" s="561"/>
      <c r="P70" s="561"/>
      <c r="Q70" s="496"/>
      <c r="R70" s="496"/>
      <c r="S70" s="496"/>
      <c r="T70" s="496"/>
    </row>
    <row r="71" spans="1:20" ht="15" hidden="1" thickBot="1" x14ac:dyDescent="0.4">
      <c r="A71" s="496"/>
      <c r="B71" s="496"/>
      <c r="C71" s="496"/>
      <c r="D71" s="496"/>
      <c r="E71" s="496"/>
      <c r="F71" s="572"/>
      <c r="G71" s="569"/>
      <c r="H71" s="573"/>
      <c r="I71" s="573"/>
      <c r="J71" s="573"/>
      <c r="K71" s="573"/>
      <c r="L71" s="574"/>
      <c r="M71" s="496"/>
      <c r="N71" s="561"/>
      <c r="O71" s="561"/>
      <c r="P71" s="561"/>
      <c r="Q71" s="496"/>
      <c r="R71" s="496"/>
      <c r="S71" s="496"/>
      <c r="T71" s="496"/>
    </row>
    <row r="72" spans="1:20" ht="15.5" hidden="1" thickTop="1" thickBot="1" x14ac:dyDescent="0.4">
      <c r="A72" s="496"/>
      <c r="B72" s="496"/>
      <c r="C72" s="496"/>
      <c r="D72" s="496"/>
      <c r="E72" s="496"/>
      <c r="F72" s="575" t="s">
        <v>104</v>
      </c>
      <c r="G72" s="576">
        <f>SUM(G64:G71)</f>
        <v>0</v>
      </c>
      <c r="H72" s="577" t="e">
        <f>SUM(H64:H71)</f>
        <v>#REF!</v>
      </c>
      <c r="I72" s="577" t="e">
        <f>SUM(I64:I71)</f>
        <v>#REF!</v>
      </c>
      <c r="J72" s="577" t="e">
        <f>SUM(J64:J71)</f>
        <v>#REF!</v>
      </c>
      <c r="K72" s="577" t="e">
        <f>SUM(K64:K71)</f>
        <v>#REF!</v>
      </c>
      <c r="L72" s="578" t="e">
        <f>SUM(H72:K72)</f>
        <v>#REF!</v>
      </c>
      <c r="M72" s="521"/>
      <c r="N72" s="496"/>
      <c r="O72" s="496"/>
      <c r="P72" s="496"/>
      <c r="Q72" s="496"/>
      <c r="R72" s="496"/>
      <c r="S72" s="496"/>
      <c r="T72" s="496"/>
    </row>
    <row r="73" spans="1:20" s="205" customFormat="1" ht="15" hidden="1" thickBot="1" x14ac:dyDescent="0.4">
      <c r="A73" s="547"/>
      <c r="B73" s="547"/>
      <c r="C73" s="547"/>
      <c r="D73" s="547"/>
      <c r="E73" s="547"/>
      <c r="F73" s="547"/>
      <c r="G73" s="547"/>
      <c r="H73" s="547"/>
      <c r="I73" s="547"/>
      <c r="J73" s="547"/>
      <c r="K73" s="547"/>
      <c r="L73" s="547"/>
      <c r="M73" s="547"/>
      <c r="N73" s="496"/>
      <c r="O73" s="496"/>
      <c r="P73" s="496"/>
      <c r="Q73" s="496"/>
      <c r="R73" s="496"/>
      <c r="S73" s="547"/>
      <c r="T73" s="547"/>
    </row>
    <row r="74" spans="1:20" s="205" customFormat="1" ht="15" hidden="1" thickBot="1" x14ac:dyDescent="0.4">
      <c r="A74" s="547"/>
      <c r="B74" s="547"/>
      <c r="C74" s="547"/>
      <c r="D74" s="547"/>
      <c r="E74" s="547"/>
      <c r="F74" s="547"/>
      <c r="G74" s="547"/>
      <c r="H74" s="547"/>
      <c r="I74" s="547"/>
      <c r="J74" s="547"/>
      <c r="K74" s="547"/>
      <c r="L74" s="547"/>
      <c r="M74" s="547"/>
      <c r="N74" s="521"/>
      <c r="O74" s="496"/>
      <c r="P74" s="496"/>
      <c r="Q74" s="496"/>
      <c r="R74" s="496"/>
      <c r="S74" s="547"/>
      <c r="T74" s="547"/>
    </row>
    <row r="75" spans="1:20" s="205" customFormat="1" ht="15" hidden="1" thickBot="1" x14ac:dyDescent="0.4">
      <c r="A75" s="547"/>
      <c r="B75" s="547"/>
      <c r="C75" s="547"/>
      <c r="D75" s="547"/>
      <c r="E75" s="547"/>
      <c r="F75" s="547"/>
      <c r="G75" s="547"/>
      <c r="H75" s="547"/>
      <c r="I75" s="547"/>
      <c r="J75" s="547"/>
      <c r="K75" s="547"/>
      <c r="L75" s="547"/>
      <c r="M75" s="547"/>
      <c r="N75" s="506"/>
      <c r="O75" s="497"/>
      <c r="P75" s="497"/>
      <c r="Q75" s="497"/>
      <c r="R75" s="497"/>
      <c r="S75" s="547"/>
      <c r="T75" s="547"/>
    </row>
    <row r="76" spans="1:20" s="206" customFormat="1" ht="37.5" hidden="1" customHeight="1" thickTop="1" thickBot="1" x14ac:dyDescent="0.4">
      <c r="A76" s="532"/>
      <c r="B76" s="532"/>
      <c r="C76" s="532"/>
      <c r="D76" s="532"/>
      <c r="E76" s="532"/>
      <c r="F76" s="548" t="s">
        <v>519</v>
      </c>
      <c r="G76" s="549">
        <v>2012</v>
      </c>
      <c r="H76" s="549">
        <v>2013</v>
      </c>
      <c r="I76" s="549">
        <v>2014</v>
      </c>
      <c r="J76" s="549">
        <v>2015</v>
      </c>
      <c r="K76" s="549">
        <v>2016</v>
      </c>
      <c r="L76" s="550" t="s">
        <v>515</v>
      </c>
      <c r="M76" s="532"/>
      <c r="N76" s="506"/>
      <c r="O76" s="497"/>
      <c r="P76" s="497"/>
      <c r="Q76" s="497"/>
      <c r="R76" s="497"/>
      <c r="S76" s="532"/>
      <c r="T76" s="532"/>
    </row>
    <row r="77" spans="1:20" ht="39.5" hidden="1" thickBot="1" x14ac:dyDescent="0.4">
      <c r="A77" s="496"/>
      <c r="B77" s="496"/>
      <c r="C77" s="496"/>
      <c r="D77" s="496"/>
      <c r="E77" s="496"/>
      <c r="F77" s="551" t="s">
        <v>517</v>
      </c>
      <c r="G77" s="552"/>
      <c r="H77" s="553" t="e">
        <f>H64/#REF!</f>
        <v>#REF!</v>
      </c>
      <c r="I77" s="553" t="e">
        <f>I64/#REF!</f>
        <v>#REF!</v>
      </c>
      <c r="J77" s="553" t="e">
        <f>J64/#REF!</f>
        <v>#REF!</v>
      </c>
      <c r="K77" s="553" t="e">
        <f>K64/#REF!</f>
        <v>#REF!</v>
      </c>
      <c r="L77" s="554" t="e">
        <f t="shared" ref="L77:L82" si="25">SUM(H77:K77)</f>
        <v>#REF!</v>
      </c>
      <c r="M77" s="555"/>
      <c r="N77" s="547"/>
      <c r="O77" s="547"/>
      <c r="P77" s="547"/>
      <c r="Q77" s="547"/>
      <c r="R77" s="547"/>
      <c r="S77" s="496"/>
      <c r="T77" s="496"/>
    </row>
    <row r="78" spans="1:20" ht="26.5" hidden="1" thickBot="1" x14ac:dyDescent="0.4">
      <c r="A78" s="496"/>
      <c r="B78" s="496"/>
      <c r="C78" s="496"/>
      <c r="D78" s="496"/>
      <c r="E78" s="496"/>
      <c r="F78" s="551" t="s">
        <v>518</v>
      </c>
      <c r="G78" s="552"/>
      <c r="H78" s="553" t="e">
        <f>H65/#REF!</f>
        <v>#REF!</v>
      </c>
      <c r="I78" s="553" t="e">
        <f>I65/#REF!</f>
        <v>#REF!</v>
      </c>
      <c r="J78" s="553" t="e">
        <f>J65/#REF!</f>
        <v>#REF!</v>
      </c>
      <c r="K78" s="553" t="e">
        <f>K65/#REF!</f>
        <v>#REF!</v>
      </c>
      <c r="L78" s="554" t="e">
        <f t="shared" si="25"/>
        <v>#REF!</v>
      </c>
      <c r="M78" s="555"/>
      <c r="N78" s="532"/>
      <c r="O78" s="532"/>
      <c r="P78" s="532"/>
      <c r="Q78" s="532"/>
      <c r="R78" s="532"/>
      <c r="S78" s="496"/>
      <c r="T78" s="496"/>
    </row>
    <row r="79" spans="1:20" s="207" customFormat="1" ht="12.75" hidden="1" customHeight="1" x14ac:dyDescent="0.35">
      <c r="A79" s="556"/>
      <c r="B79" s="556"/>
      <c r="C79" s="556"/>
      <c r="D79" s="556"/>
      <c r="E79" s="556"/>
      <c r="F79" s="551" t="s">
        <v>505</v>
      </c>
      <c r="G79" s="557"/>
      <c r="H79" s="553" t="e">
        <f>H66/#REF!</f>
        <v>#REF!</v>
      </c>
      <c r="I79" s="553" t="e">
        <f>I66/#REF!</f>
        <v>#REF!</v>
      </c>
      <c r="J79" s="553" t="e">
        <f>J66/#REF!</f>
        <v>#REF!</v>
      </c>
      <c r="K79" s="553" t="e">
        <f>K66/#REF!</f>
        <v>#REF!</v>
      </c>
      <c r="L79" s="558" t="e">
        <f t="shared" si="25"/>
        <v>#REF!</v>
      </c>
      <c r="M79" s="559"/>
      <c r="N79" s="560"/>
      <c r="O79" s="561"/>
      <c r="P79" s="561"/>
      <c r="Q79" s="496"/>
      <c r="R79" s="496"/>
      <c r="S79" s="556"/>
      <c r="T79" s="556"/>
    </row>
    <row r="80" spans="1:20" ht="17.25" hidden="1" customHeight="1" x14ac:dyDescent="0.35">
      <c r="A80" s="496"/>
      <c r="B80" s="496"/>
      <c r="C80" s="496"/>
      <c r="D80" s="496"/>
      <c r="E80" s="496"/>
      <c r="F80" s="551" t="s">
        <v>506</v>
      </c>
      <c r="G80" s="562"/>
      <c r="H80" s="553" t="e">
        <f>H67/#REF!</f>
        <v>#REF!</v>
      </c>
      <c r="I80" s="553" t="e">
        <f>I67/#REF!</f>
        <v>#REF!</v>
      </c>
      <c r="J80" s="553" t="e">
        <f>J67/#REF!</f>
        <v>#REF!</v>
      </c>
      <c r="K80" s="553" t="e">
        <f>K67/#REF!</f>
        <v>#REF!</v>
      </c>
      <c r="L80" s="563" t="e">
        <f t="shared" si="25"/>
        <v>#REF!</v>
      </c>
      <c r="M80" s="555"/>
      <c r="N80" s="560"/>
      <c r="O80" s="561"/>
      <c r="P80" s="561"/>
      <c r="Q80" s="496"/>
      <c r="R80" s="496"/>
      <c r="S80" s="496"/>
      <c r="T80" s="496"/>
    </row>
    <row r="81" spans="1:20" ht="15" hidden="1" thickBot="1" x14ac:dyDescent="0.4">
      <c r="A81" s="496"/>
      <c r="B81" s="496"/>
      <c r="C81" s="496"/>
      <c r="D81" s="496"/>
      <c r="E81" s="496"/>
      <c r="F81" s="564"/>
      <c r="G81" s="562"/>
      <c r="H81" s="579"/>
      <c r="I81" s="579"/>
      <c r="J81" s="579"/>
      <c r="K81" s="580"/>
      <c r="L81" s="563">
        <f t="shared" si="25"/>
        <v>0</v>
      </c>
      <c r="M81" s="565"/>
      <c r="N81" s="566"/>
      <c r="O81" s="567"/>
      <c r="P81" s="567"/>
      <c r="Q81" s="556"/>
      <c r="R81" s="556"/>
      <c r="S81" s="496"/>
      <c r="T81" s="496"/>
    </row>
    <row r="82" spans="1:20" ht="15" hidden="1" thickBot="1" x14ac:dyDescent="0.4">
      <c r="A82" s="496"/>
      <c r="B82" s="496"/>
      <c r="C82" s="496"/>
      <c r="D82" s="496"/>
      <c r="E82" s="496"/>
      <c r="F82" s="551"/>
      <c r="G82" s="562"/>
      <c r="H82" s="579"/>
      <c r="I82" s="579"/>
      <c r="J82" s="579"/>
      <c r="K82" s="580"/>
      <c r="L82" s="563">
        <f t="shared" si="25"/>
        <v>0</v>
      </c>
      <c r="M82" s="496"/>
      <c r="N82" s="560"/>
      <c r="O82" s="561"/>
      <c r="P82" s="561"/>
      <c r="Q82" s="496"/>
      <c r="R82" s="496"/>
      <c r="S82" s="496"/>
      <c r="T82" s="496"/>
    </row>
    <row r="83" spans="1:20" ht="15" hidden="1" customHeight="1" x14ac:dyDescent="0.35">
      <c r="A83" s="496"/>
      <c r="B83" s="496"/>
      <c r="C83" s="496"/>
      <c r="D83" s="496"/>
      <c r="E83" s="496"/>
      <c r="F83" s="568"/>
      <c r="G83" s="569"/>
      <c r="H83" s="570"/>
      <c r="I83" s="570"/>
      <c r="J83" s="570"/>
      <c r="K83" s="570"/>
      <c r="L83" s="571"/>
      <c r="M83" s="496"/>
      <c r="N83" s="560"/>
      <c r="O83" s="561"/>
      <c r="P83" s="561"/>
      <c r="Q83" s="496"/>
      <c r="R83" s="496"/>
      <c r="S83" s="496"/>
      <c r="T83" s="496"/>
    </row>
    <row r="84" spans="1:20" ht="15" hidden="1" thickBot="1" x14ac:dyDescent="0.4">
      <c r="A84" s="496"/>
      <c r="B84" s="496"/>
      <c r="C84" s="496"/>
      <c r="D84" s="496"/>
      <c r="E84" s="496"/>
      <c r="F84" s="572"/>
      <c r="G84" s="569"/>
      <c r="H84" s="573"/>
      <c r="I84" s="573"/>
      <c r="J84" s="573"/>
      <c r="K84" s="573"/>
      <c r="L84" s="574"/>
      <c r="M84" s="496"/>
      <c r="N84" s="561"/>
      <c r="O84" s="561"/>
      <c r="P84" s="561"/>
      <c r="Q84" s="496"/>
      <c r="R84" s="496"/>
      <c r="S84" s="496"/>
      <c r="T84" s="496"/>
    </row>
    <row r="85" spans="1:20" ht="15.5" hidden="1" thickTop="1" thickBot="1" x14ac:dyDescent="0.4">
      <c r="A85" s="496"/>
      <c r="B85" s="496"/>
      <c r="C85" s="496"/>
      <c r="D85" s="496"/>
      <c r="E85" s="496"/>
      <c r="F85" s="581" t="s">
        <v>520</v>
      </c>
      <c r="G85" s="576">
        <f>SUM(G77:G84)</f>
        <v>0</v>
      </c>
      <c r="H85" s="577" t="e">
        <f>SUM(H77:H84)</f>
        <v>#REF!</v>
      </c>
      <c r="I85" s="577" t="e">
        <f>SUM(I77:I84)</f>
        <v>#REF!</v>
      </c>
      <c r="J85" s="577" t="e">
        <f>SUM(J77:J84)</f>
        <v>#REF!</v>
      </c>
      <c r="K85" s="577" t="e">
        <f>SUM(K77:K84)</f>
        <v>#REF!</v>
      </c>
      <c r="L85" s="578" t="e">
        <f>SUM(H85:K85)</f>
        <v>#REF!</v>
      </c>
      <c r="M85" s="521"/>
      <c r="N85" s="496"/>
      <c r="O85" s="496"/>
      <c r="P85" s="496"/>
      <c r="Q85" s="496"/>
      <c r="R85" s="496"/>
      <c r="S85" s="496"/>
      <c r="T85" s="496"/>
    </row>
    <row r="86" spans="1:20" s="206" customFormat="1" ht="37.5" hidden="1" customHeight="1" thickTop="1" thickBot="1" x14ac:dyDescent="0.4">
      <c r="A86" s="532"/>
      <c r="B86" s="532"/>
      <c r="C86" s="532"/>
      <c r="D86" s="532"/>
      <c r="E86" s="532"/>
      <c r="F86" s="548" t="s">
        <v>516</v>
      </c>
      <c r="G86" s="549">
        <v>2012</v>
      </c>
      <c r="H86" s="549">
        <v>2013</v>
      </c>
      <c r="I86" s="549">
        <v>2014</v>
      </c>
      <c r="J86" s="549">
        <v>2015</v>
      </c>
      <c r="K86" s="549">
        <v>2016</v>
      </c>
      <c r="L86" s="550" t="s">
        <v>515</v>
      </c>
      <c r="M86" s="532"/>
      <c r="N86" s="496"/>
      <c r="O86" s="496"/>
      <c r="P86" s="496"/>
      <c r="Q86" s="496"/>
      <c r="R86" s="496"/>
      <c r="S86" s="532"/>
      <c r="T86" s="532"/>
    </row>
    <row r="87" spans="1:20" ht="39.5" hidden="1" thickBot="1" x14ac:dyDescent="0.4">
      <c r="A87" s="496"/>
      <c r="B87" s="496"/>
      <c r="C87" s="496"/>
      <c r="D87" s="496"/>
      <c r="E87" s="496"/>
      <c r="F87" s="551" t="s">
        <v>517</v>
      </c>
      <c r="G87" s="552"/>
      <c r="H87" s="553"/>
      <c r="I87" s="553" t="e">
        <f>#REF!/#REF!</f>
        <v>#REF!</v>
      </c>
      <c r="J87" s="553" t="e">
        <f>#REF!/#REF!</f>
        <v>#REF!</v>
      </c>
      <c r="K87" s="553" t="e">
        <f>#REF!/#REF!</f>
        <v>#REF!</v>
      </c>
      <c r="L87" s="554" t="e">
        <f t="shared" ref="L87:L92" si="26">SUM(H87:K87)</f>
        <v>#REF!</v>
      </c>
      <c r="M87" s="555"/>
      <c r="N87" s="521"/>
      <c r="O87" s="496"/>
      <c r="P87" s="496"/>
      <c r="Q87" s="496"/>
      <c r="R87" s="496"/>
      <c r="S87" s="496"/>
      <c r="T87" s="496"/>
    </row>
    <row r="88" spans="1:20" ht="26.5" hidden="1" thickBot="1" x14ac:dyDescent="0.4">
      <c r="A88" s="496"/>
      <c r="B88" s="496"/>
      <c r="C88" s="496"/>
      <c r="D88" s="496"/>
      <c r="E88" s="496"/>
      <c r="F88" s="551" t="s">
        <v>518</v>
      </c>
      <c r="G88" s="552"/>
      <c r="H88" s="553" t="e">
        <f>#REF!/#REF!</f>
        <v>#REF!</v>
      </c>
      <c r="I88" s="553" t="e">
        <f>#REF!/#REF!</f>
        <v>#REF!</v>
      </c>
      <c r="J88" s="553" t="e">
        <f>#REF!/#REF!</f>
        <v>#REF!</v>
      </c>
      <c r="K88" s="553" t="e">
        <f>#REF!/#REF!</f>
        <v>#REF!</v>
      </c>
      <c r="L88" s="554" t="e">
        <f t="shared" si="26"/>
        <v>#REF!</v>
      </c>
      <c r="M88" s="555"/>
      <c r="N88" s="532"/>
      <c r="O88" s="532"/>
      <c r="P88" s="532"/>
      <c r="Q88" s="532"/>
      <c r="R88" s="532"/>
      <c r="S88" s="496"/>
      <c r="T88" s="496"/>
    </row>
    <row r="89" spans="1:20" s="207" customFormat="1" ht="12.75" hidden="1" customHeight="1" x14ac:dyDescent="0.35">
      <c r="A89" s="556"/>
      <c r="B89" s="556"/>
      <c r="C89" s="556"/>
      <c r="D89" s="556"/>
      <c r="E89" s="556"/>
      <c r="F89" s="551" t="s">
        <v>505</v>
      </c>
      <c r="G89" s="557"/>
      <c r="H89" s="553" t="e">
        <f>#REF!/#REF!</f>
        <v>#REF!</v>
      </c>
      <c r="I89" s="553" t="e">
        <f>#REF!/#REF!</f>
        <v>#REF!</v>
      </c>
      <c r="J89" s="553" t="e">
        <f>#REF!/#REF!</f>
        <v>#REF!</v>
      </c>
      <c r="K89" s="553" t="e">
        <f>#REF!/#REF!</f>
        <v>#REF!</v>
      </c>
      <c r="L89" s="558" t="e">
        <f t="shared" si="26"/>
        <v>#REF!</v>
      </c>
      <c r="M89" s="559"/>
      <c r="N89" s="560"/>
      <c r="O89" s="561"/>
      <c r="P89" s="561"/>
      <c r="Q89" s="496"/>
      <c r="R89" s="496"/>
      <c r="S89" s="556"/>
      <c r="T89" s="556"/>
    </row>
    <row r="90" spans="1:20" ht="17.25" hidden="1" customHeight="1" x14ac:dyDescent="0.35">
      <c r="A90" s="496"/>
      <c r="B90" s="496"/>
      <c r="C90" s="496"/>
      <c r="D90" s="496"/>
      <c r="E90" s="496"/>
      <c r="F90" s="551" t="s">
        <v>506</v>
      </c>
      <c r="G90" s="562"/>
      <c r="H90" s="553" t="e">
        <f>#REF!/#REF!</f>
        <v>#REF!</v>
      </c>
      <c r="I90" s="553" t="e">
        <f>#REF!/#REF!</f>
        <v>#REF!</v>
      </c>
      <c r="J90" s="553" t="e">
        <f>#REF!/#REF!</f>
        <v>#REF!</v>
      </c>
      <c r="K90" s="553" t="e">
        <f>#REF!/#REF!</f>
        <v>#REF!</v>
      </c>
      <c r="L90" s="563" t="e">
        <f t="shared" si="26"/>
        <v>#REF!</v>
      </c>
      <c r="M90" s="555"/>
      <c r="N90" s="560"/>
      <c r="O90" s="561"/>
      <c r="P90" s="561"/>
      <c r="Q90" s="496"/>
      <c r="R90" s="496"/>
      <c r="S90" s="496"/>
      <c r="T90" s="496"/>
    </row>
    <row r="91" spans="1:20" ht="15" hidden="1" thickBot="1" x14ac:dyDescent="0.4">
      <c r="A91" s="496"/>
      <c r="B91" s="496"/>
      <c r="C91" s="496"/>
      <c r="D91" s="496"/>
      <c r="E91" s="496"/>
      <c r="F91" s="564"/>
      <c r="G91" s="562"/>
      <c r="H91" s="553"/>
      <c r="I91" s="553"/>
      <c r="J91" s="553"/>
      <c r="K91" s="553"/>
      <c r="L91" s="563">
        <f t="shared" si="26"/>
        <v>0</v>
      </c>
      <c r="M91" s="565"/>
      <c r="N91" s="566"/>
      <c r="O91" s="567"/>
      <c r="P91" s="567"/>
      <c r="Q91" s="556"/>
      <c r="R91" s="556"/>
      <c r="S91" s="496"/>
      <c r="T91" s="496"/>
    </row>
    <row r="92" spans="1:20" ht="15" hidden="1" thickBot="1" x14ac:dyDescent="0.4">
      <c r="A92" s="496"/>
      <c r="B92" s="496"/>
      <c r="C92" s="496"/>
      <c r="D92" s="496"/>
      <c r="E92" s="496"/>
      <c r="F92" s="551"/>
      <c r="G92" s="562"/>
      <c r="H92" s="553"/>
      <c r="I92" s="553"/>
      <c r="J92" s="553"/>
      <c r="K92" s="553"/>
      <c r="L92" s="563">
        <f t="shared" si="26"/>
        <v>0</v>
      </c>
      <c r="M92" s="496"/>
      <c r="N92" s="560"/>
      <c r="O92" s="561"/>
      <c r="P92" s="561"/>
      <c r="Q92" s="496"/>
      <c r="R92" s="496"/>
      <c r="S92" s="496"/>
      <c r="T92" s="496"/>
    </row>
    <row r="93" spans="1:20" ht="15" hidden="1" customHeight="1" x14ac:dyDescent="0.35">
      <c r="A93" s="496"/>
      <c r="B93" s="496"/>
      <c r="C93" s="496"/>
      <c r="D93" s="496"/>
      <c r="E93" s="496"/>
      <c r="F93" s="568"/>
      <c r="G93" s="569"/>
      <c r="H93" s="570"/>
      <c r="I93" s="570"/>
      <c r="J93" s="570"/>
      <c r="K93" s="570"/>
      <c r="L93" s="571"/>
      <c r="M93" s="496"/>
      <c r="N93" s="560"/>
      <c r="O93" s="561"/>
      <c r="P93" s="561"/>
      <c r="Q93" s="496"/>
      <c r="R93" s="496"/>
      <c r="S93" s="496"/>
      <c r="T93" s="496"/>
    </row>
    <row r="94" spans="1:20" ht="15" hidden="1" thickBot="1" x14ac:dyDescent="0.4">
      <c r="A94" s="496"/>
      <c r="B94" s="496"/>
      <c r="C94" s="496"/>
      <c r="D94" s="496"/>
      <c r="E94" s="496"/>
      <c r="F94" s="572"/>
      <c r="G94" s="569"/>
      <c r="H94" s="573"/>
      <c r="I94" s="573"/>
      <c r="J94" s="573"/>
      <c r="K94" s="573"/>
      <c r="L94" s="574"/>
      <c r="M94" s="496"/>
      <c r="N94" s="561"/>
      <c r="O94" s="561"/>
      <c r="P94" s="561"/>
      <c r="Q94" s="496"/>
      <c r="R94" s="496"/>
      <c r="S94" s="496"/>
      <c r="T94" s="496"/>
    </row>
    <row r="95" spans="1:20" ht="15.5" hidden="1" thickTop="1" thickBot="1" x14ac:dyDescent="0.4">
      <c r="A95" s="496"/>
      <c r="B95" s="496"/>
      <c r="C95" s="496"/>
      <c r="D95" s="496"/>
      <c r="E95" s="496"/>
      <c r="F95" s="575" t="s">
        <v>104</v>
      </c>
      <c r="G95" s="576">
        <f>SUM(G87:G94)</f>
        <v>0</v>
      </c>
      <c r="H95" s="577" t="e">
        <f>SUM(H87:H94)</f>
        <v>#REF!</v>
      </c>
      <c r="I95" s="577" t="e">
        <f>SUM(I87:I94)</f>
        <v>#REF!</v>
      </c>
      <c r="J95" s="577" t="e">
        <f>SUM(J87:J94)</f>
        <v>#REF!</v>
      </c>
      <c r="K95" s="577" t="e">
        <f>SUM(K87:K94)</f>
        <v>#REF!</v>
      </c>
      <c r="L95" s="578" t="e">
        <f>SUM(H95:K95)</f>
        <v>#REF!</v>
      </c>
      <c r="M95" s="521"/>
      <c r="N95" s="496"/>
      <c r="O95" s="496"/>
      <c r="P95" s="496"/>
      <c r="Q95" s="496"/>
      <c r="R95" s="496"/>
      <c r="S95" s="496"/>
      <c r="T95" s="496"/>
    </row>
    <row r="96" spans="1:20" ht="15" hidden="1" thickBot="1" x14ac:dyDescent="0.4">
      <c r="A96" s="496"/>
      <c r="B96" s="496"/>
      <c r="C96" s="496"/>
      <c r="D96" s="496"/>
      <c r="E96" s="496"/>
      <c r="F96" s="496"/>
      <c r="G96" s="496"/>
      <c r="H96" s="496"/>
      <c r="I96" s="496"/>
      <c r="J96" s="496"/>
      <c r="K96" s="496"/>
      <c r="L96" s="496"/>
      <c r="M96" s="496"/>
      <c r="N96" s="496"/>
      <c r="O96" s="496"/>
      <c r="P96" s="496"/>
      <c r="Q96" s="496"/>
      <c r="R96" s="496"/>
      <c r="S96" s="496"/>
      <c r="T96" s="496"/>
    </row>
    <row r="97" spans="1:21" s="61" customFormat="1" ht="20.25" customHeight="1" thickTop="1" thickBot="1" x14ac:dyDescent="0.4">
      <c r="A97" s="3267" t="s">
        <v>10</v>
      </c>
      <c r="B97" s="3279"/>
      <c r="C97" s="3279"/>
      <c r="D97" s="3279"/>
      <c r="E97" s="3279"/>
      <c r="F97" s="3279"/>
      <c r="G97" s="3279"/>
      <c r="H97" s="3279"/>
      <c r="I97" s="3279"/>
      <c r="J97" s="3279"/>
      <c r="K97" s="3280"/>
      <c r="L97" s="37"/>
      <c r="M97" s="2360" t="s">
        <v>491</v>
      </c>
      <c r="N97" s="2361"/>
      <c r="O97" s="2362"/>
      <c r="P97" s="37"/>
      <c r="Q97" s="64"/>
      <c r="R97" s="64"/>
      <c r="S97" s="64"/>
      <c r="T97" s="64"/>
      <c r="U97" s="64"/>
    </row>
    <row r="98" spans="1:21" s="61" customFormat="1" ht="20.25" customHeight="1" x14ac:dyDescent="0.35">
      <c r="A98" s="3261"/>
      <c r="B98" s="3262"/>
      <c r="C98" s="3262"/>
      <c r="D98" s="3262"/>
      <c r="E98" s="3262"/>
      <c r="F98" s="3262"/>
      <c r="G98" s="3262"/>
      <c r="H98" s="3262"/>
      <c r="I98" s="3262"/>
      <c r="J98" s="3262"/>
      <c r="K98" s="3263"/>
      <c r="L98" s="38"/>
      <c r="M98" s="2401" t="s">
        <v>493</v>
      </c>
      <c r="N98" s="2402"/>
      <c r="O98" s="2403"/>
      <c r="P98" s="38"/>
      <c r="Q98" s="64"/>
      <c r="R98" s="64"/>
      <c r="S98" s="64"/>
      <c r="T98" s="64"/>
      <c r="U98" s="64"/>
    </row>
    <row r="99" spans="1:21" s="61" customFormat="1" ht="20.25" customHeight="1" x14ac:dyDescent="0.35">
      <c r="A99" s="3261"/>
      <c r="B99" s="3262"/>
      <c r="C99" s="3262"/>
      <c r="D99" s="3262"/>
      <c r="E99" s="3262"/>
      <c r="F99" s="3262"/>
      <c r="G99" s="3262"/>
      <c r="H99" s="3262"/>
      <c r="I99" s="3262"/>
      <c r="J99" s="3262"/>
      <c r="K99" s="3263"/>
      <c r="L99" s="38"/>
      <c r="M99" s="2341"/>
      <c r="N99" s="2342"/>
      <c r="O99" s="2343"/>
      <c r="P99" s="38"/>
      <c r="Q99" s="64"/>
      <c r="R99" s="64"/>
      <c r="S99" s="64"/>
      <c r="T99" s="64"/>
      <c r="U99" s="64"/>
    </row>
    <row r="100" spans="1:21" s="61" customFormat="1" ht="20.25" customHeight="1" x14ac:dyDescent="0.35">
      <c r="A100" s="3261"/>
      <c r="B100" s="3262"/>
      <c r="C100" s="3262"/>
      <c r="D100" s="3262"/>
      <c r="E100" s="3262"/>
      <c r="F100" s="3262"/>
      <c r="G100" s="3262"/>
      <c r="H100" s="3262"/>
      <c r="I100" s="3262"/>
      <c r="J100" s="3262"/>
      <c r="K100" s="3263"/>
      <c r="L100" s="38"/>
      <c r="M100" s="2341"/>
      <c r="N100" s="2342"/>
      <c r="O100" s="2343"/>
      <c r="P100" s="38"/>
      <c r="Q100" s="64"/>
      <c r="R100" s="64"/>
      <c r="S100" s="64"/>
      <c r="T100" s="64"/>
      <c r="U100" s="64"/>
    </row>
    <row r="101" spans="1:21" s="61" customFormat="1" ht="20.25" customHeight="1" x14ac:dyDescent="0.35">
      <c r="A101" s="3261"/>
      <c r="B101" s="3262"/>
      <c r="C101" s="3262"/>
      <c r="D101" s="3262"/>
      <c r="E101" s="3262"/>
      <c r="F101" s="3262"/>
      <c r="G101" s="3262"/>
      <c r="H101" s="3262"/>
      <c r="I101" s="3262"/>
      <c r="J101" s="3262"/>
      <c r="K101" s="3263"/>
      <c r="L101" s="38"/>
      <c r="M101" s="2341"/>
      <c r="N101" s="2342"/>
      <c r="O101" s="2343"/>
      <c r="P101" s="38"/>
      <c r="Q101" s="64"/>
      <c r="R101" s="64"/>
      <c r="S101" s="64"/>
      <c r="T101" s="64"/>
      <c r="U101" s="64"/>
    </row>
    <row r="102" spans="1:21" s="61" customFormat="1" ht="20.25" customHeight="1" thickBot="1" x14ac:dyDescent="0.4">
      <c r="A102" s="3264"/>
      <c r="B102" s="3265"/>
      <c r="C102" s="3265"/>
      <c r="D102" s="3265"/>
      <c r="E102" s="3265"/>
      <c r="F102" s="3265"/>
      <c r="G102" s="3265"/>
      <c r="H102" s="3265"/>
      <c r="I102" s="3265"/>
      <c r="J102" s="3265"/>
      <c r="K102" s="3266"/>
      <c r="L102" s="38"/>
      <c r="M102" s="2363"/>
      <c r="N102" s="2696"/>
      <c r="O102" s="2697"/>
      <c r="P102" s="38"/>
      <c r="Q102" s="64"/>
      <c r="R102" s="64"/>
      <c r="S102" s="64"/>
      <c r="T102" s="64"/>
      <c r="U102" s="64"/>
    </row>
    <row r="103" spans="1:21" s="61" customFormat="1" ht="20.25" customHeight="1" thickTop="1" thickBot="1" x14ac:dyDescent="0.4">
      <c r="A103" s="64"/>
      <c r="B103" s="64"/>
      <c r="C103" s="64"/>
      <c r="D103" s="64"/>
      <c r="E103" s="64"/>
      <c r="F103" s="64"/>
      <c r="G103" s="64"/>
      <c r="H103" s="64"/>
      <c r="I103" s="64"/>
      <c r="J103" s="64"/>
      <c r="K103" s="64"/>
      <c r="L103" s="64"/>
      <c r="M103" s="457"/>
      <c r="N103" s="457"/>
      <c r="O103" s="457"/>
      <c r="P103" s="64"/>
      <c r="Q103" s="64"/>
      <c r="R103" s="64"/>
      <c r="S103" s="64"/>
      <c r="T103" s="64"/>
      <c r="U103" s="64"/>
    </row>
    <row r="104" spans="1:21" s="61" customFormat="1" ht="20.25" customHeight="1" thickTop="1" thickBot="1" x14ac:dyDescent="0.4">
      <c r="A104" s="3267" t="s">
        <v>11</v>
      </c>
      <c r="B104" s="3268"/>
      <c r="C104" s="3268"/>
      <c r="D104" s="3268"/>
      <c r="E104" s="3268"/>
      <c r="F104" s="3268"/>
      <c r="G104" s="3268"/>
      <c r="H104" s="3268"/>
      <c r="I104" s="3268"/>
      <c r="J104" s="3268"/>
      <c r="K104" s="3269"/>
      <c r="L104" s="37"/>
      <c r="M104" s="458"/>
      <c r="N104" s="458"/>
      <c r="O104" s="458"/>
      <c r="P104" s="37"/>
      <c r="Q104" s="64"/>
      <c r="R104" s="64"/>
      <c r="S104" s="64"/>
      <c r="T104" s="64"/>
      <c r="U104" s="64"/>
    </row>
    <row r="105" spans="1:21" s="61" customFormat="1" ht="20.25" customHeight="1" thickBot="1" x14ac:dyDescent="0.4">
      <c r="A105" s="3261"/>
      <c r="B105" s="3262"/>
      <c r="C105" s="3262"/>
      <c r="D105" s="3262"/>
      <c r="E105" s="3262"/>
      <c r="F105" s="3262"/>
      <c r="G105" s="3262"/>
      <c r="H105" s="3262"/>
      <c r="I105" s="3262"/>
      <c r="J105" s="3262"/>
      <c r="K105" s="3263"/>
      <c r="L105" s="38"/>
      <c r="M105" s="2360" t="s">
        <v>491</v>
      </c>
      <c r="N105" s="2361"/>
      <c r="O105" s="2362"/>
      <c r="P105" s="38"/>
      <c r="Q105" s="64"/>
      <c r="R105" s="64"/>
      <c r="S105" s="64"/>
      <c r="T105" s="64"/>
      <c r="U105" s="64"/>
    </row>
    <row r="106" spans="1:21" s="61" customFormat="1" ht="20.25" customHeight="1" x14ac:dyDescent="0.35">
      <c r="A106" s="3261"/>
      <c r="B106" s="3262"/>
      <c r="C106" s="3262"/>
      <c r="D106" s="3262"/>
      <c r="E106" s="3262"/>
      <c r="F106" s="3262"/>
      <c r="G106" s="3262"/>
      <c r="H106" s="3262"/>
      <c r="I106" s="3262"/>
      <c r="J106" s="3262"/>
      <c r="K106" s="3263"/>
      <c r="L106" s="38"/>
      <c r="M106" s="2401" t="s">
        <v>492</v>
      </c>
      <c r="N106" s="2402"/>
      <c r="O106" s="2403"/>
      <c r="P106" s="38"/>
      <c r="Q106" s="64"/>
      <c r="R106" s="64"/>
      <c r="S106" s="64"/>
      <c r="T106" s="64"/>
      <c r="U106" s="64"/>
    </row>
    <row r="107" spans="1:21" s="61" customFormat="1" ht="20.25" customHeight="1" x14ac:dyDescent="0.35">
      <c r="A107" s="3261"/>
      <c r="B107" s="3262"/>
      <c r="C107" s="3262"/>
      <c r="D107" s="3262"/>
      <c r="E107" s="3262"/>
      <c r="F107" s="3262"/>
      <c r="G107" s="3262"/>
      <c r="H107" s="3262"/>
      <c r="I107" s="3262"/>
      <c r="J107" s="3262"/>
      <c r="K107" s="3263"/>
      <c r="L107" s="38"/>
      <c r="M107" s="2341"/>
      <c r="N107" s="2342"/>
      <c r="O107" s="2343"/>
      <c r="P107" s="38"/>
      <c r="Q107" s="64"/>
      <c r="R107" s="64"/>
      <c r="S107" s="64"/>
      <c r="T107" s="64"/>
      <c r="U107" s="64"/>
    </row>
    <row r="108" spans="1:21" s="61" customFormat="1" ht="20.25" customHeight="1" x14ac:dyDescent="0.35">
      <c r="A108" s="3261"/>
      <c r="B108" s="3262"/>
      <c r="C108" s="3262"/>
      <c r="D108" s="3262"/>
      <c r="E108" s="3262"/>
      <c r="F108" s="3262"/>
      <c r="G108" s="3262"/>
      <c r="H108" s="3262"/>
      <c r="I108" s="3262"/>
      <c r="J108" s="3262"/>
      <c r="K108" s="3263"/>
      <c r="L108" s="38"/>
      <c r="M108" s="2341"/>
      <c r="N108" s="2342"/>
      <c r="O108" s="2343"/>
      <c r="P108" s="38"/>
      <c r="Q108" s="64"/>
      <c r="R108" s="64"/>
      <c r="S108" s="64"/>
      <c r="T108" s="64"/>
      <c r="U108" s="64"/>
    </row>
    <row r="109" spans="1:21" s="61" customFormat="1" x14ac:dyDescent="0.35">
      <c r="A109" s="3261"/>
      <c r="B109" s="3262"/>
      <c r="C109" s="3262"/>
      <c r="D109" s="3262"/>
      <c r="E109" s="3262"/>
      <c r="F109" s="3262"/>
      <c r="G109" s="3262"/>
      <c r="H109" s="3262"/>
      <c r="I109" s="3262"/>
      <c r="J109" s="3262"/>
      <c r="K109" s="3263"/>
      <c r="L109" s="38"/>
      <c r="M109" s="2341"/>
      <c r="N109" s="2342"/>
      <c r="O109" s="2343"/>
      <c r="P109" s="38"/>
      <c r="Q109" s="64"/>
      <c r="R109" s="64"/>
      <c r="S109" s="64"/>
      <c r="T109" s="64"/>
      <c r="U109" s="64"/>
    </row>
    <row r="110" spans="1:21" s="61" customFormat="1" ht="15" thickBot="1" x14ac:dyDescent="0.4">
      <c r="A110" s="3264"/>
      <c r="B110" s="3265"/>
      <c r="C110" s="3265"/>
      <c r="D110" s="3265"/>
      <c r="E110" s="3265"/>
      <c r="F110" s="3265"/>
      <c r="G110" s="3265"/>
      <c r="H110" s="3265"/>
      <c r="I110" s="3265"/>
      <c r="J110" s="3265"/>
      <c r="K110" s="3266"/>
      <c r="L110" s="64"/>
      <c r="M110" s="2363"/>
      <c r="N110" s="2696"/>
      <c r="O110" s="2697"/>
      <c r="P110" s="64"/>
      <c r="Q110" s="64"/>
      <c r="R110" s="64"/>
      <c r="S110" s="64"/>
      <c r="T110" s="64"/>
      <c r="U110" s="64"/>
    </row>
    <row r="111" spans="1:21" s="61" customFormat="1" ht="15" thickTop="1" x14ac:dyDescent="0.35">
      <c r="A111" s="64"/>
      <c r="B111" s="64"/>
      <c r="C111" s="64"/>
      <c r="D111" s="64"/>
      <c r="E111" s="64"/>
      <c r="F111" s="64"/>
      <c r="G111" s="64"/>
      <c r="H111" s="64"/>
      <c r="I111" s="64"/>
      <c r="J111" s="64"/>
      <c r="K111" s="64"/>
      <c r="L111" s="64"/>
      <c r="M111" s="64"/>
      <c r="N111" s="64"/>
      <c r="O111" s="64"/>
      <c r="P111" s="64"/>
      <c r="Q111" s="64"/>
      <c r="R111" s="64"/>
      <c r="S111" s="64"/>
      <c r="T111" s="64"/>
    </row>
    <row r="112" spans="1:21" x14ac:dyDescent="0.35">
      <c r="A112" s="496"/>
      <c r="B112" s="496"/>
      <c r="C112" s="496"/>
      <c r="D112" s="496"/>
      <c r="E112" s="496"/>
      <c r="F112" s="496"/>
      <c r="G112" s="496"/>
      <c r="H112" s="496"/>
      <c r="I112" s="496"/>
      <c r="J112" s="496"/>
      <c r="K112" s="496"/>
      <c r="L112" s="496"/>
      <c r="M112" s="496"/>
      <c r="N112" s="521"/>
      <c r="O112" s="496"/>
      <c r="P112" s="496"/>
      <c r="Q112" s="496"/>
      <c r="R112" s="496"/>
      <c r="S112" s="496"/>
      <c r="T112" s="496"/>
    </row>
    <row r="113" spans="1:20" x14ac:dyDescent="0.35">
      <c r="A113" s="496"/>
      <c r="B113" s="496"/>
      <c r="C113" s="496"/>
      <c r="D113" s="496"/>
      <c r="E113" s="496"/>
      <c r="F113" s="496"/>
      <c r="G113" s="496"/>
      <c r="H113" s="496"/>
      <c r="I113" s="496"/>
      <c r="J113" s="496"/>
      <c r="K113" s="496"/>
      <c r="L113" s="496"/>
      <c r="M113" s="496"/>
      <c r="N113" s="496"/>
      <c r="O113" s="496"/>
      <c r="P113" s="496"/>
      <c r="Q113" s="496"/>
      <c r="R113" s="496"/>
      <c r="S113" s="496"/>
      <c r="T113" s="496"/>
    </row>
    <row r="114" spans="1:20" x14ac:dyDescent="0.35">
      <c r="A114" s="496"/>
      <c r="B114" s="496"/>
      <c r="C114" s="496"/>
      <c r="D114" s="496"/>
      <c r="E114" s="496"/>
      <c r="F114" s="496"/>
      <c r="G114" s="496"/>
      <c r="H114" s="496"/>
      <c r="I114" s="496"/>
      <c r="J114" s="496"/>
      <c r="K114" s="496"/>
      <c r="L114" s="496"/>
      <c r="M114" s="496"/>
      <c r="N114" s="582"/>
      <c r="O114" s="496"/>
      <c r="P114" s="496"/>
      <c r="Q114" s="496"/>
      <c r="R114" s="496"/>
      <c r="S114" s="496"/>
      <c r="T114" s="496"/>
    </row>
    <row r="115" spans="1:20" x14ac:dyDescent="0.35">
      <c r="A115" s="496"/>
      <c r="B115" s="496"/>
      <c r="C115" s="496"/>
      <c r="D115" s="496"/>
      <c r="E115" s="496"/>
      <c r="F115" s="496"/>
      <c r="G115" s="496"/>
      <c r="H115" s="496"/>
      <c r="I115" s="496"/>
      <c r="J115" s="496"/>
      <c r="K115" s="496"/>
      <c r="L115" s="496"/>
      <c r="M115" s="496"/>
      <c r="N115" s="583"/>
      <c r="O115" s="496"/>
      <c r="P115" s="496"/>
      <c r="Q115" s="496"/>
      <c r="R115" s="496"/>
      <c r="S115" s="496"/>
      <c r="T115" s="496"/>
    </row>
    <row r="116" spans="1:20" x14ac:dyDescent="0.35">
      <c r="A116" s="496"/>
      <c r="B116" s="496"/>
      <c r="C116" s="496"/>
      <c r="D116" s="496"/>
      <c r="E116" s="496"/>
      <c r="F116" s="496"/>
      <c r="G116" s="496"/>
      <c r="H116" s="496"/>
      <c r="I116" s="496"/>
      <c r="J116" s="496"/>
      <c r="K116" s="496"/>
      <c r="L116" s="496"/>
      <c r="M116" s="496"/>
      <c r="N116" s="583"/>
      <c r="O116" s="496"/>
      <c r="P116" s="496"/>
      <c r="Q116" s="496"/>
      <c r="R116" s="496"/>
      <c r="S116" s="496"/>
      <c r="T116" s="496"/>
    </row>
    <row r="117" spans="1:20" x14ac:dyDescent="0.35">
      <c r="A117" s="496"/>
      <c r="B117" s="496"/>
      <c r="C117" s="496"/>
      <c r="D117" s="496"/>
      <c r="E117" s="496"/>
      <c r="F117" s="496"/>
      <c r="G117" s="496"/>
      <c r="H117" s="496"/>
      <c r="I117" s="496"/>
      <c r="J117" s="496"/>
      <c r="K117" s="496"/>
      <c r="L117" s="496"/>
      <c r="M117" s="496"/>
      <c r="N117" s="583"/>
      <c r="O117" s="496"/>
      <c r="P117" s="496"/>
      <c r="Q117" s="496"/>
      <c r="R117" s="496"/>
      <c r="S117" s="496"/>
      <c r="T117" s="496"/>
    </row>
    <row r="118" spans="1:20" x14ac:dyDescent="0.35">
      <c r="A118" s="496"/>
      <c r="B118" s="496"/>
      <c r="C118" s="496"/>
      <c r="D118" s="496"/>
      <c r="E118" s="496"/>
      <c r="F118" s="496"/>
      <c r="G118" s="496"/>
      <c r="H118" s="496"/>
      <c r="I118" s="496"/>
      <c r="J118" s="496"/>
      <c r="K118" s="496"/>
      <c r="L118" s="496"/>
      <c r="M118" s="496"/>
      <c r="N118" s="583"/>
      <c r="O118" s="496"/>
      <c r="P118" s="496"/>
      <c r="Q118" s="496"/>
      <c r="R118" s="496"/>
      <c r="S118" s="496"/>
      <c r="T118" s="496"/>
    </row>
    <row r="119" spans="1:20" x14ac:dyDescent="0.35">
      <c r="A119" s="496"/>
      <c r="B119" s="496"/>
      <c r="C119" s="496"/>
      <c r="D119" s="496"/>
      <c r="E119" s="496"/>
      <c r="F119" s="496"/>
      <c r="G119" s="496"/>
      <c r="H119" s="496"/>
      <c r="I119" s="496"/>
      <c r="J119" s="496"/>
      <c r="K119" s="496"/>
      <c r="L119" s="496"/>
      <c r="M119" s="496"/>
      <c r="N119" s="583"/>
      <c r="O119" s="496"/>
      <c r="P119" s="496"/>
      <c r="Q119" s="496"/>
      <c r="R119" s="496"/>
      <c r="S119" s="496"/>
      <c r="T119" s="496"/>
    </row>
    <row r="120" spans="1:20" x14ac:dyDescent="0.35">
      <c r="A120" s="496"/>
      <c r="B120" s="496"/>
      <c r="C120" s="496"/>
      <c r="D120" s="496"/>
      <c r="E120" s="496"/>
      <c r="F120" s="496"/>
      <c r="G120" s="496"/>
      <c r="H120" s="496"/>
      <c r="I120" s="496"/>
      <c r="J120" s="496"/>
      <c r="K120" s="496"/>
      <c r="L120" s="496"/>
      <c r="M120" s="496"/>
      <c r="N120" s="583"/>
      <c r="O120" s="496"/>
      <c r="P120" s="496"/>
      <c r="Q120" s="496"/>
      <c r="R120" s="496"/>
      <c r="S120" s="496"/>
      <c r="T120" s="496"/>
    </row>
    <row r="121" spans="1:20" x14ac:dyDescent="0.35">
      <c r="A121" s="496"/>
      <c r="B121" s="496"/>
      <c r="C121" s="496"/>
      <c r="D121" s="496"/>
      <c r="E121" s="496"/>
      <c r="F121" s="584"/>
      <c r="G121" s="496"/>
      <c r="H121" s="496"/>
      <c r="I121" s="496"/>
      <c r="J121" s="496"/>
      <c r="K121" s="496"/>
      <c r="L121" s="496"/>
      <c r="M121" s="496"/>
      <c r="N121" s="496"/>
      <c r="O121" s="496"/>
      <c r="P121" s="496"/>
      <c r="Q121" s="496"/>
      <c r="R121" s="496"/>
      <c r="S121" s="496"/>
      <c r="T121" s="496"/>
    </row>
    <row r="122" spans="1:20" x14ac:dyDescent="0.35">
      <c r="A122" s="496"/>
      <c r="B122" s="496"/>
      <c r="C122" s="496"/>
      <c r="D122" s="496"/>
      <c r="E122" s="496"/>
      <c r="F122" s="584"/>
      <c r="G122" s="496"/>
      <c r="H122" s="496"/>
      <c r="I122" s="496"/>
      <c r="J122" s="496"/>
      <c r="K122" s="496"/>
      <c r="L122" s="496"/>
      <c r="M122" s="496"/>
      <c r="N122" s="496"/>
      <c r="O122" s="496"/>
      <c r="P122" s="496"/>
      <c r="Q122" s="496"/>
      <c r="R122" s="496"/>
      <c r="S122" s="496"/>
      <c r="T122" s="496"/>
    </row>
    <row r="123" spans="1:20" x14ac:dyDescent="0.35">
      <c r="A123" s="496"/>
      <c r="B123" s="496"/>
      <c r="C123" s="496"/>
      <c r="D123" s="496"/>
      <c r="E123" s="496"/>
      <c r="F123" s="584"/>
      <c r="G123" s="496"/>
      <c r="H123" s="496"/>
      <c r="I123" s="496"/>
      <c r="J123" s="496"/>
      <c r="K123" s="496"/>
      <c r="L123" s="496"/>
      <c r="M123" s="496"/>
      <c r="N123" s="582"/>
      <c r="O123" s="496"/>
      <c r="P123" s="496"/>
      <c r="Q123" s="496"/>
      <c r="R123" s="496"/>
      <c r="S123" s="496"/>
      <c r="T123" s="496"/>
    </row>
    <row r="124" spans="1:20" x14ac:dyDescent="0.35">
      <c r="A124" s="496"/>
      <c r="B124" s="496"/>
      <c r="C124" s="496"/>
      <c r="D124" s="496"/>
      <c r="E124" s="496"/>
      <c r="F124" s="496"/>
      <c r="G124" s="496"/>
      <c r="H124" s="496"/>
      <c r="I124" s="496"/>
      <c r="J124" s="496"/>
      <c r="K124" s="496"/>
      <c r="L124" s="496"/>
      <c r="M124" s="496"/>
      <c r="N124" s="583"/>
      <c r="O124" s="496"/>
      <c r="P124" s="496"/>
      <c r="Q124" s="496"/>
      <c r="R124" s="496"/>
      <c r="S124" s="496"/>
      <c r="T124" s="496"/>
    </row>
    <row r="125" spans="1:20" x14ac:dyDescent="0.35">
      <c r="A125" s="496"/>
      <c r="B125" s="496"/>
      <c r="C125" s="496"/>
      <c r="D125" s="496"/>
      <c r="E125" s="496"/>
      <c r="F125" s="584"/>
      <c r="G125" s="496"/>
      <c r="H125" s="496"/>
      <c r="I125" s="496"/>
      <c r="J125" s="496"/>
      <c r="K125" s="496"/>
      <c r="L125" s="496"/>
      <c r="M125" s="496"/>
      <c r="N125" s="496"/>
      <c r="O125" s="496"/>
      <c r="P125" s="496"/>
      <c r="Q125" s="496"/>
      <c r="R125" s="496"/>
      <c r="S125" s="496"/>
      <c r="T125" s="496"/>
    </row>
    <row r="126" spans="1:20" x14ac:dyDescent="0.35">
      <c r="A126" s="496"/>
      <c r="B126" s="496"/>
      <c r="C126" s="496"/>
      <c r="D126" s="496"/>
      <c r="E126" s="496"/>
      <c r="F126" s="584"/>
      <c r="G126" s="496"/>
      <c r="H126" s="496"/>
      <c r="I126" s="496"/>
      <c r="J126" s="496"/>
      <c r="K126" s="496"/>
      <c r="L126" s="496"/>
      <c r="M126" s="496"/>
      <c r="N126" s="496"/>
      <c r="O126" s="496"/>
      <c r="P126" s="496"/>
      <c r="Q126" s="496"/>
      <c r="R126" s="496"/>
      <c r="S126" s="496"/>
      <c r="T126" s="496"/>
    </row>
    <row r="127" spans="1:20" x14ac:dyDescent="0.35">
      <c r="A127" s="496"/>
      <c r="B127" s="496"/>
      <c r="C127" s="496"/>
      <c r="D127" s="496"/>
      <c r="E127" s="496"/>
      <c r="F127" s="584"/>
      <c r="G127" s="496"/>
      <c r="H127" s="496"/>
      <c r="I127" s="496"/>
      <c r="J127" s="496"/>
      <c r="K127" s="496"/>
      <c r="L127" s="496"/>
      <c r="M127" s="496"/>
      <c r="N127" s="496"/>
      <c r="O127" s="496"/>
      <c r="P127" s="496"/>
      <c r="Q127" s="496"/>
      <c r="R127" s="496"/>
      <c r="S127" s="496"/>
      <c r="T127" s="496"/>
    </row>
    <row r="128" spans="1:20" x14ac:dyDescent="0.35">
      <c r="A128" s="496"/>
      <c r="B128" s="496"/>
      <c r="C128" s="496"/>
      <c r="D128" s="496"/>
      <c r="E128" s="496"/>
      <c r="F128" s="496"/>
      <c r="G128" s="496"/>
      <c r="H128" s="496"/>
      <c r="I128" s="496"/>
      <c r="J128" s="496"/>
      <c r="K128" s="496"/>
      <c r="L128" s="496"/>
      <c r="M128" s="496"/>
      <c r="N128" s="496"/>
      <c r="O128" s="496"/>
      <c r="P128" s="496"/>
      <c r="Q128" s="496"/>
      <c r="R128" s="496"/>
      <c r="S128" s="496"/>
      <c r="T128" s="496"/>
    </row>
    <row r="129" spans="1:20" x14ac:dyDescent="0.35">
      <c r="A129" s="496"/>
      <c r="B129" s="496"/>
      <c r="C129" s="496"/>
      <c r="D129" s="496"/>
      <c r="E129" s="496"/>
      <c r="F129" s="496"/>
      <c r="G129" s="496"/>
      <c r="H129" s="496"/>
      <c r="I129" s="496"/>
      <c r="J129" s="496"/>
      <c r="K129" s="496"/>
      <c r="L129" s="496"/>
      <c r="M129" s="496"/>
      <c r="N129" s="496"/>
      <c r="O129" s="496"/>
      <c r="P129" s="496"/>
      <c r="Q129" s="496"/>
      <c r="R129" s="496"/>
      <c r="S129" s="496"/>
      <c r="T129" s="496"/>
    </row>
    <row r="130" spans="1:20" x14ac:dyDescent="0.35">
      <c r="A130" s="496"/>
      <c r="B130" s="496"/>
      <c r="C130" s="496"/>
      <c r="D130" s="496"/>
      <c r="E130" s="496"/>
      <c r="F130" s="496"/>
      <c r="G130" s="496"/>
      <c r="H130" s="496"/>
      <c r="I130" s="496"/>
      <c r="J130" s="496"/>
      <c r="K130" s="496"/>
      <c r="L130" s="496"/>
      <c r="M130" s="496"/>
      <c r="N130" s="496"/>
      <c r="O130" s="496"/>
      <c r="P130" s="496"/>
      <c r="Q130" s="496"/>
      <c r="R130" s="496"/>
      <c r="S130" s="496"/>
      <c r="T130" s="496"/>
    </row>
    <row r="131" spans="1:20" x14ac:dyDescent="0.35">
      <c r="A131" s="496"/>
      <c r="B131" s="496"/>
      <c r="C131" s="496"/>
      <c r="D131" s="496"/>
      <c r="E131" s="496"/>
      <c r="F131" s="496"/>
      <c r="G131" s="496"/>
      <c r="H131" s="496"/>
      <c r="I131" s="496"/>
      <c r="J131" s="496"/>
      <c r="K131" s="496"/>
      <c r="L131" s="496"/>
      <c r="M131" s="496"/>
      <c r="N131" s="496"/>
      <c r="O131" s="496"/>
      <c r="P131" s="496"/>
      <c r="Q131" s="496"/>
      <c r="R131" s="496"/>
      <c r="S131" s="496"/>
      <c r="T131" s="496"/>
    </row>
    <row r="132" spans="1:20" x14ac:dyDescent="0.35">
      <c r="A132" s="496"/>
      <c r="B132" s="496"/>
      <c r="C132" s="496"/>
      <c r="D132" s="496"/>
      <c r="E132" s="496"/>
      <c r="F132" s="496"/>
      <c r="G132" s="496"/>
      <c r="H132" s="496"/>
      <c r="I132" s="496"/>
      <c r="J132" s="496"/>
      <c r="K132" s="496"/>
      <c r="L132" s="496"/>
      <c r="M132" s="496"/>
      <c r="N132" s="496"/>
      <c r="O132" s="496"/>
      <c r="P132" s="496"/>
      <c r="Q132" s="496"/>
      <c r="R132" s="496"/>
      <c r="S132" s="496"/>
      <c r="T132" s="496"/>
    </row>
    <row r="133" spans="1:20" x14ac:dyDescent="0.35">
      <c r="A133" s="496"/>
      <c r="B133" s="496"/>
      <c r="C133" s="496"/>
      <c r="D133" s="496"/>
      <c r="E133" s="496"/>
      <c r="F133" s="496"/>
      <c r="G133" s="496"/>
      <c r="H133" s="496"/>
      <c r="I133" s="496"/>
      <c r="J133" s="496"/>
      <c r="K133" s="496"/>
      <c r="L133" s="496"/>
      <c r="M133" s="496"/>
      <c r="N133" s="496"/>
      <c r="O133" s="496"/>
      <c r="P133" s="496"/>
      <c r="Q133" s="496"/>
      <c r="R133" s="496"/>
      <c r="S133" s="496"/>
      <c r="T133" s="496"/>
    </row>
    <row r="134" spans="1:20" x14ac:dyDescent="0.35">
      <c r="A134" s="496"/>
      <c r="B134" s="496"/>
      <c r="C134" s="496"/>
      <c r="D134" s="496"/>
      <c r="E134" s="496"/>
      <c r="F134" s="496"/>
      <c r="G134" s="496"/>
      <c r="H134" s="496"/>
      <c r="I134" s="496"/>
      <c r="J134" s="496"/>
      <c r="K134" s="496"/>
      <c r="L134" s="496"/>
      <c r="M134" s="496"/>
      <c r="N134" s="496"/>
      <c r="O134" s="496"/>
      <c r="P134" s="496"/>
      <c r="Q134" s="496"/>
      <c r="R134" s="496"/>
      <c r="S134" s="496"/>
      <c r="T134" s="496"/>
    </row>
    <row r="135" spans="1:20" x14ac:dyDescent="0.35">
      <c r="A135" s="496"/>
      <c r="B135" s="496"/>
      <c r="C135" s="496"/>
      <c r="D135" s="496"/>
      <c r="E135" s="496"/>
      <c r="F135" s="496"/>
      <c r="G135" s="496"/>
      <c r="H135" s="496"/>
      <c r="I135" s="496"/>
      <c r="J135" s="496"/>
      <c r="K135" s="496"/>
      <c r="L135" s="496"/>
      <c r="M135" s="496"/>
      <c r="N135" s="496"/>
      <c r="O135" s="496"/>
      <c r="P135" s="496"/>
      <c r="Q135" s="496"/>
      <c r="R135" s="496"/>
      <c r="S135" s="496"/>
      <c r="T135" s="496"/>
    </row>
    <row r="136" spans="1:20" x14ac:dyDescent="0.35">
      <c r="A136" s="496"/>
      <c r="B136" s="496"/>
      <c r="C136" s="496"/>
      <c r="D136" s="496"/>
      <c r="E136" s="496"/>
      <c r="F136" s="496"/>
      <c r="G136" s="496"/>
      <c r="H136" s="496"/>
      <c r="I136" s="496"/>
      <c r="J136" s="496"/>
      <c r="K136" s="496"/>
      <c r="L136" s="496"/>
      <c r="M136" s="496"/>
      <c r="N136" s="496"/>
      <c r="O136" s="496"/>
      <c r="P136" s="496"/>
      <c r="Q136" s="496"/>
      <c r="R136" s="496"/>
      <c r="S136" s="496"/>
      <c r="T136" s="496"/>
    </row>
    <row r="137" spans="1:20" x14ac:dyDescent="0.35">
      <c r="A137" s="496"/>
      <c r="B137" s="496"/>
      <c r="C137" s="496"/>
      <c r="D137" s="496"/>
      <c r="E137" s="496"/>
      <c r="F137" s="496"/>
      <c r="G137" s="496"/>
      <c r="H137" s="496"/>
      <c r="I137" s="496"/>
      <c r="J137" s="496"/>
      <c r="K137" s="496"/>
      <c r="L137" s="496"/>
      <c r="M137" s="496"/>
      <c r="N137" s="496"/>
      <c r="O137" s="496"/>
      <c r="P137" s="496"/>
      <c r="Q137" s="496"/>
      <c r="R137" s="496"/>
      <c r="S137" s="496"/>
      <c r="T137" s="496"/>
    </row>
    <row r="138" spans="1:20" x14ac:dyDescent="0.35">
      <c r="A138" s="496"/>
      <c r="B138" s="496"/>
      <c r="C138" s="496"/>
      <c r="D138" s="496"/>
      <c r="E138" s="496"/>
      <c r="F138" s="496"/>
      <c r="G138" s="496"/>
      <c r="H138" s="496"/>
      <c r="I138" s="496"/>
      <c r="J138" s="496"/>
      <c r="K138" s="496"/>
      <c r="L138" s="496"/>
      <c r="M138" s="496"/>
      <c r="N138" s="496"/>
      <c r="O138" s="496"/>
      <c r="P138" s="496"/>
      <c r="Q138" s="496"/>
      <c r="R138" s="496"/>
      <c r="S138" s="496"/>
      <c r="T138" s="496"/>
    </row>
    <row r="139" spans="1:20" x14ac:dyDescent="0.35">
      <c r="A139" s="496"/>
      <c r="B139" s="496"/>
      <c r="C139" s="496"/>
      <c r="D139" s="496"/>
      <c r="E139" s="496"/>
      <c r="F139" s="496"/>
      <c r="G139" s="496"/>
      <c r="H139" s="496"/>
      <c r="I139" s="496"/>
      <c r="J139" s="496"/>
      <c r="K139" s="496"/>
      <c r="L139" s="496"/>
      <c r="M139" s="496"/>
      <c r="N139" s="496"/>
      <c r="O139" s="496"/>
      <c r="P139" s="496"/>
      <c r="Q139" s="496"/>
      <c r="R139" s="496"/>
      <c r="S139" s="496"/>
      <c r="T139" s="496"/>
    </row>
    <row r="140" spans="1:20" x14ac:dyDescent="0.35">
      <c r="A140" s="496"/>
      <c r="B140" s="496"/>
      <c r="C140" s="496"/>
      <c r="D140" s="496"/>
      <c r="E140" s="496"/>
      <c r="F140" s="496"/>
      <c r="G140" s="496"/>
      <c r="H140" s="496"/>
      <c r="I140" s="496"/>
      <c r="J140" s="496"/>
      <c r="K140" s="496"/>
      <c r="L140" s="496"/>
      <c r="M140" s="497"/>
      <c r="N140" s="496"/>
      <c r="O140" s="496"/>
      <c r="P140" s="496"/>
      <c r="Q140" s="496"/>
      <c r="R140" s="496"/>
      <c r="S140" s="496"/>
      <c r="T140" s="496"/>
    </row>
    <row r="141" spans="1:20" ht="15" thickBot="1" x14ac:dyDescent="0.4">
      <c r="A141" s="496"/>
      <c r="B141" s="496"/>
      <c r="C141" s="496"/>
      <c r="D141" s="496"/>
      <c r="E141" s="496"/>
      <c r="F141" s="496"/>
      <c r="G141" s="496"/>
      <c r="H141" s="496"/>
      <c r="I141" s="496"/>
      <c r="J141" s="496"/>
      <c r="K141" s="496"/>
      <c r="L141" s="496"/>
      <c r="M141" s="497"/>
      <c r="N141" s="496"/>
      <c r="O141" s="496"/>
      <c r="P141" s="496"/>
      <c r="Q141" s="496"/>
      <c r="R141" s="496"/>
      <c r="S141" s="496"/>
      <c r="T141" s="496"/>
    </row>
    <row r="142" spans="1:20" ht="16.5" customHeight="1" thickTop="1" x14ac:dyDescent="0.45">
      <c r="A142" s="496"/>
      <c r="B142" s="496"/>
      <c r="C142" s="496"/>
      <c r="D142" s="3270" t="s">
        <v>538</v>
      </c>
      <c r="E142" s="3271"/>
      <c r="F142" s="3271"/>
      <c r="G142" s="3271"/>
      <c r="H142" s="3271"/>
      <c r="I142" s="3271"/>
      <c r="J142" s="3271"/>
      <c r="K142" s="3271"/>
      <c r="L142" s="3272"/>
      <c r="M142" s="585"/>
      <c r="N142" s="3273" t="s">
        <v>537</v>
      </c>
      <c r="O142" s="3274"/>
      <c r="P142" s="3274"/>
      <c r="Q142" s="3274"/>
      <c r="R142" s="3274"/>
      <c r="S142" s="3275"/>
      <c r="T142" s="496"/>
    </row>
    <row r="143" spans="1:20" ht="33" customHeight="1" x14ac:dyDescent="0.35">
      <c r="A143" s="496"/>
      <c r="B143" s="496"/>
      <c r="C143" s="496"/>
      <c r="D143" s="3276" t="str">
        <f t="shared" ref="D143:D151" si="27">A48</f>
        <v xml:space="preserve">Total business en M €. Répartition par canal </v>
      </c>
      <c r="E143" s="3277"/>
      <c r="F143" s="3278"/>
      <c r="G143" s="586">
        <f>+G13</f>
        <v>2013</v>
      </c>
      <c r="H143" s="586">
        <f>+H13</f>
        <v>2014</v>
      </c>
      <c r="I143" s="586">
        <f>+I13</f>
        <v>2015</v>
      </c>
      <c r="J143" s="586">
        <f>+J13</f>
        <v>2016</v>
      </c>
      <c r="K143" s="586">
        <f>+K13</f>
        <v>2017</v>
      </c>
      <c r="L143" s="587" t="str">
        <f>L48</f>
        <v xml:space="preserve">Total </v>
      </c>
      <c r="M143" s="490">
        <f>M48</f>
        <v>0</v>
      </c>
      <c r="N143" s="588">
        <f>+G13</f>
        <v>2013</v>
      </c>
      <c r="O143" s="586">
        <f>+H13</f>
        <v>2014</v>
      </c>
      <c r="P143" s="586">
        <f>+I13</f>
        <v>2015</v>
      </c>
      <c r="Q143" s="586">
        <f>+J13</f>
        <v>2016</v>
      </c>
      <c r="R143" s="586">
        <f>+K13</f>
        <v>2017</v>
      </c>
      <c r="S143" s="587" t="str">
        <f>S48</f>
        <v xml:space="preserve">Total </v>
      </c>
      <c r="T143" s="496"/>
    </row>
    <row r="144" spans="1:20" x14ac:dyDescent="0.35">
      <c r="A144" s="496"/>
      <c r="B144" s="496"/>
      <c r="C144" s="496"/>
      <c r="D144" s="3259" t="str">
        <f t="shared" si="27"/>
        <v>Ventes directes seules</v>
      </c>
      <c r="E144" s="3260"/>
      <c r="F144" s="3260"/>
      <c r="G144" s="589">
        <f t="shared" ref="G144:S151" si="28">G49</f>
        <v>0.47099999999999997</v>
      </c>
      <c r="H144" s="589">
        <f t="shared" si="28"/>
        <v>0.35000000000000003</v>
      </c>
      <c r="I144" s="589">
        <f t="shared" si="28"/>
        <v>0.34</v>
      </c>
      <c r="J144" s="589">
        <f t="shared" si="28"/>
        <v>0.32</v>
      </c>
      <c r="K144" s="590">
        <f t="shared" si="28"/>
        <v>0.28000000000000003</v>
      </c>
      <c r="L144" s="591">
        <f t="shared" si="28"/>
        <v>1.29</v>
      </c>
      <c r="M144" s="592">
        <f t="shared" si="28"/>
        <v>0</v>
      </c>
      <c r="N144" s="593">
        <f t="shared" si="28"/>
        <v>1</v>
      </c>
      <c r="O144" s="594">
        <f t="shared" si="28"/>
        <v>0.60658578856152512</v>
      </c>
      <c r="P144" s="594">
        <f t="shared" si="28"/>
        <v>0.43312101910828021</v>
      </c>
      <c r="Q144" s="594">
        <f t="shared" si="28"/>
        <v>0.32323232323232326</v>
      </c>
      <c r="R144" s="595">
        <f t="shared" si="28"/>
        <v>0.22950819672131145</v>
      </c>
      <c r="S144" s="596">
        <f t="shared" si="28"/>
        <v>0.3611422172452407</v>
      </c>
      <c r="T144" s="496"/>
    </row>
    <row r="145" spans="1:20" x14ac:dyDescent="0.35">
      <c r="A145" s="496"/>
      <c r="B145" s="496"/>
      <c r="C145" s="496"/>
      <c r="D145" s="3259" t="str">
        <f t="shared" si="27"/>
        <v>VARs revente</v>
      </c>
      <c r="E145" s="3260"/>
      <c r="F145" s="3260"/>
      <c r="G145" s="589">
        <f t="shared" si="28"/>
        <v>0</v>
      </c>
      <c r="H145" s="589">
        <f t="shared" si="28"/>
        <v>0.112</v>
      </c>
      <c r="I145" s="589">
        <f t="shared" si="28"/>
        <v>0.20499999999999999</v>
      </c>
      <c r="J145" s="589">
        <f t="shared" si="28"/>
        <v>0.3</v>
      </c>
      <c r="K145" s="590">
        <f t="shared" si="28"/>
        <v>0.375</v>
      </c>
      <c r="L145" s="591">
        <f t="shared" si="28"/>
        <v>0.99199999999999999</v>
      </c>
      <c r="M145" s="592">
        <f t="shared" si="28"/>
        <v>0</v>
      </c>
      <c r="N145" s="593">
        <f t="shared" si="28"/>
        <v>0</v>
      </c>
      <c r="O145" s="594">
        <f t="shared" si="28"/>
        <v>0.19410745233968801</v>
      </c>
      <c r="P145" s="594">
        <f t="shared" si="28"/>
        <v>0.26114649681528657</v>
      </c>
      <c r="Q145" s="594">
        <f t="shared" si="28"/>
        <v>0.30303030303030304</v>
      </c>
      <c r="R145" s="595">
        <f t="shared" si="28"/>
        <v>0.30737704918032782</v>
      </c>
      <c r="S145" s="596">
        <f t="shared" si="28"/>
        <v>0.27771556550951843</v>
      </c>
      <c r="T145" s="496"/>
    </row>
    <row r="146" spans="1:20" x14ac:dyDescent="0.35">
      <c r="A146" s="496"/>
      <c r="B146" s="496"/>
      <c r="C146" s="496"/>
      <c r="D146" s="3259" t="str">
        <f t="shared" si="27"/>
        <v>Editeurs revente</v>
      </c>
      <c r="E146" s="3260"/>
      <c r="F146" s="3260"/>
      <c r="G146" s="589">
        <f t="shared" si="28"/>
        <v>0</v>
      </c>
      <c r="H146" s="589">
        <f t="shared" si="28"/>
        <v>6.0000000000000005E-2</v>
      </c>
      <c r="I146" s="589">
        <f t="shared" si="28"/>
        <v>0.14000000000000001</v>
      </c>
      <c r="J146" s="589">
        <f t="shared" si="28"/>
        <v>0.2</v>
      </c>
      <c r="K146" s="590">
        <f t="shared" si="28"/>
        <v>0.27500000000000002</v>
      </c>
      <c r="L146" s="591">
        <f t="shared" si="28"/>
        <v>0.67500000000000004</v>
      </c>
      <c r="M146" s="592">
        <f t="shared" si="28"/>
        <v>0</v>
      </c>
      <c r="N146" s="593">
        <f t="shared" si="28"/>
        <v>0</v>
      </c>
      <c r="O146" s="594">
        <f t="shared" si="28"/>
        <v>0.10398613518197573</v>
      </c>
      <c r="P146" s="594">
        <f t="shared" si="28"/>
        <v>0.17834394904458598</v>
      </c>
      <c r="Q146" s="594">
        <f t="shared" si="28"/>
        <v>0.20202020202020204</v>
      </c>
      <c r="R146" s="595">
        <f t="shared" si="28"/>
        <v>0.22540983606557374</v>
      </c>
      <c r="S146" s="596">
        <f t="shared" si="28"/>
        <v>0.18896976483762595</v>
      </c>
      <c r="T146" s="496"/>
    </row>
    <row r="147" spans="1:20" x14ac:dyDescent="0.35">
      <c r="A147" s="496"/>
      <c r="B147" s="496"/>
      <c r="C147" s="496"/>
      <c r="D147" s="3259" t="str">
        <f t="shared" si="27"/>
        <v>Cabinets de conseil prescripteurs</v>
      </c>
      <c r="E147" s="3260"/>
      <c r="F147" s="3260"/>
      <c r="G147" s="589">
        <f t="shared" si="28"/>
        <v>0</v>
      </c>
      <c r="H147" s="589">
        <f t="shared" si="28"/>
        <v>2.5000000000000001E-2</v>
      </c>
      <c r="I147" s="589">
        <f t="shared" si="28"/>
        <v>4.4999999999999998E-2</v>
      </c>
      <c r="J147" s="589">
        <f t="shared" si="28"/>
        <v>0.08</v>
      </c>
      <c r="K147" s="590">
        <f t="shared" si="28"/>
        <v>0.14000000000000001</v>
      </c>
      <c r="L147" s="591">
        <f t="shared" si="28"/>
        <v>0.29000000000000004</v>
      </c>
      <c r="M147" s="592">
        <f t="shared" si="28"/>
        <v>0</v>
      </c>
      <c r="N147" s="593">
        <f t="shared" si="28"/>
        <v>0</v>
      </c>
      <c r="O147" s="594">
        <f t="shared" si="28"/>
        <v>4.3327556325823219E-2</v>
      </c>
      <c r="P147" s="594">
        <f t="shared" si="28"/>
        <v>5.7324840764331197E-2</v>
      </c>
      <c r="Q147" s="594">
        <f t="shared" si="28"/>
        <v>8.0808080808080815E-2</v>
      </c>
      <c r="R147" s="595">
        <f t="shared" si="28"/>
        <v>0.11475409836065573</v>
      </c>
      <c r="S147" s="596">
        <f t="shared" si="28"/>
        <v>8.1187010078387453E-2</v>
      </c>
      <c r="T147" s="496"/>
    </row>
    <row r="148" spans="1:20" x14ac:dyDescent="0.35">
      <c r="A148" s="496"/>
      <c r="B148" s="496"/>
      <c r="C148" s="496"/>
      <c r="D148" s="3259" t="str">
        <f t="shared" si="27"/>
        <v>ESN / SS2I en mode alliance</v>
      </c>
      <c r="E148" s="3260"/>
      <c r="F148" s="3260"/>
      <c r="G148" s="589">
        <f t="shared" si="28"/>
        <v>0</v>
      </c>
      <c r="H148" s="589">
        <f t="shared" si="28"/>
        <v>0.03</v>
      </c>
      <c r="I148" s="589">
        <f t="shared" si="28"/>
        <v>5.5E-2</v>
      </c>
      <c r="J148" s="589">
        <f t="shared" si="28"/>
        <v>0.09</v>
      </c>
      <c r="K148" s="590">
        <f t="shared" si="28"/>
        <v>0.15000000000000002</v>
      </c>
      <c r="L148" s="591">
        <f t="shared" si="28"/>
        <v>0.32500000000000001</v>
      </c>
      <c r="M148" s="592"/>
      <c r="N148" s="593">
        <f t="shared" si="28"/>
        <v>0</v>
      </c>
      <c r="O148" s="594">
        <f t="shared" si="28"/>
        <v>5.199306759098786E-2</v>
      </c>
      <c r="P148" s="594">
        <f t="shared" si="28"/>
        <v>7.0063694267515908E-2</v>
      </c>
      <c r="Q148" s="594">
        <f t="shared" si="28"/>
        <v>9.0909090909090912E-2</v>
      </c>
      <c r="R148" s="595">
        <f t="shared" si="28"/>
        <v>0.12295081967213115</v>
      </c>
      <c r="S148" s="596">
        <f t="shared" si="28"/>
        <v>9.0985442329227312E-2</v>
      </c>
      <c r="T148" s="496"/>
    </row>
    <row r="149" spans="1:20" x14ac:dyDescent="0.35">
      <c r="A149" s="496"/>
      <c r="B149" s="496"/>
      <c r="C149" s="496"/>
      <c r="D149" s="3259">
        <f t="shared" si="27"/>
        <v>0</v>
      </c>
      <c r="E149" s="3260"/>
      <c r="F149" s="3260"/>
      <c r="G149" s="589">
        <f t="shared" si="28"/>
        <v>0</v>
      </c>
      <c r="H149" s="589">
        <f t="shared" si="28"/>
        <v>0</v>
      </c>
      <c r="I149" s="589">
        <f t="shared" si="28"/>
        <v>0</v>
      </c>
      <c r="J149" s="589">
        <f t="shared" si="28"/>
        <v>0</v>
      </c>
      <c r="K149" s="590">
        <f t="shared" si="28"/>
        <v>0</v>
      </c>
      <c r="L149" s="591">
        <f t="shared" si="28"/>
        <v>0</v>
      </c>
      <c r="M149" s="592"/>
      <c r="N149" s="593">
        <f t="shared" si="28"/>
        <v>0</v>
      </c>
      <c r="O149" s="594">
        <f t="shared" si="28"/>
        <v>0</v>
      </c>
      <c r="P149" s="594">
        <f t="shared" si="28"/>
        <v>0</v>
      </c>
      <c r="Q149" s="594">
        <f t="shared" si="28"/>
        <v>0</v>
      </c>
      <c r="R149" s="595">
        <f t="shared" si="28"/>
        <v>0</v>
      </c>
      <c r="S149" s="596">
        <f t="shared" si="28"/>
        <v>0</v>
      </c>
      <c r="T149" s="496"/>
    </row>
    <row r="150" spans="1:20" x14ac:dyDescent="0.35">
      <c r="A150" s="496"/>
      <c r="B150" s="496"/>
      <c r="C150" s="496"/>
      <c r="D150" s="3259">
        <f t="shared" si="27"/>
        <v>0</v>
      </c>
      <c r="E150" s="3260"/>
      <c r="F150" s="3260"/>
      <c r="G150" s="589">
        <f t="shared" si="28"/>
        <v>0</v>
      </c>
      <c r="H150" s="589">
        <f t="shared" si="28"/>
        <v>0</v>
      </c>
      <c r="I150" s="589">
        <f t="shared" si="28"/>
        <v>0</v>
      </c>
      <c r="J150" s="589">
        <f t="shared" si="28"/>
        <v>0</v>
      </c>
      <c r="K150" s="590">
        <f t="shared" si="28"/>
        <v>0</v>
      </c>
      <c r="L150" s="591">
        <f t="shared" si="28"/>
        <v>0</v>
      </c>
      <c r="M150" s="592"/>
      <c r="N150" s="593">
        <f t="shared" si="28"/>
        <v>0</v>
      </c>
      <c r="O150" s="594">
        <f t="shared" si="28"/>
        <v>0</v>
      </c>
      <c r="P150" s="594">
        <f t="shared" si="28"/>
        <v>0</v>
      </c>
      <c r="Q150" s="594">
        <f t="shared" si="28"/>
        <v>0</v>
      </c>
      <c r="R150" s="595">
        <f t="shared" si="28"/>
        <v>0</v>
      </c>
      <c r="S150" s="596">
        <f t="shared" si="28"/>
        <v>0</v>
      </c>
      <c r="T150" s="496"/>
    </row>
    <row r="151" spans="1:20" ht="15" thickBot="1" x14ac:dyDescent="0.4">
      <c r="A151" s="496"/>
      <c r="B151" s="496"/>
      <c r="C151" s="496"/>
      <c r="D151" s="3259">
        <f t="shared" si="27"/>
        <v>0</v>
      </c>
      <c r="E151" s="3260"/>
      <c r="F151" s="3260"/>
      <c r="G151" s="589">
        <f t="shared" si="28"/>
        <v>0</v>
      </c>
      <c r="H151" s="589">
        <f t="shared" si="28"/>
        <v>0</v>
      </c>
      <c r="I151" s="589">
        <f t="shared" si="28"/>
        <v>0</v>
      </c>
      <c r="J151" s="589">
        <f t="shared" si="28"/>
        <v>0</v>
      </c>
      <c r="K151" s="590">
        <f t="shared" si="28"/>
        <v>0</v>
      </c>
      <c r="L151" s="591">
        <f t="shared" si="28"/>
        <v>0</v>
      </c>
      <c r="M151" s="592"/>
      <c r="N151" s="593">
        <f t="shared" si="28"/>
        <v>0</v>
      </c>
      <c r="O151" s="594">
        <f t="shared" si="28"/>
        <v>0</v>
      </c>
      <c r="P151" s="594">
        <f t="shared" si="28"/>
        <v>0</v>
      </c>
      <c r="Q151" s="594">
        <f t="shared" si="28"/>
        <v>0</v>
      </c>
      <c r="R151" s="595">
        <f t="shared" si="28"/>
        <v>0</v>
      </c>
      <c r="S151" s="596">
        <f t="shared" si="28"/>
        <v>0</v>
      </c>
      <c r="T151" s="496"/>
    </row>
    <row r="152" spans="1:20" ht="15" thickTop="1" x14ac:dyDescent="0.35">
      <c r="A152" s="496"/>
      <c r="B152" s="496"/>
      <c r="C152" s="496"/>
      <c r="D152" s="3255" t="str">
        <f>A58</f>
        <v>Total</v>
      </c>
      <c r="E152" s="3256"/>
      <c r="F152" s="3256"/>
      <c r="G152" s="597">
        <f t="shared" ref="G152:S153" si="29">G58</f>
        <v>0.47099999999999997</v>
      </c>
      <c r="H152" s="597">
        <f t="shared" si="29"/>
        <v>0.57700000000000007</v>
      </c>
      <c r="I152" s="597">
        <f t="shared" si="29"/>
        <v>0.78500000000000014</v>
      </c>
      <c r="J152" s="597">
        <f t="shared" si="29"/>
        <v>0.99</v>
      </c>
      <c r="K152" s="598">
        <f t="shared" si="29"/>
        <v>1.2200000000000002</v>
      </c>
      <c r="L152" s="599">
        <f t="shared" si="29"/>
        <v>3.5720000000000005</v>
      </c>
      <c r="M152" s="592">
        <f t="shared" si="29"/>
        <v>0</v>
      </c>
      <c r="N152" s="600">
        <f t="shared" si="29"/>
        <v>0.99999999999999989</v>
      </c>
      <c r="O152" s="601">
        <f t="shared" si="29"/>
        <v>0.99999999999999989</v>
      </c>
      <c r="P152" s="601">
        <f t="shared" si="29"/>
        <v>0.99999999999999978</v>
      </c>
      <c r="Q152" s="601">
        <f t="shared" si="29"/>
        <v>1</v>
      </c>
      <c r="R152" s="602">
        <f t="shared" si="29"/>
        <v>1</v>
      </c>
      <c r="S152" s="603">
        <f t="shared" si="29"/>
        <v>0.99999999999999989</v>
      </c>
      <c r="T152" s="496"/>
    </row>
    <row r="153" spans="1:20" ht="15" thickBot="1" x14ac:dyDescent="0.4">
      <c r="A153" s="496"/>
      <c r="B153" s="496"/>
      <c r="C153" s="496"/>
      <c r="D153" s="3257" t="str">
        <f>A59</f>
        <v>Taux de croissance annuel</v>
      </c>
      <c r="E153" s="3258"/>
      <c r="F153" s="3258"/>
      <c r="G153" s="604">
        <f t="shared" si="29"/>
        <v>0</v>
      </c>
      <c r="H153" s="605">
        <f t="shared" si="29"/>
        <v>1.2250530785562634</v>
      </c>
      <c r="I153" s="605">
        <f t="shared" si="29"/>
        <v>1.3604852686308493</v>
      </c>
      <c r="J153" s="605">
        <f t="shared" si="29"/>
        <v>1.2611464968152863</v>
      </c>
      <c r="K153" s="606">
        <f t="shared" si="29"/>
        <v>1.2323232323232325</v>
      </c>
      <c r="L153" s="607">
        <f t="shared" si="29"/>
        <v>0</v>
      </c>
      <c r="M153" s="592">
        <f t="shared" si="29"/>
        <v>0</v>
      </c>
      <c r="N153" s="608">
        <f t="shared" si="29"/>
        <v>0</v>
      </c>
      <c r="O153" s="604">
        <f t="shared" si="29"/>
        <v>0</v>
      </c>
      <c r="P153" s="604">
        <f t="shared" si="29"/>
        <v>0</v>
      </c>
      <c r="Q153" s="604">
        <f t="shared" si="29"/>
        <v>0</v>
      </c>
      <c r="R153" s="609">
        <f t="shared" si="29"/>
        <v>0</v>
      </c>
      <c r="S153" s="607">
        <f t="shared" si="29"/>
        <v>0</v>
      </c>
      <c r="T153" s="496"/>
    </row>
    <row r="154" spans="1:20" ht="15" thickTop="1" x14ac:dyDescent="0.35">
      <c r="A154" s="496"/>
      <c r="B154" s="496"/>
      <c r="C154" s="496"/>
      <c r="D154" s="496"/>
      <c r="E154" s="496"/>
      <c r="F154" s="496"/>
      <c r="G154" s="496"/>
      <c r="H154" s="496"/>
      <c r="I154" s="496"/>
      <c r="J154" s="496"/>
      <c r="K154" s="496"/>
      <c r="L154" s="496"/>
      <c r="M154" s="497"/>
      <c r="N154" s="496"/>
      <c r="O154" s="496"/>
      <c r="P154" s="496"/>
      <c r="Q154" s="496"/>
      <c r="R154" s="496"/>
      <c r="S154" s="496"/>
      <c r="T154" s="496"/>
    </row>
    <row r="155" spans="1:20" x14ac:dyDescent="0.35">
      <c r="M155" s="200"/>
    </row>
    <row r="156" spans="1:20" x14ac:dyDescent="0.35">
      <c r="M156" s="200"/>
    </row>
  </sheetData>
  <mergeCells count="86">
    <mergeCell ref="D1:G1"/>
    <mergeCell ref="I1:J1"/>
    <mergeCell ref="L1:M1"/>
    <mergeCell ref="D2:G2"/>
    <mergeCell ref="I2:J2"/>
    <mergeCell ref="L2:M2"/>
    <mergeCell ref="A4:G4"/>
    <mergeCell ref="H4:P4"/>
    <mergeCell ref="A5:B5"/>
    <mergeCell ref="C5:P5"/>
    <mergeCell ref="A7:G7"/>
    <mergeCell ref="J7:O7"/>
    <mergeCell ref="A19:F19"/>
    <mergeCell ref="D8:G8"/>
    <mergeCell ref="D9:G9"/>
    <mergeCell ref="D10:G11"/>
    <mergeCell ref="A13:F13"/>
    <mergeCell ref="A14:F14"/>
    <mergeCell ref="G14:L14"/>
    <mergeCell ref="N14:S14"/>
    <mergeCell ref="A15:F15"/>
    <mergeCell ref="A16:F16"/>
    <mergeCell ref="A17:F17"/>
    <mergeCell ref="A18:F18"/>
    <mergeCell ref="N28:S28"/>
    <mergeCell ref="A29:F29"/>
    <mergeCell ref="A20:F20"/>
    <mergeCell ref="A21:F21"/>
    <mergeCell ref="A22:F22"/>
    <mergeCell ref="A23:L23"/>
    <mergeCell ref="N23:S23"/>
    <mergeCell ref="A24:F24"/>
    <mergeCell ref="A35:F35"/>
    <mergeCell ref="A25:F25"/>
    <mergeCell ref="A27:F27"/>
    <mergeCell ref="A28:F28"/>
    <mergeCell ref="G28:L28"/>
    <mergeCell ref="A30:F30"/>
    <mergeCell ref="A31:F31"/>
    <mergeCell ref="A32:F32"/>
    <mergeCell ref="A33:F33"/>
    <mergeCell ref="A34:F34"/>
    <mergeCell ref="A49:F49"/>
    <mergeCell ref="A36:F36"/>
    <mergeCell ref="A37:L37"/>
    <mergeCell ref="N37:S37"/>
    <mergeCell ref="A38:F38"/>
    <mergeCell ref="A39:F39"/>
    <mergeCell ref="A40:L40"/>
    <mergeCell ref="A41:F41"/>
    <mergeCell ref="A42:F42"/>
    <mergeCell ref="A43:F43"/>
    <mergeCell ref="A44:F44"/>
    <mergeCell ref="A48:F48"/>
    <mergeCell ref="A97:K97"/>
    <mergeCell ref="M97:O97"/>
    <mergeCell ref="A50:F50"/>
    <mergeCell ref="A51:F51"/>
    <mergeCell ref="A52:F52"/>
    <mergeCell ref="A53:F53"/>
    <mergeCell ref="A54:F54"/>
    <mergeCell ref="A55:F55"/>
    <mergeCell ref="A56:F56"/>
    <mergeCell ref="A57:L57"/>
    <mergeCell ref="N57:S57"/>
    <mergeCell ref="A58:F58"/>
    <mergeCell ref="A59:F59"/>
    <mergeCell ref="D146:F146"/>
    <mergeCell ref="A98:K102"/>
    <mergeCell ref="M98:O102"/>
    <mergeCell ref="A104:K104"/>
    <mergeCell ref="A105:K110"/>
    <mergeCell ref="M105:O105"/>
    <mergeCell ref="M106:O110"/>
    <mergeCell ref="D142:L142"/>
    <mergeCell ref="N142:S142"/>
    <mergeCell ref="D143:F143"/>
    <mergeCell ref="D144:F144"/>
    <mergeCell ref="D145:F145"/>
    <mergeCell ref="D152:F152"/>
    <mergeCell ref="D153:F153"/>
    <mergeCell ref="D147:F147"/>
    <mergeCell ref="D148:F148"/>
    <mergeCell ref="D149:F149"/>
    <mergeCell ref="D150:F150"/>
    <mergeCell ref="D151:F151"/>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100-000000000000}">
      <formula1>AvancementTheme</formula1>
    </dataValidation>
  </dataValidations>
  <hyperlinks>
    <hyperlink ref="O1" location="DPDV_02MV2" display="PdV" xr:uid="{00000000-0004-0000-3100-000000000000}"/>
    <hyperlink ref="P1" location="DKPI_02MV2" display="KPI's" xr:uid="{00000000-0004-0000-3100-000001000000}"/>
  </hyperlinks>
  <pageMargins left="0.70866141732283472" right="0.70866141732283472" top="0.74803149606299213" bottom="0.74803149606299213" header="0.31496062992125984" footer="0.31496062992125984"/>
  <pageSetup paperSize="9" scale="38" orientation="portrait" r:id="rId1"/>
  <headerFooter>
    <oddHeader>&amp;LPAD Methodology (c) 2013-2014&amp;RStrategic Management Workshop</oddHeader>
    <oddFooter>&amp;L&amp;F&amp;C&amp;A&amp;RSituation au : &amp;D - page : &amp;P/&amp;N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68">
    <tabColor rgb="FF92D050"/>
    <pageSetUpPr fitToPage="1"/>
  </sheetPr>
  <dimension ref="A1:U131"/>
  <sheetViews>
    <sheetView showGridLines="0" showRowColHeaders="0" showZeros="0" zoomScaleNormal="100" workbookViewId="0">
      <pane ySplit="5" topLeftCell="A6" activePane="bottomLeft" state="frozen"/>
      <selection activeCell="E12" sqref="E12:H12"/>
      <selection pane="bottomLeft" activeCell="P51" sqref="P51"/>
    </sheetView>
  </sheetViews>
  <sheetFormatPr baseColWidth="10" defaultColWidth="11.453125" defaultRowHeight="13" x14ac:dyDescent="0.3"/>
  <cols>
    <col min="1" max="2" width="9.1796875" style="117" customWidth="1"/>
    <col min="3" max="3" width="14.1796875" style="117" customWidth="1"/>
    <col min="4" max="5" width="10.26953125" style="117" customWidth="1"/>
    <col min="6" max="17" width="9.1796875" style="117" customWidth="1"/>
    <col min="18" max="16384" width="11.453125" style="117"/>
  </cols>
  <sheetData>
    <row r="1" spans="1:18"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c r="R1" s="450"/>
    </row>
    <row r="2" spans="1:18" s="59" customFormat="1" ht="18" customHeight="1" x14ac:dyDescent="0.35">
      <c r="A2" s="398"/>
      <c r="B2" s="398"/>
      <c r="C2" s="398"/>
      <c r="D2" s="1996" t="str">
        <f>NomClient</f>
        <v>BestEditor</v>
      </c>
      <c r="E2" s="1997"/>
      <c r="F2" s="1997"/>
      <c r="G2" s="1998"/>
      <c r="H2" s="398"/>
      <c r="I2" s="2164" t="s">
        <v>282</v>
      </c>
      <c r="J2" s="2000"/>
      <c r="K2" s="398"/>
      <c r="L2" s="2001">
        <v>41862.633761574078</v>
      </c>
      <c r="M2" s="2002"/>
      <c r="N2" s="399"/>
      <c r="O2" s="448">
        <f>IF(LEN(DPDV_02OP2)&gt;0,LEN(DPDV_02OP2),0-PDV_NBmini)</f>
        <v>-10</v>
      </c>
      <c r="P2" s="448">
        <f>IF(LEN(DKPI_02OP2)&gt;0,LEN(DKPI_02OP2),0-KPI_NBmini)</f>
        <v>-10</v>
      </c>
      <c r="Q2" s="451"/>
      <c r="R2" s="451"/>
    </row>
    <row r="3" spans="1:18" s="61" customFormat="1" ht="6.75" customHeight="1" thickBot="1" x14ac:dyDescent="0.4">
      <c r="A3" s="401"/>
      <c r="B3" s="401"/>
      <c r="C3" s="401"/>
      <c r="D3" s="401"/>
      <c r="E3" s="401"/>
      <c r="F3" s="401"/>
      <c r="G3" s="401"/>
      <c r="H3" s="401"/>
      <c r="I3" s="401"/>
      <c r="J3" s="401"/>
      <c r="K3" s="401"/>
      <c r="L3" s="401"/>
      <c r="M3" s="401"/>
      <c r="N3" s="401"/>
      <c r="O3" s="401"/>
      <c r="P3" s="401"/>
      <c r="Q3" s="64"/>
      <c r="R3" s="64"/>
    </row>
    <row r="4" spans="1:18" s="1" customFormat="1" ht="24.75" customHeight="1" thickBot="1" x14ac:dyDescent="0.4">
      <c r="A4" s="3341" t="str">
        <f>Parametre!B25  &amp; "  : "</f>
        <v xml:space="preserve">Plan de Recrutement et démarrage  : </v>
      </c>
      <c r="B4" s="3341"/>
      <c r="C4" s="3341"/>
      <c r="D4" s="3341"/>
      <c r="E4" s="3341"/>
      <c r="F4" s="3341"/>
      <c r="G4" s="3341"/>
      <c r="H4" s="3342" t="str">
        <f>"Opportunité de revenus pour les partenaires pour " &amp;NomProd2</f>
        <v>Opportunité de revenus pour les partenaires pour Offre 2</v>
      </c>
      <c r="I4" s="3342"/>
      <c r="J4" s="3342"/>
      <c r="K4" s="3342"/>
      <c r="L4" s="3342"/>
      <c r="M4" s="3342"/>
      <c r="N4" s="3342"/>
      <c r="O4" s="3342"/>
      <c r="P4" s="3343"/>
      <c r="Q4" s="435"/>
      <c r="R4" s="435"/>
    </row>
    <row r="5" spans="1:18" s="193" customFormat="1" ht="25.5" customHeight="1" thickBot="1" x14ac:dyDescent="0.4">
      <c r="A5" s="2017" t="s">
        <v>14</v>
      </c>
      <c r="B5" s="2017"/>
      <c r="C5" s="2018" t="s">
        <v>736</v>
      </c>
      <c r="D5" s="2018"/>
      <c r="E5" s="2018"/>
      <c r="F5" s="2018"/>
      <c r="G5" s="2018"/>
      <c r="H5" s="2018"/>
      <c r="I5" s="2018"/>
      <c r="J5" s="2018"/>
      <c r="K5" s="2018"/>
      <c r="L5" s="2018"/>
      <c r="M5" s="2018"/>
      <c r="N5" s="2018"/>
      <c r="O5" s="2018"/>
      <c r="P5" s="2018"/>
      <c r="Q5" s="452"/>
      <c r="R5" s="452"/>
    </row>
    <row r="6" spans="1:18" s="211" customFormat="1" ht="51.75" customHeight="1" thickTop="1" x14ac:dyDescent="0.35">
      <c r="A6" s="3308" t="s">
        <v>957</v>
      </c>
      <c r="B6" s="3309"/>
      <c r="C6" s="3309"/>
      <c r="D6" s="3309" t="s">
        <v>528</v>
      </c>
      <c r="E6" s="3309"/>
      <c r="F6" s="489">
        <f>AnReference-1</f>
        <v>2013</v>
      </c>
      <c r="G6" s="489">
        <f>AnReference</f>
        <v>2014</v>
      </c>
      <c r="H6" s="489">
        <f>AnReference+1</f>
        <v>2015</v>
      </c>
      <c r="I6" s="489">
        <f>AnReference+2</f>
        <v>2016</v>
      </c>
      <c r="J6" s="1100">
        <f>AnReference+3</f>
        <v>2017</v>
      </c>
      <c r="K6" s="1085" t="s">
        <v>564</v>
      </c>
      <c r="L6" s="611"/>
      <c r="M6" s="611"/>
      <c r="N6" s="611"/>
      <c r="O6" s="611"/>
      <c r="P6" s="611"/>
      <c r="Q6" s="611"/>
      <c r="R6" s="611"/>
    </row>
    <row r="7" spans="1:18" s="212" customFormat="1" ht="25.5" customHeight="1" x14ac:dyDescent="0.35">
      <c r="A7" s="3409" t="s">
        <v>734</v>
      </c>
      <c r="B7" s="3410"/>
      <c r="C7" s="3410"/>
      <c r="D7" s="3411" t="s">
        <v>734</v>
      </c>
      <c r="E7" s="3412"/>
      <c r="F7" s="3412"/>
      <c r="G7" s="3412"/>
      <c r="H7" s="3412"/>
      <c r="I7" s="3412"/>
      <c r="J7" s="3412"/>
      <c r="K7" s="3413"/>
      <c r="L7" s="612"/>
      <c r="M7" s="612"/>
      <c r="N7" s="612"/>
      <c r="O7" s="612"/>
      <c r="P7" s="612"/>
      <c r="Q7" s="612"/>
      <c r="R7" s="612"/>
    </row>
    <row r="8" spans="1:18" s="213" customFormat="1" ht="15" customHeight="1" x14ac:dyDescent="0.35">
      <c r="A8" s="3387" t="str">
        <f>'02-SALESPLAN-OFR2'!A15:F15</f>
        <v>Ventes directes seules</v>
      </c>
      <c r="B8" s="3388"/>
      <c r="C8" s="3388"/>
      <c r="D8" s="2444"/>
      <c r="E8" s="2444"/>
      <c r="F8" s="1172">
        <f>$D$8*'02-SALESPLAN-OFR2'!G15</f>
        <v>0</v>
      </c>
      <c r="G8" s="1172">
        <f>$D$8*'02-SALESPLAN-OFR2'!H15</f>
        <v>0</v>
      </c>
      <c r="H8" s="1172">
        <f>$D$8*'02-SALESPLAN-OFR2'!I15</f>
        <v>0</v>
      </c>
      <c r="I8" s="1172">
        <f>$D$8*'02-SALESPLAN-OFR2'!J15</f>
        <v>0</v>
      </c>
      <c r="J8" s="1173">
        <f>$D$8*'02-SALESPLAN-OFR2'!K15</f>
        <v>0</v>
      </c>
      <c r="K8" s="1174">
        <f t="shared" ref="K8:K15" si="0">SUM(G8:J8)</f>
        <v>0</v>
      </c>
      <c r="L8" s="583"/>
      <c r="M8" s="583"/>
      <c r="N8" s="583"/>
      <c r="O8" s="583"/>
      <c r="P8" s="583"/>
      <c r="Q8" s="583"/>
      <c r="R8" s="583"/>
    </row>
    <row r="9" spans="1:18" s="213" customFormat="1" ht="15" customHeight="1" x14ac:dyDescent="0.35">
      <c r="A9" s="3387" t="str">
        <f>'02-SALESPLAN-OFR2'!A16:F16</f>
        <v>VARs revente</v>
      </c>
      <c r="B9" s="3388"/>
      <c r="C9" s="3388"/>
      <c r="D9" s="3389">
        <v>0.3</v>
      </c>
      <c r="E9" s="3389"/>
      <c r="F9" s="1199">
        <f>$D$9*'02-SALESPLAN-OFR2'!G16</f>
        <v>0</v>
      </c>
      <c r="G9" s="613">
        <f>$D$9*'02-SALESPLAN-OFR2'!H16</f>
        <v>3.5999999999999999E-3</v>
      </c>
      <c r="H9" s="613">
        <f>$D$9*'02-SALESPLAN-OFR2'!I16</f>
        <v>7.4999999999999997E-3</v>
      </c>
      <c r="I9" s="613">
        <f>$D$9*'02-SALESPLAN-OFR2'!J16</f>
        <v>1.4999999999999999E-2</v>
      </c>
      <c r="J9" s="1084">
        <f>$D$9*'02-SALESPLAN-OFR2'!K16</f>
        <v>2.2499999999999999E-2</v>
      </c>
      <c r="K9" s="1086">
        <f t="shared" si="0"/>
        <v>4.8599999999999997E-2</v>
      </c>
      <c r="L9" s="583"/>
      <c r="M9" s="583"/>
      <c r="N9" s="583"/>
      <c r="O9" s="583"/>
      <c r="P9" s="583"/>
      <c r="Q9" s="583"/>
      <c r="R9" s="583"/>
    </row>
    <row r="10" spans="1:18" s="213" customFormat="1" ht="15" customHeight="1" x14ac:dyDescent="0.35">
      <c r="A10" s="3387" t="str">
        <f>'02-SALESPLAN-OFR2'!A17:F17</f>
        <v>Editeurs revente</v>
      </c>
      <c r="B10" s="3388"/>
      <c r="C10" s="3388"/>
      <c r="D10" s="3389">
        <v>0.3</v>
      </c>
      <c r="E10" s="3389"/>
      <c r="F10" s="1199">
        <f>$D$10*'02-SALESPLAN-OFR2'!G17</f>
        <v>0</v>
      </c>
      <c r="G10" s="613">
        <f>$D$10*'02-SALESPLAN-OFR2'!H17</f>
        <v>3.0000000000000001E-3</v>
      </c>
      <c r="H10" s="613">
        <f>$D$10*'02-SALESPLAN-OFR2'!I17</f>
        <v>8.9999999999999993E-3</v>
      </c>
      <c r="I10" s="613">
        <f>$D$10*'02-SALESPLAN-OFR2'!J17</f>
        <v>1.4999999999999999E-2</v>
      </c>
      <c r="J10" s="1084">
        <f>$D$10*'02-SALESPLAN-OFR2'!K17</f>
        <v>2.2499999999999999E-2</v>
      </c>
      <c r="K10" s="1086">
        <f t="shared" si="0"/>
        <v>4.9500000000000002E-2</v>
      </c>
      <c r="L10" s="583"/>
      <c r="M10" s="583"/>
      <c r="N10" s="583"/>
      <c r="O10" s="583"/>
      <c r="P10" s="583"/>
      <c r="Q10" s="583"/>
      <c r="R10" s="583"/>
    </row>
    <row r="11" spans="1:18" s="213" customFormat="1" ht="15" customHeight="1" x14ac:dyDescent="0.35">
      <c r="A11" s="3387" t="str">
        <f>'02-SALESPLAN-OFR2'!A18:F18</f>
        <v>Cabinets de conseil prescripteurs</v>
      </c>
      <c r="B11" s="3388"/>
      <c r="C11" s="3388"/>
      <c r="D11" s="3389">
        <v>0.15</v>
      </c>
      <c r="E11" s="3389"/>
      <c r="F11" s="1199">
        <f>$D$11*'02-SALESPLAN-OFR2'!G18</f>
        <v>0</v>
      </c>
      <c r="G11" s="613">
        <f>$D$11*'02-SALESPLAN-OFR2'!H18</f>
        <v>1.5E-3</v>
      </c>
      <c r="H11" s="613">
        <f>$D$11*'02-SALESPLAN-OFR2'!I18</f>
        <v>3.0000000000000001E-3</v>
      </c>
      <c r="I11" s="613">
        <f>$D$11*'02-SALESPLAN-OFR2'!J18</f>
        <v>4.4999999999999997E-3</v>
      </c>
      <c r="J11" s="1084">
        <f>$D$11*'02-SALESPLAN-OFR2'!K18</f>
        <v>6.0000000000000001E-3</v>
      </c>
      <c r="K11" s="1086">
        <f t="shared" si="0"/>
        <v>1.5000000000000001E-2</v>
      </c>
      <c r="L11" s="583"/>
      <c r="M11" s="583"/>
      <c r="N11" s="583"/>
      <c r="O11" s="583"/>
      <c r="P11" s="583"/>
      <c r="Q11" s="583"/>
      <c r="R11" s="583"/>
    </row>
    <row r="12" spans="1:18" s="213" customFormat="1" ht="15" customHeight="1" x14ac:dyDescent="0.35">
      <c r="A12" s="3387" t="str">
        <f>'02-SALESPLAN-OFR2'!A19:F19</f>
        <v>ESN / SS2I en mode alliance</v>
      </c>
      <c r="B12" s="3388"/>
      <c r="C12" s="3388"/>
      <c r="D12" s="3389">
        <v>0.1</v>
      </c>
      <c r="E12" s="3389"/>
      <c r="F12" s="1199">
        <f>$D$11*'02-SALESPLAN-OFR2'!G19</f>
        <v>0</v>
      </c>
      <c r="G12" s="613">
        <f>$D12*'02-SALESPLAN-OFR2'!H19</f>
        <v>1.5E-3</v>
      </c>
      <c r="H12" s="613">
        <f>$D12*'02-SALESPLAN-OFR2'!I19</f>
        <v>3.0000000000000001E-3</v>
      </c>
      <c r="I12" s="613">
        <f>$D12*'02-SALESPLAN-OFR2'!J19</f>
        <v>4.0000000000000001E-3</v>
      </c>
      <c r="J12" s="1084">
        <f>$D12*'02-SALESPLAN-OFR2'!K19</f>
        <v>5.000000000000001E-3</v>
      </c>
      <c r="K12" s="1086">
        <f t="shared" si="0"/>
        <v>1.3500000000000002E-2</v>
      </c>
      <c r="L12" s="583"/>
      <c r="M12" s="583"/>
      <c r="N12" s="583"/>
      <c r="O12" s="583"/>
      <c r="P12" s="583"/>
      <c r="Q12" s="583"/>
      <c r="R12" s="583"/>
    </row>
    <row r="13" spans="1:18" s="213" customFormat="1" ht="15" customHeight="1" x14ac:dyDescent="0.35">
      <c r="A13" s="3392">
        <f>'02-SALESPLAN-OFR2'!A20:F20</f>
        <v>0</v>
      </c>
      <c r="B13" s="3393"/>
      <c r="C13" s="3393"/>
      <c r="D13" s="3394"/>
      <c r="E13" s="3395"/>
      <c r="F13" s="1199">
        <f>$D$11*'02-SALESPLAN-OFR2'!G20</f>
        <v>0</v>
      </c>
      <c r="G13" s="613">
        <f>$D13*'02-SALESPLAN-OFR2'!H20</f>
        <v>0</v>
      </c>
      <c r="H13" s="613">
        <f>$D13*'02-SALESPLAN-OFR2'!I20</f>
        <v>0</v>
      </c>
      <c r="I13" s="613">
        <f>$D13*'02-SALESPLAN-OFR2'!J20</f>
        <v>0</v>
      </c>
      <c r="J13" s="1084">
        <f>$D13*'02-SALESPLAN-OFR2'!K20</f>
        <v>0</v>
      </c>
      <c r="K13" s="1086">
        <f t="shared" si="0"/>
        <v>0</v>
      </c>
      <c r="L13" s="583"/>
      <c r="M13" s="583"/>
      <c r="N13" s="583"/>
      <c r="O13" s="583"/>
      <c r="P13" s="583"/>
      <c r="Q13" s="583"/>
      <c r="R13" s="583"/>
    </row>
    <row r="14" spans="1:18" s="213" customFormat="1" ht="15" customHeight="1" x14ac:dyDescent="0.35">
      <c r="A14" s="3392">
        <f>'02-SALESPLAN-OFR2'!A21:F21</f>
        <v>0</v>
      </c>
      <c r="B14" s="3393"/>
      <c r="C14" s="3393"/>
      <c r="D14" s="3394"/>
      <c r="E14" s="3395"/>
      <c r="F14" s="1199">
        <f>$D$11*'02-SALESPLAN-OFR2'!G21</f>
        <v>0</v>
      </c>
      <c r="G14" s="613">
        <f>$D14*'02-SALESPLAN-OFR2'!H21</f>
        <v>0</v>
      </c>
      <c r="H14" s="613">
        <f>$D14*'02-SALESPLAN-OFR2'!I21</f>
        <v>0</v>
      </c>
      <c r="I14" s="613">
        <f>$D14*'02-SALESPLAN-OFR2'!J21</f>
        <v>0</v>
      </c>
      <c r="J14" s="1084">
        <f>$D14*'02-SALESPLAN-OFR2'!K21</f>
        <v>0</v>
      </c>
      <c r="K14" s="1086">
        <f t="shared" si="0"/>
        <v>0</v>
      </c>
      <c r="L14" s="583"/>
      <c r="M14" s="583"/>
      <c r="N14" s="583"/>
      <c r="O14" s="583"/>
      <c r="P14" s="583"/>
      <c r="Q14" s="583"/>
      <c r="R14" s="583"/>
    </row>
    <row r="15" spans="1:18" s="213" customFormat="1" ht="15" customHeight="1" x14ac:dyDescent="0.35">
      <c r="A15" s="3392">
        <f>'02-SALESPLAN-OFR2'!A22:F22</f>
        <v>0</v>
      </c>
      <c r="B15" s="3393"/>
      <c r="C15" s="3393"/>
      <c r="D15" s="3394"/>
      <c r="E15" s="3395"/>
      <c r="F15" s="1199">
        <f>$D$11*'02-SALESPLAN-OFR2'!G22</f>
        <v>0</v>
      </c>
      <c r="G15" s="613">
        <f>$D15*'02-SALESPLAN-OFR2'!H22</f>
        <v>0</v>
      </c>
      <c r="H15" s="613">
        <f>$D15*'02-SALESPLAN-OFR2'!I22</f>
        <v>0</v>
      </c>
      <c r="I15" s="613">
        <f>$D15*'02-SALESPLAN-OFR2'!J22</f>
        <v>0</v>
      </c>
      <c r="J15" s="1084">
        <f>$D15*'02-SALESPLAN-OFR2'!K22</f>
        <v>0</v>
      </c>
      <c r="K15" s="1086">
        <f t="shared" si="0"/>
        <v>0</v>
      </c>
      <c r="L15" s="583"/>
      <c r="M15" s="583"/>
      <c r="N15" s="583"/>
      <c r="O15" s="583"/>
      <c r="P15" s="583"/>
      <c r="Q15" s="583"/>
      <c r="R15" s="583"/>
    </row>
    <row r="16" spans="1:18" s="213" customFormat="1" ht="9" customHeight="1" x14ac:dyDescent="0.35">
      <c r="A16" s="3396"/>
      <c r="B16" s="3397"/>
      <c r="C16" s="3397"/>
      <c r="D16" s="3397"/>
      <c r="E16" s="3397"/>
      <c r="F16" s="3397"/>
      <c r="G16" s="3397"/>
      <c r="H16" s="3397"/>
      <c r="I16" s="3397"/>
      <c r="J16" s="3397"/>
      <c r="K16" s="3398"/>
      <c r="L16" s="583"/>
      <c r="M16" s="583"/>
      <c r="N16" s="583"/>
      <c r="O16" s="583"/>
      <c r="P16" s="583"/>
      <c r="Q16" s="583"/>
      <c r="R16" s="583"/>
    </row>
    <row r="17" spans="1:18" s="213" customFormat="1" ht="18" customHeight="1" thickBot="1" x14ac:dyDescent="0.4">
      <c r="A17" s="3399" t="s">
        <v>998</v>
      </c>
      <c r="B17" s="3400"/>
      <c r="C17" s="3400"/>
      <c r="D17" s="3400"/>
      <c r="E17" s="3400"/>
      <c r="F17" s="614">
        <f>SUM(F8:F15)</f>
        <v>0</v>
      </c>
      <c r="G17" s="615">
        <f>SUM(G8:G16)</f>
        <v>9.5999999999999992E-3</v>
      </c>
      <c r="H17" s="615">
        <f>SUM(H8:H16)</f>
        <v>2.2499999999999999E-2</v>
      </c>
      <c r="I17" s="615">
        <f>SUM(I8:I16)</f>
        <v>3.8499999999999993E-2</v>
      </c>
      <c r="J17" s="616">
        <f>SUM(J8:J16)</f>
        <v>5.5999999999999994E-2</v>
      </c>
      <c r="K17" s="1095">
        <f>SUM(K8:K16)</f>
        <v>0.12659999999999999</v>
      </c>
      <c r="L17" s="583"/>
      <c r="M17" s="583"/>
      <c r="N17" s="583"/>
      <c r="O17" s="583"/>
      <c r="P17" s="583"/>
      <c r="Q17" s="583"/>
      <c r="R17" s="583"/>
    </row>
    <row r="18" spans="1:18" s="213" customFormat="1" ht="18" customHeight="1" thickTop="1" x14ac:dyDescent="0.35">
      <c r="A18" s="583"/>
      <c r="B18" s="583"/>
      <c r="C18" s="583"/>
      <c r="D18" s="544"/>
      <c r="E18" s="544"/>
      <c r="F18" s="617"/>
      <c r="G18" s="618"/>
      <c r="H18" s="618"/>
      <c r="I18" s="618"/>
      <c r="J18" s="618"/>
      <c r="K18" s="619"/>
      <c r="L18" s="583"/>
      <c r="M18" s="583"/>
      <c r="N18" s="583"/>
      <c r="O18" s="583"/>
      <c r="P18" s="583"/>
      <c r="Q18" s="583"/>
      <c r="R18" s="583"/>
    </row>
    <row r="19" spans="1:18" s="213" customFormat="1" ht="18" customHeight="1" x14ac:dyDescent="0.35">
      <c r="A19" s="583"/>
      <c r="B19" s="583"/>
      <c r="C19" s="583"/>
      <c r="D19" s="544"/>
      <c r="E19" s="544"/>
      <c r="F19" s="617"/>
      <c r="G19" s="618"/>
      <c r="H19" s="618"/>
      <c r="I19" s="618"/>
      <c r="J19" s="618"/>
      <c r="K19" s="619"/>
      <c r="L19" s="583"/>
      <c r="M19" s="583"/>
      <c r="N19" s="583"/>
      <c r="O19" s="583"/>
      <c r="P19" s="583"/>
      <c r="Q19" s="583"/>
      <c r="R19" s="583"/>
    </row>
    <row r="20" spans="1:18" s="213" customFormat="1" ht="9.75" customHeight="1" thickBot="1" x14ac:dyDescent="0.4">
      <c r="A20" s="583"/>
      <c r="B20" s="583"/>
      <c r="C20" s="583"/>
      <c r="D20" s="544"/>
      <c r="E20" s="544"/>
      <c r="F20" s="617"/>
      <c r="G20" s="618"/>
      <c r="H20" s="618"/>
      <c r="I20" s="618"/>
      <c r="J20" s="618"/>
      <c r="K20" s="619"/>
      <c r="L20" s="583"/>
      <c r="M20" s="583"/>
      <c r="N20" s="583"/>
      <c r="O20" s="583"/>
      <c r="P20" s="583"/>
      <c r="Q20" s="583"/>
      <c r="R20" s="583"/>
    </row>
    <row r="21" spans="1:18" s="214" customFormat="1" ht="38.25" customHeight="1" thickTop="1" x14ac:dyDescent="0.35">
      <c r="A21" s="3308" t="s">
        <v>523</v>
      </c>
      <c r="B21" s="3309"/>
      <c r="C21" s="3309"/>
      <c r="D21" s="3309" t="s">
        <v>527</v>
      </c>
      <c r="E21" s="3309"/>
      <c r="F21" s="620">
        <f t="shared" ref="F21:K21" si="1">F6</f>
        <v>2013</v>
      </c>
      <c r="G21" s="620">
        <f t="shared" si="1"/>
        <v>2014</v>
      </c>
      <c r="H21" s="620">
        <f t="shared" si="1"/>
        <v>2015</v>
      </c>
      <c r="I21" s="620">
        <f t="shared" si="1"/>
        <v>2016</v>
      </c>
      <c r="J21" s="621">
        <f t="shared" si="1"/>
        <v>2017</v>
      </c>
      <c r="K21" s="1090" t="str">
        <f t="shared" si="1"/>
        <v xml:space="preserve">Total </v>
      </c>
      <c r="L21" s="3364" t="s">
        <v>510</v>
      </c>
      <c r="M21" s="3364"/>
      <c r="N21" s="3364"/>
      <c r="O21" s="3364"/>
      <c r="P21" s="3364"/>
      <c r="Q21" s="3365"/>
      <c r="R21" s="622"/>
    </row>
    <row r="22" spans="1:18" s="213" customFormat="1" ht="28.5" customHeight="1" thickBot="1" x14ac:dyDescent="0.4">
      <c r="A22" s="3390" t="s">
        <v>525</v>
      </c>
      <c r="B22" s="3391"/>
      <c r="C22" s="3391"/>
      <c r="D22" s="623" t="s">
        <v>526</v>
      </c>
      <c r="E22" s="623" t="s">
        <v>579</v>
      </c>
      <c r="F22" s="3403" t="s">
        <v>1059</v>
      </c>
      <c r="G22" s="3404"/>
      <c r="H22" s="3404"/>
      <c r="I22" s="3404"/>
      <c r="J22" s="3405"/>
      <c r="K22" s="3401"/>
      <c r="L22" s="626"/>
      <c r="M22" s="626"/>
      <c r="N22" s="626"/>
      <c r="O22" s="626"/>
      <c r="P22" s="626"/>
      <c r="Q22" s="627"/>
      <c r="R22" s="522"/>
    </row>
    <row r="23" spans="1:18" s="213" customFormat="1" ht="22.5" customHeight="1" thickBot="1" x14ac:dyDescent="0.4">
      <c r="A23" s="3390"/>
      <c r="B23" s="3391"/>
      <c r="C23" s="3391"/>
      <c r="D23" s="670">
        <v>0.15</v>
      </c>
      <c r="E23" s="670">
        <v>0</v>
      </c>
      <c r="F23" s="3406"/>
      <c r="G23" s="3407"/>
      <c r="H23" s="3407"/>
      <c r="I23" s="3407"/>
      <c r="J23" s="3408"/>
      <c r="K23" s="3402"/>
      <c r="L23" s="630"/>
      <c r="M23" s="631">
        <f>F21</f>
        <v>2013</v>
      </c>
      <c r="N23" s="632">
        <f>G21</f>
        <v>2014</v>
      </c>
      <c r="O23" s="632">
        <f>H21</f>
        <v>2015</v>
      </c>
      <c r="P23" s="632">
        <f>I21</f>
        <v>2016</v>
      </c>
      <c r="Q23" s="633">
        <f>J21</f>
        <v>2017</v>
      </c>
      <c r="R23" s="522"/>
    </row>
    <row r="24" spans="1:18" s="213" customFormat="1" ht="15" customHeight="1" x14ac:dyDescent="0.35">
      <c r="A24" s="3368" t="str">
        <f t="shared" ref="A24:A31" si="2">A8</f>
        <v>Ventes directes seules</v>
      </c>
      <c r="B24" s="3369"/>
      <c r="C24" s="3369"/>
      <c r="D24" s="2444"/>
      <c r="E24" s="2444"/>
      <c r="F24" s="1172">
        <v>0</v>
      </c>
      <c r="G24" s="1172">
        <v>0</v>
      </c>
      <c r="H24" s="1172">
        <v>0</v>
      </c>
      <c r="I24" s="1172">
        <v>0</v>
      </c>
      <c r="J24" s="1173">
        <v>0</v>
      </c>
      <c r="K24" s="1174">
        <v>0</v>
      </c>
      <c r="L24" s="3370"/>
      <c r="M24" s="637" t="str">
        <f t="shared" ref="M24:M31" si="3">IF($F$33=0,"",F24/$F$33)</f>
        <v/>
      </c>
      <c r="N24" s="638">
        <f t="shared" ref="N24:N31" si="4">IF($G$33=0,"",G24/$G$33)</f>
        <v>0</v>
      </c>
      <c r="O24" s="638">
        <f t="shared" ref="O24:O31" si="5">IF($H$33=0,"",H24/$H$33)</f>
        <v>0</v>
      </c>
      <c r="P24" s="638">
        <f t="shared" ref="P24:P31" si="6">IF($I$33=0,"",I24/$I$33)</f>
        <v>0</v>
      </c>
      <c r="Q24" s="639">
        <f t="shared" ref="Q24:Q31" si="7">IF($J$33=0,"",J24/$J$33)</f>
        <v>0</v>
      </c>
      <c r="R24" s="640"/>
    </row>
    <row r="25" spans="1:18" s="213" customFormat="1" ht="15" customHeight="1" x14ac:dyDescent="0.35">
      <c r="A25" s="3368" t="str">
        <f t="shared" si="2"/>
        <v>VARs revente</v>
      </c>
      <c r="B25" s="3369"/>
      <c r="C25" s="3369"/>
      <c r="D25" s="634"/>
      <c r="E25" s="634"/>
      <c r="F25" s="1175">
        <f>'02-SALESPLAN-OFR2'!G30*'02-BUSINESS4PARTNER-OFR2'!$D$23</f>
        <v>0</v>
      </c>
      <c r="G25" s="635">
        <f>('02-SALESPLAN-OFR2'!H30*'02-BUSINESS4PARTNER-OFR2'!$D$23)+('02-SALESPLAN-OFR2'!G30*'02-BUSINESS4PARTNER-OFR2'!$E$23)*F25</f>
        <v>1.4999999999999999E-2</v>
      </c>
      <c r="H25" s="635">
        <f>('02-SALESPLAN-OFR2'!H30*'02-BUSINESS4PARTNER-OFR2'!E23)+('02-SALESPLAN-OFR2'!I30-'02-SALESPLAN-OFR2'!H30)*'02-BUSINESS4PARTNER-OFR2'!$D$23</f>
        <v>1.1999999999999999E-2</v>
      </c>
      <c r="I25" s="635">
        <f>('02-SALESPLAN-OFR2'!I30*'02-BUSINESS4PARTNER-OFR2'!E23)+('02-SALESPLAN-OFR2'!J30-'02-SALESPLAN-OFR2'!I30)*'02-BUSINESS4PARTNER-OFR2'!$D$23</f>
        <v>1.0500000000000001E-2</v>
      </c>
      <c r="J25" s="636">
        <f>('02-SALESPLAN-OFR2'!J30*'02-BUSINESS4PARTNER-OFR2'!$E$23)+('02-SALESPLAN-OFR2'!K30-'02-SALESPLAN-OFR2'!J30)*'02-BUSINESS4PARTNER-OFR2'!$D$23</f>
        <v>7.499999999999998E-3</v>
      </c>
      <c r="K25" s="1091">
        <f t="shared" ref="K25:K31" si="8">SUM(F25:J25)</f>
        <v>4.4999999999999998E-2</v>
      </c>
      <c r="L25" s="3370"/>
      <c r="M25" s="641" t="str">
        <f t="shared" si="3"/>
        <v/>
      </c>
      <c r="N25" s="495">
        <f t="shared" si="4"/>
        <v>0.55555555555555558</v>
      </c>
      <c r="O25" s="495">
        <f t="shared" si="5"/>
        <v>0.49999999999999994</v>
      </c>
      <c r="P25" s="495">
        <f t="shared" si="6"/>
        <v>0.4375</v>
      </c>
      <c r="Q25" s="642">
        <f t="shared" si="7"/>
        <v>0.24999999999999994</v>
      </c>
      <c r="R25" s="583"/>
    </row>
    <row r="26" spans="1:18" s="213" customFormat="1" ht="15" customHeight="1" x14ac:dyDescent="0.35">
      <c r="A26" s="3371" t="str">
        <f t="shared" si="2"/>
        <v>Editeurs revente</v>
      </c>
      <c r="B26" s="3372"/>
      <c r="C26" s="3373"/>
      <c r="D26" s="634"/>
      <c r="E26" s="634"/>
      <c r="F26" s="1175">
        <f>'02-SALESPLAN-OFR2'!G31*'02-BUSINESS4PARTNER-OFR2'!$D$23</f>
        <v>0</v>
      </c>
      <c r="G26" s="635">
        <f>('02-SALESPLAN-OFR2'!H31*'02-BUSINESS4PARTNER-OFR2'!$D$23)+('02-SALESPLAN-OFR2'!G31*'02-BUSINESS4PARTNER-OFR2'!$E$23)*F26</f>
        <v>7.4999999999999997E-3</v>
      </c>
      <c r="H26" s="635">
        <f>('02-SALESPLAN-OFR2'!H31*'02-BUSINESS4PARTNER-OFR2'!E23)+('02-SALESPLAN-OFR2'!I31-'02-SALESPLAN-OFR2'!H31)*'02-BUSINESS4PARTNER-OFR2'!$D$23</f>
        <v>8.9999999999999993E-3</v>
      </c>
      <c r="I26" s="635">
        <f>('02-SALESPLAN-OFR2'!I31*'02-BUSINESS4PARTNER-OFR2'!$E$23)+('02-SALESPLAN-OFR2'!J31-'02-SALESPLAN-OFR2'!I31)*'02-BUSINESS4PARTNER-OFR2'!$D$23</f>
        <v>5.9999999999999993E-3</v>
      </c>
      <c r="J26" s="636">
        <f>('02-SALESPLAN-OFR2'!J31*'02-BUSINESS4PARTNER-OFR2'!$E$23)+('02-SALESPLAN-OFR2'!K31-'02-SALESPLAN-OFR2'!J31)*'02-BUSINESS4PARTNER-OFR2'!$D$23</f>
        <v>7.5000000000000023E-3</v>
      </c>
      <c r="K26" s="1091">
        <f t="shared" si="8"/>
        <v>3.0000000000000002E-2</v>
      </c>
      <c r="L26" s="3370"/>
      <c r="M26" s="641" t="str">
        <f t="shared" si="3"/>
        <v/>
      </c>
      <c r="N26" s="495">
        <f t="shared" si="4"/>
        <v>0.27777777777777779</v>
      </c>
      <c r="O26" s="495">
        <f t="shared" si="5"/>
        <v>0.37499999999999994</v>
      </c>
      <c r="P26" s="495">
        <f t="shared" si="6"/>
        <v>0.24999999999999997</v>
      </c>
      <c r="Q26" s="642">
        <f t="shared" si="7"/>
        <v>0.25000000000000011</v>
      </c>
      <c r="R26" s="583"/>
    </row>
    <row r="27" spans="1:18" s="213" customFormat="1" ht="15" customHeight="1" x14ac:dyDescent="0.35">
      <c r="A27" s="3371" t="str">
        <f t="shared" si="2"/>
        <v>Cabinets de conseil prescripteurs</v>
      </c>
      <c r="B27" s="3372"/>
      <c r="C27" s="3373"/>
      <c r="D27" s="634"/>
      <c r="E27" s="634"/>
      <c r="F27" s="1175">
        <f>'02-SALESPLAN-OFR2'!G32*'02-BUSINESS4PARTNER-OFR2'!$D$23</f>
        <v>0</v>
      </c>
      <c r="G27" s="635">
        <f>('02-SALESPLAN-OFR2'!H32*'02-BUSINESS4PARTNER-OFR2'!$D$23)+('02-SALESPLAN-OFR2'!G32*'02-BUSINESS4PARTNER-OFR2'!$E$23)*F27</f>
        <v>2.2499999999999998E-3</v>
      </c>
      <c r="H27" s="635">
        <f>('02-SALESPLAN-OFR2'!H32*'02-BUSINESS4PARTNER-OFR2'!E23)+('02-SALESPLAN-OFR2'!I32-'02-SALESPLAN-OFR2'!H32)*'02-BUSINESS4PARTNER-OFR2'!$D$23</f>
        <v>1.5000000000000002E-3</v>
      </c>
      <c r="I27" s="635">
        <f>('02-SALESPLAN-OFR2'!I32*'02-BUSINESS4PARTNER-OFR2'!E23)+('02-SALESPLAN-OFR2'!J32-'02-SALESPLAN-OFR2'!I32)*'02-BUSINESS4PARTNER-OFR2'!$D$23</f>
        <v>3.7499999999999999E-3</v>
      </c>
      <c r="J27" s="636">
        <f>('02-SALESPLAN-OFR2'!J32*'02-BUSINESS4PARTNER-OFR2'!$E$23)+('02-SALESPLAN-OFR2'!K32-'02-SALESPLAN-OFR2'!J32)*'02-BUSINESS4PARTNER-OFR2'!$D$23</f>
        <v>7.4999999999999997E-3</v>
      </c>
      <c r="K27" s="1091">
        <f t="shared" si="8"/>
        <v>1.4999999999999999E-2</v>
      </c>
      <c r="L27" s="3370"/>
      <c r="M27" s="641" t="str">
        <f t="shared" si="3"/>
        <v/>
      </c>
      <c r="N27" s="495">
        <f t="shared" si="4"/>
        <v>8.3333333333333343E-2</v>
      </c>
      <c r="O27" s="495">
        <f t="shared" si="5"/>
        <v>6.2500000000000014E-2</v>
      </c>
      <c r="P27" s="495">
        <f t="shared" si="6"/>
        <v>0.15625</v>
      </c>
      <c r="Q27" s="642">
        <f t="shared" si="7"/>
        <v>0.25</v>
      </c>
      <c r="R27" s="583"/>
    </row>
    <row r="28" spans="1:18" s="213" customFormat="1" ht="15" customHeight="1" x14ac:dyDescent="0.35">
      <c r="A28" s="3371" t="str">
        <f t="shared" si="2"/>
        <v>ESN / SS2I en mode alliance</v>
      </c>
      <c r="B28" s="3372"/>
      <c r="C28" s="3373"/>
      <c r="D28" s="634"/>
      <c r="E28" s="634"/>
      <c r="F28" s="1175">
        <f>'02-SALESPLAN-OFR2'!G33*'02-BUSINESS4PARTNER-OFR2'!$D$23</f>
        <v>0</v>
      </c>
      <c r="G28" s="635">
        <f>('02-SALESPLAN-OFR2'!H33*'02-BUSINESS4PARTNER-OFR2'!$D$23)+('02-SALESPLAN-OFR2'!G33*'02-BUSINESS4PARTNER-OFR2'!$E$23)*F28</f>
        <v>2.2499999999999998E-3</v>
      </c>
      <c r="H28" s="635">
        <f>('02-SALESPLAN-OFR2'!H33*'02-BUSINESS4PARTNER-OFR2'!E23)+('02-SALESPLAN-OFR2'!I33-'02-SALESPLAN-OFR2'!H33)*'02-BUSINESS4PARTNER-OFR2'!$D$23</f>
        <v>1.5000000000000002E-3</v>
      </c>
      <c r="I28" s="635">
        <f>('02-SALESPLAN-OFR2'!I33*'02-BUSINESS4PARTNER-OFR2'!E23)+('02-SALESPLAN-OFR2'!J33-'02-SALESPLAN-OFR2'!I33)*'02-BUSINESS4PARTNER-OFR2'!$D$23</f>
        <v>3.7499999999999999E-3</v>
      </c>
      <c r="J28" s="636">
        <f>('02-SALESPLAN-OFR2'!J33*'02-BUSINESS4PARTNER-OFR2'!$E$23)+('02-SALESPLAN-OFR2'!K33-'02-SALESPLAN-OFR2'!J33)*'02-BUSINESS4PARTNER-OFR2'!$D$23</f>
        <v>7.4999999999999997E-3</v>
      </c>
      <c r="K28" s="1091">
        <f t="shared" si="8"/>
        <v>1.4999999999999999E-2</v>
      </c>
      <c r="L28" s="3370"/>
      <c r="M28" s="641" t="str">
        <f t="shared" si="3"/>
        <v/>
      </c>
      <c r="N28" s="495">
        <f t="shared" si="4"/>
        <v>8.3333333333333343E-2</v>
      </c>
      <c r="O28" s="495">
        <f t="shared" si="5"/>
        <v>6.2500000000000014E-2</v>
      </c>
      <c r="P28" s="495">
        <f t="shared" si="6"/>
        <v>0.15625</v>
      </c>
      <c r="Q28" s="642">
        <f t="shared" si="7"/>
        <v>0.25</v>
      </c>
      <c r="R28" s="583"/>
    </row>
    <row r="29" spans="1:18" s="213" customFormat="1" ht="15" customHeight="1" x14ac:dyDescent="0.35">
      <c r="A29" s="3368">
        <f t="shared" si="2"/>
        <v>0</v>
      </c>
      <c r="B29" s="3369"/>
      <c r="C29" s="3369"/>
      <c r="D29" s="634"/>
      <c r="E29" s="634"/>
      <c r="F29" s="1175">
        <f>'02-SALESPLAN-OFR2'!G34*'02-BUSINESS4PARTNER-OFR2'!$D$23</f>
        <v>0</v>
      </c>
      <c r="G29" s="635">
        <f>('02-SALESPLAN-OFR2'!H34*'02-BUSINESS4PARTNER-OFR2'!$D$23)+('02-SALESPLAN-OFR2'!G34*'02-BUSINESS4PARTNER-OFR2'!$E$23)*F29</f>
        <v>0</v>
      </c>
      <c r="H29" s="635">
        <f>('02-SALESPLAN-OFR2'!H34*'02-BUSINESS4PARTNER-OFR2'!E28)+('02-SALESPLAN-OFR2'!I34-'02-SALESPLAN-OFR2'!H34)*'02-BUSINESS4PARTNER-OFR2'!$D$23</f>
        <v>0</v>
      </c>
      <c r="I29" s="635">
        <f>('02-SALESPLAN-OFR2'!I34*'02-BUSINESS4PARTNER-OFR2'!E23)+('02-SALESPLAN-OFR2'!J34-'02-SALESPLAN-OFR2'!I34)*'02-BUSINESS4PARTNER-OFR2'!$D$23</f>
        <v>0</v>
      </c>
      <c r="J29" s="636">
        <f>('02-SALESPLAN-OFR2'!J34*'02-BUSINESS4PARTNER-OFR2'!$E$23)+('02-SALESPLAN-OFR2'!K34-'02-SALESPLAN-OFR2'!J34)*'02-BUSINESS4PARTNER-OFR2'!$D$23</f>
        <v>0</v>
      </c>
      <c r="K29" s="1091">
        <f t="shared" si="8"/>
        <v>0</v>
      </c>
      <c r="L29" s="3370"/>
      <c r="M29" s="641" t="str">
        <f t="shared" si="3"/>
        <v/>
      </c>
      <c r="N29" s="495">
        <f t="shared" si="4"/>
        <v>0</v>
      </c>
      <c r="O29" s="495">
        <f t="shared" si="5"/>
        <v>0</v>
      </c>
      <c r="P29" s="495">
        <f t="shared" si="6"/>
        <v>0</v>
      </c>
      <c r="Q29" s="642">
        <f t="shared" si="7"/>
        <v>0</v>
      </c>
      <c r="R29" s="583"/>
    </row>
    <row r="30" spans="1:18" s="213" customFormat="1" ht="14.5" x14ac:dyDescent="0.35">
      <c r="A30" s="3368">
        <f t="shared" si="2"/>
        <v>0</v>
      </c>
      <c r="B30" s="3369"/>
      <c r="C30" s="3369"/>
      <c r="D30" s="634"/>
      <c r="E30" s="634"/>
      <c r="F30" s="1175">
        <f>'02-SALESPLAN-OFR2'!G35*'02-BUSINESS4PARTNER-OFR2'!$D$23</f>
        <v>0</v>
      </c>
      <c r="G30" s="635">
        <f>('02-SALESPLAN-OFR2'!H35*'02-BUSINESS4PARTNER-OFR2'!$D$23)+('02-SALESPLAN-OFR2'!G35*'02-BUSINESS4PARTNER-OFR2'!$E$23)*F30</f>
        <v>0</v>
      </c>
      <c r="H30" s="635">
        <f>('02-SALESPLAN-OFR2'!H35*'02-BUSINESS4PARTNER-OFR2'!E23)+('02-SALESPLAN-OFR2'!I35-'02-SALESPLAN-OFR2'!H35)*'02-BUSINESS4PARTNER-OFR2'!$D$23</f>
        <v>0</v>
      </c>
      <c r="I30" s="635">
        <f>('02-SALESPLAN-OFR2'!I35*'02-BUSINESS4PARTNER-OFR2'!E29)+('02-SALESPLAN-OFR2'!J35-'02-SALESPLAN-OFR2'!I35)*'02-BUSINESS4PARTNER-OFR2'!$D$23</f>
        <v>0</v>
      </c>
      <c r="J30" s="636">
        <f>('02-SALESPLAN-OFR2'!J35*'02-BUSINESS4PARTNER-OFR2'!$E$23)+('02-SALESPLAN-OFR2'!K35-'02-SALESPLAN-OFR2'!J35)*'02-BUSINESS4PARTNER-OFR2'!$D$23</f>
        <v>0</v>
      </c>
      <c r="K30" s="1091">
        <f t="shared" si="8"/>
        <v>0</v>
      </c>
      <c r="L30" s="3370"/>
      <c r="M30" s="641" t="str">
        <f t="shared" si="3"/>
        <v/>
      </c>
      <c r="N30" s="495">
        <f t="shared" si="4"/>
        <v>0</v>
      </c>
      <c r="O30" s="495">
        <f t="shared" si="5"/>
        <v>0</v>
      </c>
      <c r="P30" s="495">
        <f t="shared" si="6"/>
        <v>0</v>
      </c>
      <c r="Q30" s="642">
        <f t="shared" si="7"/>
        <v>0</v>
      </c>
      <c r="R30" s="583"/>
    </row>
    <row r="31" spans="1:18" s="213" customFormat="1" ht="15" thickBot="1" x14ac:dyDescent="0.4">
      <c r="A31" s="3374">
        <f t="shared" si="2"/>
        <v>0</v>
      </c>
      <c r="B31" s="3375"/>
      <c r="C31" s="3375"/>
      <c r="D31" s="643"/>
      <c r="E31" s="643"/>
      <c r="F31" s="1200">
        <f>'02-SALESPLAN-OFR2'!G36*'02-BUSINESS4PARTNER-OFR2'!$D$23</f>
        <v>0</v>
      </c>
      <c r="G31" s="644">
        <f>('02-SALESPLAN-OFR2'!H36*'02-BUSINESS4PARTNER-OFR2'!$D$23)+('02-SALESPLAN-OFR2'!G36*'02-BUSINESS4PARTNER-OFR2'!$E$23)*F31</f>
        <v>0</v>
      </c>
      <c r="H31" s="644">
        <f>('02-SALESPLAN-OFR2'!H36*'02-BUSINESS4PARTNER-OFR2'!E23)+('02-SALESPLAN-OFR2'!I36-'02-SALESPLAN-OFR2'!H36)*'02-BUSINESS4PARTNER-OFR2'!$D$23</f>
        <v>0</v>
      </c>
      <c r="I31" s="644">
        <f>('02-SALESPLAN-OFR2'!I36*'02-BUSINESS4PARTNER-OFR2'!E23)+('02-SALESPLAN-OFR2'!J36-'02-SALESPLAN-OFR2'!I36)*'02-BUSINESS4PARTNER-OFR2'!$D$23</f>
        <v>0</v>
      </c>
      <c r="J31" s="645">
        <f>('02-SALESPLAN-OFR2'!J36*'02-BUSINESS4PARTNER-OFR2'!$E$23)+('02-SALESPLAN-OFR2'!K36-'02-SALESPLAN-OFR2'!J36)*'02-BUSINESS4PARTNER-OFR2'!$D$23</f>
        <v>0</v>
      </c>
      <c r="K31" s="1092">
        <f t="shared" si="8"/>
        <v>0</v>
      </c>
      <c r="L31" s="3370"/>
      <c r="M31" s="641" t="str">
        <f t="shared" si="3"/>
        <v/>
      </c>
      <c r="N31" s="495">
        <f t="shared" si="4"/>
        <v>0</v>
      </c>
      <c r="O31" s="495">
        <f t="shared" si="5"/>
        <v>0</v>
      </c>
      <c r="P31" s="495">
        <f t="shared" si="6"/>
        <v>0</v>
      </c>
      <c r="Q31" s="642">
        <f t="shared" si="7"/>
        <v>0</v>
      </c>
      <c r="R31" s="583"/>
    </row>
    <row r="32" spans="1:18" s="213" customFormat="1" ht="9" customHeight="1" thickTop="1" thickBot="1" x14ac:dyDescent="0.4">
      <c r="A32" s="3376">
        <v>0</v>
      </c>
      <c r="B32" s="3377"/>
      <c r="C32" s="3377"/>
      <c r="D32" s="3377"/>
      <c r="E32" s="3377"/>
      <c r="F32" s="3377"/>
      <c r="G32" s="3377"/>
      <c r="H32" s="3377"/>
      <c r="I32" s="3377"/>
      <c r="J32" s="3377"/>
      <c r="K32" s="3377"/>
      <c r="L32" s="3377"/>
      <c r="M32" s="3377"/>
      <c r="N32" s="3377"/>
      <c r="O32" s="3377"/>
      <c r="P32" s="3377"/>
      <c r="Q32" s="3378"/>
      <c r="R32" s="583"/>
    </row>
    <row r="33" spans="1:18" s="206" customFormat="1" ht="18" customHeight="1" thickTop="1" thickBot="1" x14ac:dyDescent="0.4">
      <c r="A33" s="3379" t="s">
        <v>524</v>
      </c>
      <c r="B33" s="3380"/>
      <c r="C33" s="3380"/>
      <c r="D33" s="3380"/>
      <c r="E33" s="3380"/>
      <c r="F33" s="646">
        <f t="shared" ref="F33:K33" si="9">SUM(F24:F32)</f>
        <v>0</v>
      </c>
      <c r="G33" s="647">
        <f t="shared" si="9"/>
        <v>2.6999999999999996E-2</v>
      </c>
      <c r="H33" s="647">
        <f t="shared" si="9"/>
        <v>2.4E-2</v>
      </c>
      <c r="I33" s="647">
        <f t="shared" si="9"/>
        <v>2.4E-2</v>
      </c>
      <c r="J33" s="1089">
        <f t="shared" si="9"/>
        <v>0.03</v>
      </c>
      <c r="K33" s="1093">
        <f t="shared" si="9"/>
        <v>0.105</v>
      </c>
      <c r="L33" s="532"/>
      <c r="M33" s="648"/>
      <c r="N33" s="649">
        <f>SUM(N24:N31)</f>
        <v>1</v>
      </c>
      <c r="O33" s="649">
        <f>SUM(O24:O31)</f>
        <v>0.99999999999999989</v>
      </c>
      <c r="P33" s="649">
        <f>SUM(P24:P31)</f>
        <v>1</v>
      </c>
      <c r="Q33" s="650">
        <f>SUM(Q24:Q31)</f>
        <v>1</v>
      </c>
      <c r="R33" s="532"/>
    </row>
    <row r="34" spans="1:18" s="213" customFormat="1" ht="18" customHeight="1" thickTop="1" x14ac:dyDescent="0.35">
      <c r="A34" s="583"/>
      <c r="B34" s="583"/>
      <c r="C34" s="583"/>
      <c r="D34" s="544"/>
      <c r="E34" s="544"/>
      <c r="F34" s="617"/>
      <c r="G34" s="617"/>
      <c r="H34" s="617"/>
      <c r="I34" s="617"/>
      <c r="J34" s="617"/>
      <c r="K34" s="651"/>
      <c r="L34" s="583"/>
      <c r="M34" s="583"/>
      <c r="N34" s="583"/>
      <c r="O34" s="583"/>
      <c r="P34" s="583"/>
      <c r="Q34" s="583"/>
      <c r="R34" s="583"/>
    </row>
    <row r="35" spans="1:18" s="213" customFormat="1" ht="18" customHeight="1" thickBot="1" x14ac:dyDescent="0.4">
      <c r="A35" s="583"/>
      <c r="B35" s="583"/>
      <c r="C35" s="583"/>
      <c r="D35" s="544"/>
      <c r="E35" s="544"/>
      <c r="F35" s="617"/>
      <c r="G35" s="617"/>
      <c r="H35" s="617"/>
      <c r="I35" s="617"/>
      <c r="J35" s="617"/>
      <c r="K35" s="651"/>
      <c r="L35" s="583"/>
      <c r="M35" s="583"/>
      <c r="N35" s="583"/>
      <c r="O35" s="583"/>
      <c r="P35" s="583"/>
      <c r="Q35" s="583"/>
      <c r="R35" s="583"/>
    </row>
    <row r="36" spans="1:18" s="211" customFormat="1" ht="51.75" customHeight="1" thickTop="1" thickBot="1" x14ac:dyDescent="0.4">
      <c r="A36" s="611"/>
      <c r="B36" s="3381" t="s">
        <v>589</v>
      </c>
      <c r="C36" s="3382"/>
      <c r="D36" s="3382"/>
      <c r="E36" s="3382"/>
      <c r="F36" s="652">
        <f t="shared" ref="F36:K36" si="10">F6</f>
        <v>2013</v>
      </c>
      <c r="G36" s="652">
        <f t="shared" si="10"/>
        <v>2014</v>
      </c>
      <c r="H36" s="652">
        <f t="shared" si="10"/>
        <v>2015</v>
      </c>
      <c r="I36" s="652">
        <f t="shared" si="10"/>
        <v>2016</v>
      </c>
      <c r="J36" s="653">
        <f t="shared" si="10"/>
        <v>2017</v>
      </c>
      <c r="K36" s="1087" t="str">
        <f t="shared" si="10"/>
        <v xml:space="preserve">Total </v>
      </c>
      <c r="L36" s="611"/>
      <c r="M36" s="611"/>
      <c r="N36" s="611"/>
      <c r="O36" s="611"/>
      <c r="P36" s="611"/>
      <c r="Q36" s="611"/>
      <c r="R36" s="611"/>
    </row>
    <row r="37" spans="1:18" s="212" customFormat="1" ht="21.75" customHeight="1" x14ac:dyDescent="0.35">
      <c r="A37" s="612"/>
      <c r="B37" s="3383" t="s">
        <v>503</v>
      </c>
      <c r="C37" s="3384"/>
      <c r="D37" s="3384"/>
      <c r="E37" s="3384"/>
      <c r="F37" s="654">
        <f t="shared" ref="F37:K37" si="11">F17</f>
        <v>0</v>
      </c>
      <c r="G37" s="654">
        <f t="shared" si="11"/>
        <v>9.5999999999999992E-3</v>
      </c>
      <c r="H37" s="654">
        <f t="shared" si="11"/>
        <v>2.2499999999999999E-2</v>
      </c>
      <c r="I37" s="654">
        <f t="shared" si="11"/>
        <v>3.8499999999999993E-2</v>
      </c>
      <c r="J37" s="655">
        <f t="shared" si="11"/>
        <v>5.5999999999999994E-2</v>
      </c>
      <c r="K37" s="1088">
        <f t="shared" si="11"/>
        <v>0.12659999999999999</v>
      </c>
      <c r="L37" s="612"/>
      <c r="M37" s="612"/>
      <c r="N37" s="612"/>
      <c r="O37" s="612"/>
      <c r="P37" s="612"/>
      <c r="Q37" s="612"/>
      <c r="R37" s="612"/>
    </row>
    <row r="38" spans="1:18" s="213" customFormat="1" ht="18" customHeight="1" thickBot="1" x14ac:dyDescent="0.4">
      <c r="A38" s="583"/>
      <c r="B38" s="3385" t="s">
        <v>510</v>
      </c>
      <c r="C38" s="3386"/>
      <c r="D38" s="3386"/>
      <c r="E38" s="3386"/>
      <c r="F38" s="656">
        <f t="shared" ref="F38:K38" si="12">F33</f>
        <v>0</v>
      </c>
      <c r="G38" s="656">
        <f t="shared" si="12"/>
        <v>2.6999999999999996E-2</v>
      </c>
      <c r="H38" s="656">
        <f t="shared" si="12"/>
        <v>2.4E-2</v>
      </c>
      <c r="I38" s="656">
        <f t="shared" si="12"/>
        <v>2.4E-2</v>
      </c>
      <c r="J38" s="657">
        <f t="shared" si="12"/>
        <v>0.03</v>
      </c>
      <c r="K38" s="1129">
        <f t="shared" si="12"/>
        <v>0.105</v>
      </c>
      <c r="L38" s="651"/>
      <c r="M38" s="583"/>
      <c r="N38" s="583"/>
      <c r="O38" s="583"/>
      <c r="P38" s="583"/>
      <c r="Q38" s="583"/>
      <c r="R38" s="583"/>
    </row>
    <row r="39" spans="1:18" s="170" customFormat="1" ht="18" customHeight="1" thickBot="1" x14ac:dyDescent="0.4">
      <c r="A39" s="582"/>
      <c r="B39" s="3366" t="s">
        <v>522</v>
      </c>
      <c r="C39" s="3367"/>
      <c r="D39" s="3367"/>
      <c r="E39" s="3367"/>
      <c r="F39" s="658">
        <f t="shared" ref="F39:K39" si="13">SUM(F37:F38)</f>
        <v>0</v>
      </c>
      <c r="G39" s="658">
        <f t="shared" si="13"/>
        <v>3.6599999999999994E-2</v>
      </c>
      <c r="H39" s="658">
        <f t="shared" si="13"/>
        <v>4.65E-2</v>
      </c>
      <c r="I39" s="658">
        <f t="shared" si="13"/>
        <v>6.2499999999999993E-2</v>
      </c>
      <c r="J39" s="659">
        <f t="shared" si="13"/>
        <v>8.5999999999999993E-2</v>
      </c>
      <c r="K39" s="1130">
        <f t="shared" si="13"/>
        <v>0.23159999999999997</v>
      </c>
      <c r="L39" s="651"/>
      <c r="M39" s="582"/>
      <c r="N39" s="582"/>
      <c r="O39" s="582"/>
      <c r="P39" s="582"/>
      <c r="Q39" s="582"/>
      <c r="R39" s="582"/>
    </row>
    <row r="40" spans="1:18" ht="13.5" thickTop="1" x14ac:dyDescent="0.3">
      <c r="A40" s="660"/>
      <c r="B40" s="660"/>
      <c r="C40" s="660"/>
      <c r="D40" s="660"/>
      <c r="E40" s="660"/>
      <c r="F40" s="660"/>
      <c r="G40" s="660"/>
      <c r="H40" s="660"/>
      <c r="I40" s="660"/>
      <c r="J40" s="660"/>
      <c r="K40" s="660"/>
      <c r="L40" s="660"/>
      <c r="M40" s="660"/>
      <c r="N40" s="660"/>
      <c r="O40" s="660"/>
      <c r="P40" s="660"/>
      <c r="Q40" s="660"/>
      <c r="R40" s="660"/>
    </row>
    <row r="41" spans="1:18" s="213" customFormat="1" ht="18" customHeight="1" thickBot="1" x14ac:dyDescent="0.4">
      <c r="A41" s="583"/>
      <c r="B41" s="583"/>
      <c r="C41" s="583"/>
      <c r="D41" s="661"/>
      <c r="E41" s="544"/>
      <c r="F41" s="544"/>
      <c r="G41" s="544"/>
      <c r="H41" s="544"/>
      <c r="I41" s="544"/>
      <c r="J41" s="544"/>
      <c r="K41" s="583"/>
      <c r="L41" s="583"/>
      <c r="M41" s="583"/>
      <c r="N41" s="583"/>
      <c r="O41" s="583"/>
      <c r="P41" s="583"/>
      <c r="Q41" s="583"/>
      <c r="R41" s="583"/>
    </row>
    <row r="42" spans="1:18" s="215" customFormat="1" ht="34.5" customHeight="1" thickTop="1" thickBot="1" x14ac:dyDescent="0.4">
      <c r="A42" s="3357" t="s">
        <v>707</v>
      </c>
      <c r="B42" s="3358"/>
      <c r="C42" s="3358"/>
      <c r="D42" s="3359" t="s">
        <v>106</v>
      </c>
      <c r="E42" s="3359"/>
      <c r="F42" s="652">
        <f t="shared" ref="F42:K42" si="14">F6</f>
        <v>2013</v>
      </c>
      <c r="G42" s="652">
        <f t="shared" si="14"/>
        <v>2014</v>
      </c>
      <c r="H42" s="652">
        <f t="shared" si="14"/>
        <v>2015</v>
      </c>
      <c r="I42" s="652">
        <f t="shared" si="14"/>
        <v>2016</v>
      </c>
      <c r="J42" s="653">
        <f t="shared" si="14"/>
        <v>2017</v>
      </c>
      <c r="K42" s="1087" t="str">
        <f t="shared" si="14"/>
        <v xml:space="preserve">Total </v>
      </c>
      <c r="L42" s="662"/>
      <c r="M42" s="662"/>
      <c r="N42" s="662"/>
      <c r="O42" s="662"/>
      <c r="P42" s="662"/>
      <c r="Q42" s="662"/>
      <c r="R42" s="662"/>
    </row>
    <row r="43" spans="1:18" s="216" customFormat="1" ht="15" customHeight="1" x14ac:dyDescent="0.35">
      <c r="A43" s="3360" t="str">
        <f t="shared" ref="A43:A50" si="15">A8</f>
        <v>Ventes directes seules</v>
      </c>
      <c r="B43" s="3361"/>
      <c r="C43" s="3361"/>
      <c r="D43" s="2444">
        <v>0</v>
      </c>
      <c r="E43" s="2444"/>
      <c r="F43" s="1172"/>
      <c r="G43" s="1172">
        <v>0</v>
      </c>
      <c r="H43" s="1172">
        <v>0</v>
      </c>
      <c r="I43" s="1172">
        <v>0</v>
      </c>
      <c r="J43" s="1173">
        <v>0</v>
      </c>
      <c r="K43" s="1174">
        <f t="shared" ref="K43:K50" si="16">SUM(F43:J43)</f>
        <v>0</v>
      </c>
      <c r="L43" s="663"/>
      <c r="M43" s="663"/>
      <c r="N43" s="663"/>
      <c r="O43" s="663"/>
      <c r="P43" s="663"/>
      <c r="Q43" s="663"/>
      <c r="R43" s="663"/>
    </row>
    <row r="44" spans="1:18" s="216" customFormat="1" ht="15" customHeight="1" x14ac:dyDescent="0.35">
      <c r="A44" s="3362" t="str">
        <f t="shared" si="15"/>
        <v>VARs revente</v>
      </c>
      <c r="B44" s="3363"/>
      <c r="C44" s="3363"/>
      <c r="D44" s="3354">
        <v>2</v>
      </c>
      <c r="E44" s="3354"/>
      <c r="F44" s="1177"/>
      <c r="G44" s="664">
        <f>('02-SALESPLAN-OFR2'!H16+'02-SALESPLAN-OFR2'!H30)*$D44</f>
        <v>0.224</v>
      </c>
      <c r="H44" s="665">
        <f>('02-SALESPLAN-OFR2'!I16+'02-SALESPLAN-OFR2'!I30)*$D44</f>
        <v>0.41</v>
      </c>
      <c r="I44" s="665">
        <f>('02-SALESPLAN-OFR2'!J16+'02-SALESPLAN-OFR2'!J30)*$D44</f>
        <v>0.6</v>
      </c>
      <c r="J44" s="666">
        <f>('02-SALESPLAN-OFR2'!K16+'02-SALESPLAN-OFR2'!K30)*$D44</f>
        <v>0.75</v>
      </c>
      <c r="K44" s="1094">
        <f t="shared" si="16"/>
        <v>1.984</v>
      </c>
      <c r="L44" s="663"/>
      <c r="M44" s="663"/>
      <c r="N44" s="663"/>
      <c r="O44" s="663"/>
      <c r="P44" s="663"/>
      <c r="Q44" s="663"/>
      <c r="R44" s="663"/>
    </row>
    <row r="45" spans="1:18" s="216" customFormat="1" ht="15" customHeight="1" x14ac:dyDescent="0.35">
      <c r="A45" s="3352" t="str">
        <f t="shared" si="15"/>
        <v>Editeurs revente</v>
      </c>
      <c r="B45" s="3353"/>
      <c r="C45" s="3353"/>
      <c r="D45" s="3354">
        <v>2</v>
      </c>
      <c r="E45" s="3354"/>
      <c r="F45" s="1178"/>
      <c r="G45" s="665">
        <f>('02-SALESPLAN-OFR2'!H17+'02-SALESPLAN-OFR2'!H31)*$D45</f>
        <v>0.12000000000000001</v>
      </c>
      <c r="H45" s="665">
        <f>('02-SALESPLAN-OFR2'!I17+'02-SALESPLAN-OFR2'!I31)*$D45</f>
        <v>0.28000000000000003</v>
      </c>
      <c r="I45" s="665">
        <f>('02-SALESPLAN-OFR2'!J17+'02-SALESPLAN-OFR2'!J31)*$D45</f>
        <v>0.4</v>
      </c>
      <c r="J45" s="666">
        <f>('02-SALESPLAN-OFR2'!K17+'02-SALESPLAN-OFR2'!K31)*$D45</f>
        <v>0.55000000000000004</v>
      </c>
      <c r="K45" s="1094">
        <f t="shared" si="16"/>
        <v>1.35</v>
      </c>
      <c r="L45" s="663"/>
      <c r="M45" s="663"/>
      <c r="N45" s="663"/>
      <c r="O45" s="663"/>
      <c r="P45" s="663"/>
      <c r="Q45" s="663"/>
      <c r="R45" s="663"/>
    </row>
    <row r="46" spans="1:18" s="216" customFormat="1" ht="15" customHeight="1" x14ac:dyDescent="0.35">
      <c r="A46" s="3355" t="str">
        <f t="shared" si="15"/>
        <v>Cabinets de conseil prescripteurs</v>
      </c>
      <c r="B46" s="3356"/>
      <c r="C46" s="3356"/>
      <c r="D46" s="3354">
        <v>1.5</v>
      </c>
      <c r="E46" s="3354"/>
      <c r="F46" s="1179"/>
      <c r="G46" s="665">
        <f>('02-SALESPLAN-OFR2'!H18+'02-SALESPLAN-OFR2'!H32)*$D46</f>
        <v>3.7500000000000006E-2</v>
      </c>
      <c r="H46" s="665">
        <f>('02-SALESPLAN-OFR2'!I18+'02-SALESPLAN-OFR2'!I32)*$D46</f>
        <v>6.7500000000000004E-2</v>
      </c>
      <c r="I46" s="665">
        <f>('02-SALESPLAN-OFR2'!J18+'02-SALESPLAN-OFR2'!J32)*$D46</f>
        <v>0.12</v>
      </c>
      <c r="J46" s="666">
        <f>('02-SALESPLAN-OFR2'!K18+'02-SALESPLAN-OFR2'!K32)*$D46</f>
        <v>0.21000000000000002</v>
      </c>
      <c r="K46" s="1094">
        <f t="shared" si="16"/>
        <v>0.43500000000000005</v>
      </c>
      <c r="L46" s="663"/>
      <c r="M46" s="663"/>
      <c r="N46" s="663"/>
      <c r="O46" s="663"/>
      <c r="P46" s="663"/>
      <c r="Q46" s="663"/>
      <c r="R46" s="663"/>
    </row>
    <row r="47" spans="1:18" s="216" customFormat="1" ht="15" customHeight="1" x14ac:dyDescent="0.35">
      <c r="A47" s="3352" t="str">
        <f t="shared" si="15"/>
        <v>ESN / SS2I en mode alliance</v>
      </c>
      <c r="B47" s="3353"/>
      <c r="C47" s="3353"/>
      <c r="D47" s="3354">
        <v>3</v>
      </c>
      <c r="E47" s="3354"/>
      <c r="F47" s="1178"/>
      <c r="G47" s="665">
        <f>('02-SALESPLAN-OFR2'!H19+'02-SALESPLAN-OFR2'!H33)*$D47</f>
        <v>0.09</v>
      </c>
      <c r="H47" s="664">
        <f>('02-SALESPLAN-OFR2'!I19+'02-SALESPLAN-OFR2'!I33)*$D47</f>
        <v>0.16500000000000001</v>
      </c>
      <c r="I47" s="665">
        <f>('02-SALESPLAN-OFR2'!J19+'02-SALESPLAN-OFR2'!J33)*$D47</f>
        <v>0.27</v>
      </c>
      <c r="J47" s="666">
        <f>('02-SALESPLAN-OFR2'!K19+'02-SALESPLAN-OFR2'!K33)*$D47</f>
        <v>0.45000000000000007</v>
      </c>
      <c r="K47" s="1094">
        <f t="shared" si="16"/>
        <v>0.97500000000000009</v>
      </c>
      <c r="L47" s="663"/>
      <c r="M47" s="663"/>
      <c r="N47" s="663"/>
      <c r="O47" s="663"/>
      <c r="P47" s="663"/>
      <c r="Q47" s="663"/>
      <c r="R47" s="663"/>
    </row>
    <row r="48" spans="1:18" s="216" customFormat="1" ht="15" customHeight="1" x14ac:dyDescent="0.35">
      <c r="A48" s="3352">
        <f t="shared" si="15"/>
        <v>0</v>
      </c>
      <c r="B48" s="3353"/>
      <c r="C48" s="3353"/>
      <c r="D48" s="3354">
        <v>2.5</v>
      </c>
      <c r="E48" s="3354"/>
      <c r="F48" s="1178"/>
      <c r="G48" s="665">
        <f>('02-SALESPLAN-OFR2'!H20+'02-SALESPLAN-OFR2'!H34)*$D48</f>
        <v>0</v>
      </c>
      <c r="H48" s="664">
        <f>('02-SALESPLAN-OFR2'!I20+'02-SALESPLAN-OFR2'!I34)*$D48</f>
        <v>0</v>
      </c>
      <c r="I48" s="665">
        <f>('02-SALESPLAN-OFR2'!J20+'02-SALESPLAN-OFR2'!J34)*$D48</f>
        <v>0</v>
      </c>
      <c r="J48" s="666">
        <f>('02-SALESPLAN-OFR2'!K20+'02-SALESPLAN-OFR2'!K34)*$D48</f>
        <v>0</v>
      </c>
      <c r="K48" s="1094">
        <f t="shared" si="16"/>
        <v>0</v>
      </c>
      <c r="L48" s="663"/>
      <c r="M48" s="663"/>
      <c r="N48" s="663"/>
      <c r="O48" s="663"/>
      <c r="P48" s="663"/>
      <c r="Q48" s="663"/>
      <c r="R48" s="663"/>
    </row>
    <row r="49" spans="1:18" s="216" customFormat="1" ht="15" customHeight="1" x14ac:dyDescent="0.35">
      <c r="A49" s="3352">
        <f t="shared" si="15"/>
        <v>0</v>
      </c>
      <c r="B49" s="3353"/>
      <c r="C49" s="3353"/>
      <c r="D49" s="3354"/>
      <c r="E49" s="3354"/>
      <c r="F49" s="1178"/>
      <c r="G49" s="665">
        <f>('02-SALESPLAN-OFR2'!H21+'02-SALESPLAN-OFR2'!H35)*$D49</f>
        <v>0</v>
      </c>
      <c r="H49" s="664">
        <f>('02-SALESPLAN-OFR2'!I21+'02-SALESPLAN-OFR2'!I35)*$D49</f>
        <v>0</v>
      </c>
      <c r="I49" s="665">
        <f>('02-SALESPLAN-OFR2'!J21+'02-SALESPLAN-OFR2'!J35)*$D49</f>
        <v>0</v>
      </c>
      <c r="J49" s="666">
        <f>('02-SALESPLAN-OFR2'!K21+'02-SALESPLAN-OFR2'!K35)*$D49</f>
        <v>0</v>
      </c>
      <c r="K49" s="1094">
        <f t="shared" si="16"/>
        <v>0</v>
      </c>
      <c r="L49" s="663"/>
      <c r="M49" s="663"/>
      <c r="N49" s="663"/>
      <c r="O49" s="663"/>
      <c r="P49" s="663"/>
      <c r="Q49" s="663"/>
      <c r="R49" s="663"/>
    </row>
    <row r="50" spans="1:18" s="216" customFormat="1" ht="15" customHeight="1" x14ac:dyDescent="0.35">
      <c r="A50" s="3352">
        <f t="shared" si="15"/>
        <v>0</v>
      </c>
      <c r="B50" s="3353"/>
      <c r="C50" s="3353"/>
      <c r="D50" s="3354"/>
      <c r="E50" s="3354"/>
      <c r="F50" s="1178"/>
      <c r="G50" s="665">
        <f>('02-SALESPLAN-OFR2'!H22+'02-SALESPLAN-OFR2'!H36)*$D50</f>
        <v>0</v>
      </c>
      <c r="H50" s="664">
        <f>('02-SALESPLAN-OFR2'!I22+'02-SALESPLAN-OFR2'!I36)*$D50</f>
        <v>0</v>
      </c>
      <c r="I50" s="665">
        <f>('02-SALESPLAN-OFR2'!J22+'02-SALESPLAN-OFR2'!J36)*$D50</f>
        <v>0</v>
      </c>
      <c r="J50" s="666">
        <f>('02-SALESPLAN-OFR2'!K22+'02-SALESPLAN-OFR2'!K36)*$D50</f>
        <v>0</v>
      </c>
      <c r="K50" s="1094">
        <f t="shared" si="16"/>
        <v>0</v>
      </c>
      <c r="L50" s="663"/>
      <c r="M50" s="663"/>
      <c r="N50" s="663"/>
      <c r="O50" s="663"/>
      <c r="P50" s="663"/>
      <c r="Q50" s="663"/>
      <c r="R50" s="663"/>
    </row>
    <row r="51" spans="1:18" s="216" customFormat="1" ht="9" customHeight="1" thickBot="1" x14ac:dyDescent="0.4">
      <c r="A51" s="3347"/>
      <c r="B51" s="3348"/>
      <c r="C51" s="3348"/>
      <c r="D51" s="3348"/>
      <c r="E51" s="3348"/>
      <c r="F51" s="3348"/>
      <c r="G51" s="3348"/>
      <c r="H51" s="3348"/>
      <c r="I51" s="3348"/>
      <c r="J51" s="3348"/>
      <c r="K51" s="3349"/>
      <c r="L51" s="663"/>
      <c r="M51" s="663"/>
      <c r="N51" s="663"/>
      <c r="O51" s="663"/>
      <c r="P51" s="663"/>
      <c r="Q51" s="663"/>
      <c r="R51" s="663"/>
    </row>
    <row r="52" spans="1:18" s="206" customFormat="1" ht="18" customHeight="1" thickBot="1" x14ac:dyDescent="0.4">
      <c r="A52" s="3350" t="s">
        <v>590</v>
      </c>
      <c r="B52" s="3351"/>
      <c r="C52" s="3351"/>
      <c r="D52" s="3351"/>
      <c r="E52" s="3351"/>
      <c r="F52" s="1201">
        <f>SUM(F43:F51)</f>
        <v>0</v>
      </c>
      <c r="G52" s="667">
        <f>SUM(G43:G51)</f>
        <v>0.47150000000000003</v>
      </c>
      <c r="H52" s="667">
        <f>SUM(H43:H51)</f>
        <v>0.92249999999999999</v>
      </c>
      <c r="I52" s="667">
        <f>SUM(I43:I51)</f>
        <v>1.3900000000000001</v>
      </c>
      <c r="J52" s="668">
        <f>SUM(J43:J51)</f>
        <v>1.96</v>
      </c>
      <c r="K52" s="1096">
        <f>SUM(F52:J52)</f>
        <v>4.7439999999999998</v>
      </c>
      <c r="L52" s="532"/>
      <c r="M52" s="532"/>
      <c r="N52" s="532"/>
      <c r="O52" s="532"/>
      <c r="P52" s="532"/>
      <c r="Q52" s="532"/>
      <c r="R52" s="532"/>
    </row>
    <row r="53" spans="1:18" s="200" customFormat="1" ht="15.5" thickTop="1" thickBot="1" x14ac:dyDescent="0.4">
      <c r="A53" s="497"/>
      <c r="B53" s="497"/>
      <c r="C53" s="497"/>
      <c r="D53" s="497"/>
      <c r="E53" s="497"/>
      <c r="F53" s="544"/>
      <c r="G53" s="542"/>
      <c r="H53" s="545"/>
      <c r="I53" s="546"/>
      <c r="J53" s="546"/>
      <c r="K53" s="546"/>
      <c r="L53" s="546"/>
      <c r="M53" s="506"/>
      <c r="N53" s="506"/>
      <c r="O53" s="497"/>
      <c r="P53" s="497"/>
      <c r="Q53" s="497"/>
      <c r="R53" s="497"/>
    </row>
    <row r="54" spans="1:18" s="205" customFormat="1" ht="15" hidden="1" thickBot="1" x14ac:dyDescent="0.4">
      <c r="A54" s="547"/>
      <c r="B54" s="547"/>
      <c r="C54" s="547"/>
      <c r="D54" s="547"/>
      <c r="E54" s="547"/>
      <c r="F54" s="547"/>
      <c r="G54" s="547"/>
      <c r="H54" s="547"/>
      <c r="I54" s="547"/>
      <c r="J54" s="547"/>
      <c r="K54" s="547"/>
      <c r="L54" s="547"/>
      <c r="M54" s="547"/>
      <c r="N54" s="547"/>
      <c r="O54" s="547"/>
      <c r="P54" s="547"/>
      <c r="Q54" s="547"/>
      <c r="R54" s="496"/>
    </row>
    <row r="55" spans="1:18" s="206" customFormat="1" ht="37.5" hidden="1" customHeight="1" x14ac:dyDescent="0.35">
      <c r="A55" s="532"/>
      <c r="B55" s="532"/>
      <c r="C55" s="532"/>
      <c r="D55" s="532"/>
      <c r="E55" s="532"/>
      <c r="F55" s="548" t="s">
        <v>516</v>
      </c>
      <c r="G55" s="549">
        <v>2012</v>
      </c>
      <c r="H55" s="549">
        <v>2013</v>
      </c>
      <c r="I55" s="549">
        <v>2014</v>
      </c>
      <c r="J55" s="549">
        <v>2015</v>
      </c>
      <c r="K55" s="549">
        <v>2016</v>
      </c>
      <c r="L55" s="550" t="s">
        <v>515</v>
      </c>
      <c r="M55" s="532"/>
      <c r="N55" s="532"/>
      <c r="O55" s="532"/>
      <c r="P55" s="532"/>
      <c r="Q55" s="532"/>
      <c r="R55" s="496"/>
    </row>
    <row r="56" spans="1:18" s="166" customFormat="1" ht="39.5" hidden="1" thickBot="1" x14ac:dyDescent="0.4">
      <c r="A56" s="496"/>
      <c r="B56" s="496"/>
      <c r="C56" s="496"/>
      <c r="D56" s="496"/>
      <c r="E56" s="496"/>
      <c r="F56" s="551" t="s">
        <v>517</v>
      </c>
      <c r="G56" s="552"/>
      <c r="H56" s="553" t="e">
        <f>H40/#REF!</f>
        <v>#REF!</v>
      </c>
      <c r="I56" s="553" t="e">
        <f>I40/#REF!</f>
        <v>#REF!</v>
      </c>
      <c r="J56" s="553" t="e">
        <f>J40/#REF!</f>
        <v>#REF!</v>
      </c>
      <c r="K56" s="553" t="e">
        <f>K40/#REF!</f>
        <v>#REF!</v>
      </c>
      <c r="L56" s="554" t="e">
        <f t="shared" ref="L56:L61" si="17">SUM(H56:K56)</f>
        <v>#REF!</v>
      </c>
      <c r="M56" s="555"/>
      <c r="N56" s="547"/>
      <c r="O56" s="547"/>
      <c r="P56" s="547"/>
      <c r="Q56" s="547"/>
      <c r="R56" s="547"/>
    </row>
    <row r="57" spans="1:18" s="166" customFormat="1" ht="26.5" hidden="1" thickBot="1" x14ac:dyDescent="0.4">
      <c r="A57" s="496"/>
      <c r="B57" s="496"/>
      <c r="C57" s="496"/>
      <c r="D57" s="496"/>
      <c r="E57" s="496"/>
      <c r="F57" s="551" t="s">
        <v>518</v>
      </c>
      <c r="G57" s="552"/>
      <c r="H57" s="553" t="e">
        <f>H41/#REF!</f>
        <v>#REF!</v>
      </c>
      <c r="I57" s="553" t="e">
        <f>I41/#REF!</f>
        <v>#REF!</v>
      </c>
      <c r="J57" s="553" t="e">
        <f>J41/#REF!</f>
        <v>#REF!</v>
      </c>
      <c r="K57" s="553" t="e">
        <f>K41/#REF!</f>
        <v>#REF!</v>
      </c>
      <c r="L57" s="554" t="e">
        <f t="shared" si="17"/>
        <v>#REF!</v>
      </c>
      <c r="M57" s="555"/>
      <c r="N57" s="532"/>
      <c r="O57" s="532"/>
      <c r="P57" s="532"/>
      <c r="Q57" s="532"/>
      <c r="R57" s="532"/>
    </row>
    <row r="58" spans="1:18" s="207" customFormat="1" ht="12.75" hidden="1" customHeight="1" x14ac:dyDescent="0.35">
      <c r="A58" s="556"/>
      <c r="B58" s="556"/>
      <c r="C58" s="556"/>
      <c r="D58" s="556"/>
      <c r="E58" s="556"/>
      <c r="F58" s="551" t="s">
        <v>505</v>
      </c>
      <c r="G58" s="557"/>
      <c r="H58" s="553" t="e">
        <f>H42/#REF!</f>
        <v>#REF!</v>
      </c>
      <c r="I58" s="553" t="e">
        <f>I42/#REF!</f>
        <v>#REF!</v>
      </c>
      <c r="J58" s="553" t="e">
        <f>J42/#REF!</f>
        <v>#REF!</v>
      </c>
      <c r="K58" s="553" t="e">
        <f>K42/#REF!</f>
        <v>#VALUE!</v>
      </c>
      <c r="L58" s="558" t="e">
        <f t="shared" si="17"/>
        <v>#REF!</v>
      </c>
      <c r="M58" s="559"/>
      <c r="N58" s="560"/>
      <c r="O58" s="561"/>
      <c r="P58" s="561"/>
      <c r="Q58" s="496"/>
      <c r="R58" s="496"/>
    </row>
    <row r="59" spans="1:18" s="166" customFormat="1" ht="17.25" hidden="1" customHeight="1" x14ac:dyDescent="0.35">
      <c r="A59" s="496"/>
      <c r="B59" s="496"/>
      <c r="C59" s="496"/>
      <c r="D59" s="496"/>
      <c r="E59" s="496"/>
      <c r="F59" s="551" t="s">
        <v>506</v>
      </c>
      <c r="G59" s="562"/>
      <c r="H59" s="553" t="e">
        <f>H43/#REF!</f>
        <v>#REF!</v>
      </c>
      <c r="I59" s="553" t="e">
        <f>I43/#REF!</f>
        <v>#REF!</v>
      </c>
      <c r="J59" s="553" t="e">
        <f>J43/#REF!</f>
        <v>#REF!</v>
      </c>
      <c r="K59" s="553" t="e">
        <f>K43/#REF!</f>
        <v>#REF!</v>
      </c>
      <c r="L59" s="563" t="e">
        <f t="shared" si="17"/>
        <v>#REF!</v>
      </c>
      <c r="M59" s="555"/>
      <c r="N59" s="560"/>
      <c r="O59" s="561"/>
      <c r="P59" s="561"/>
      <c r="Q59" s="496"/>
      <c r="R59" s="496"/>
    </row>
    <row r="60" spans="1:18" s="166" customFormat="1" ht="15" hidden="1" thickBot="1" x14ac:dyDescent="0.4">
      <c r="A60" s="496"/>
      <c r="B60" s="496"/>
      <c r="C60" s="496"/>
      <c r="D60" s="496"/>
      <c r="E60" s="496"/>
      <c r="F60" s="564"/>
      <c r="G60" s="562"/>
      <c r="H60" s="553"/>
      <c r="I60" s="553"/>
      <c r="J60" s="553"/>
      <c r="K60" s="553"/>
      <c r="L60" s="563">
        <f t="shared" si="17"/>
        <v>0</v>
      </c>
      <c r="M60" s="565"/>
      <c r="N60" s="566"/>
      <c r="O60" s="567"/>
      <c r="P60" s="567"/>
      <c r="Q60" s="556"/>
      <c r="R60" s="556"/>
    </row>
    <row r="61" spans="1:18" s="166" customFormat="1" ht="15" hidden="1" thickBot="1" x14ac:dyDescent="0.4">
      <c r="A61" s="496"/>
      <c r="B61" s="496"/>
      <c r="C61" s="496"/>
      <c r="D61" s="496"/>
      <c r="E61" s="496"/>
      <c r="F61" s="551"/>
      <c r="G61" s="562"/>
      <c r="H61" s="553"/>
      <c r="I61" s="553"/>
      <c r="J61" s="553"/>
      <c r="K61" s="553"/>
      <c r="L61" s="563">
        <f t="shared" si="17"/>
        <v>0</v>
      </c>
      <c r="M61" s="496"/>
      <c r="N61" s="560"/>
      <c r="O61" s="561"/>
      <c r="P61" s="561"/>
      <c r="Q61" s="496"/>
      <c r="R61" s="496"/>
    </row>
    <row r="62" spans="1:18" s="166" customFormat="1" ht="15" hidden="1" customHeight="1" x14ac:dyDescent="0.35">
      <c r="A62" s="496"/>
      <c r="B62" s="496"/>
      <c r="C62" s="496"/>
      <c r="D62" s="496"/>
      <c r="E62" s="496"/>
      <c r="F62" s="568"/>
      <c r="G62" s="569"/>
      <c r="H62" s="570"/>
      <c r="I62" s="570"/>
      <c r="J62" s="570"/>
      <c r="K62" s="570"/>
      <c r="L62" s="571"/>
      <c r="M62" s="496"/>
      <c r="N62" s="560"/>
      <c r="O62" s="561"/>
      <c r="P62" s="561"/>
      <c r="Q62" s="496"/>
      <c r="R62" s="496"/>
    </row>
    <row r="63" spans="1:18" s="166" customFormat="1" ht="15" hidden="1" thickBot="1" x14ac:dyDescent="0.4">
      <c r="A63" s="496"/>
      <c r="B63" s="496"/>
      <c r="C63" s="496"/>
      <c r="D63" s="496"/>
      <c r="E63" s="496"/>
      <c r="F63" s="572"/>
      <c r="G63" s="569"/>
      <c r="H63" s="573"/>
      <c r="I63" s="573"/>
      <c r="J63" s="573"/>
      <c r="K63" s="573"/>
      <c r="L63" s="574"/>
      <c r="M63" s="496"/>
      <c r="N63" s="561"/>
      <c r="O63" s="561"/>
      <c r="P63" s="561"/>
      <c r="Q63" s="496"/>
      <c r="R63" s="496"/>
    </row>
    <row r="64" spans="1:18" s="166" customFormat="1" ht="15.5" hidden="1" thickTop="1" thickBot="1" x14ac:dyDescent="0.4">
      <c r="A64" s="496"/>
      <c r="B64" s="496"/>
      <c r="C64" s="496"/>
      <c r="D64" s="496"/>
      <c r="E64" s="496"/>
      <c r="F64" s="575" t="s">
        <v>104</v>
      </c>
      <c r="G64" s="576">
        <f>SUM(G56:G63)</f>
        <v>0</v>
      </c>
      <c r="H64" s="577" t="e">
        <f>SUM(H56:H63)</f>
        <v>#REF!</v>
      </c>
      <c r="I64" s="577" t="e">
        <f>SUM(I56:I63)</f>
        <v>#REF!</v>
      </c>
      <c r="J64" s="577" t="e">
        <f>SUM(J56:J63)</f>
        <v>#REF!</v>
      </c>
      <c r="K64" s="577" t="e">
        <f>SUM(K56:K63)</f>
        <v>#REF!</v>
      </c>
      <c r="L64" s="578" t="e">
        <f>SUM(H64:K64)</f>
        <v>#REF!</v>
      </c>
      <c r="M64" s="521"/>
      <c r="N64" s="496"/>
      <c r="O64" s="496"/>
      <c r="P64" s="496"/>
      <c r="Q64" s="496"/>
      <c r="R64" s="496"/>
    </row>
    <row r="65" spans="1:18" s="205" customFormat="1" ht="15" hidden="1" thickBot="1" x14ac:dyDescent="0.4">
      <c r="A65" s="547"/>
      <c r="B65" s="547"/>
      <c r="C65" s="547"/>
      <c r="D65" s="547"/>
      <c r="E65" s="547"/>
      <c r="F65" s="547"/>
      <c r="G65" s="547"/>
      <c r="H65" s="547"/>
      <c r="I65" s="547"/>
      <c r="J65" s="547"/>
      <c r="K65" s="547"/>
      <c r="L65" s="547"/>
      <c r="M65" s="547"/>
      <c r="N65" s="496"/>
      <c r="O65" s="496"/>
      <c r="P65" s="496"/>
      <c r="Q65" s="496"/>
      <c r="R65" s="496"/>
    </row>
    <row r="66" spans="1:18" s="205" customFormat="1" ht="15" hidden="1" thickBot="1" x14ac:dyDescent="0.4">
      <c r="A66" s="547"/>
      <c r="B66" s="547"/>
      <c r="C66" s="547"/>
      <c r="D66" s="547"/>
      <c r="E66" s="547"/>
      <c r="F66" s="547"/>
      <c r="G66" s="547"/>
      <c r="H66" s="547"/>
      <c r="I66" s="547"/>
      <c r="J66" s="547"/>
      <c r="K66" s="547"/>
      <c r="L66" s="547"/>
      <c r="M66" s="547"/>
      <c r="N66" s="521"/>
      <c r="O66" s="496"/>
      <c r="P66" s="496"/>
      <c r="Q66" s="496"/>
      <c r="R66" s="496"/>
    </row>
    <row r="67" spans="1:18" s="205" customFormat="1" ht="15" hidden="1" thickBot="1" x14ac:dyDescent="0.4">
      <c r="A67" s="547"/>
      <c r="B67" s="547"/>
      <c r="C67" s="547"/>
      <c r="D67" s="547"/>
      <c r="E67" s="547"/>
      <c r="F67" s="547"/>
      <c r="G67" s="547"/>
      <c r="H67" s="547"/>
      <c r="I67" s="547"/>
      <c r="J67" s="547"/>
      <c r="K67" s="547"/>
      <c r="L67" s="547"/>
      <c r="M67" s="547"/>
      <c r="N67" s="506"/>
      <c r="O67" s="497"/>
      <c r="P67" s="497"/>
      <c r="Q67" s="497"/>
      <c r="R67" s="497"/>
    </row>
    <row r="68" spans="1:18" s="206" customFormat="1" ht="37.5" hidden="1" customHeight="1" x14ac:dyDescent="0.35">
      <c r="A68" s="532"/>
      <c r="B68" s="532"/>
      <c r="C68" s="532"/>
      <c r="D68" s="532"/>
      <c r="E68" s="532"/>
      <c r="F68" s="548" t="s">
        <v>519</v>
      </c>
      <c r="G68" s="549">
        <v>2012</v>
      </c>
      <c r="H68" s="549">
        <v>2013</v>
      </c>
      <c r="I68" s="549">
        <v>2014</v>
      </c>
      <c r="J68" s="549">
        <v>2015</v>
      </c>
      <c r="K68" s="549">
        <v>2016</v>
      </c>
      <c r="L68" s="550" t="s">
        <v>515</v>
      </c>
      <c r="M68" s="532"/>
      <c r="N68" s="506"/>
      <c r="O68" s="497"/>
      <c r="P68" s="497"/>
      <c r="Q68" s="497"/>
      <c r="R68" s="497"/>
    </row>
    <row r="69" spans="1:18" s="166" customFormat="1" ht="39.5" hidden="1" thickBot="1" x14ac:dyDescent="0.4">
      <c r="A69" s="496"/>
      <c r="B69" s="496"/>
      <c r="C69" s="496"/>
      <c r="D69" s="496"/>
      <c r="E69" s="496"/>
      <c r="F69" s="551" t="s">
        <v>517</v>
      </c>
      <c r="G69" s="552"/>
      <c r="H69" s="553" t="e">
        <f>H56/#REF!</f>
        <v>#REF!</v>
      </c>
      <c r="I69" s="553" t="e">
        <f>I56/#REF!</f>
        <v>#REF!</v>
      </c>
      <c r="J69" s="553" t="e">
        <f>J56/#REF!</f>
        <v>#REF!</v>
      </c>
      <c r="K69" s="553" t="e">
        <f>K56/#REF!</f>
        <v>#REF!</v>
      </c>
      <c r="L69" s="554" t="e">
        <f t="shared" ref="L69:L74" si="18">SUM(H69:K69)</f>
        <v>#REF!</v>
      </c>
      <c r="M69" s="555"/>
      <c r="N69" s="547"/>
      <c r="O69" s="547"/>
      <c r="P69" s="547"/>
      <c r="Q69" s="547"/>
      <c r="R69" s="547"/>
    </row>
    <row r="70" spans="1:18" s="166" customFormat="1" ht="26.5" hidden="1" thickBot="1" x14ac:dyDescent="0.4">
      <c r="A70" s="496"/>
      <c r="B70" s="496"/>
      <c r="C70" s="496"/>
      <c r="D70" s="496"/>
      <c r="E70" s="496"/>
      <c r="F70" s="551" t="s">
        <v>518</v>
      </c>
      <c r="G70" s="552"/>
      <c r="H70" s="553" t="e">
        <f>H57/#REF!</f>
        <v>#REF!</v>
      </c>
      <c r="I70" s="553" t="e">
        <f>I57/#REF!</f>
        <v>#REF!</v>
      </c>
      <c r="J70" s="553" t="e">
        <f>J57/#REF!</f>
        <v>#REF!</v>
      </c>
      <c r="K70" s="553" t="e">
        <f>K57/#REF!</f>
        <v>#REF!</v>
      </c>
      <c r="L70" s="554" t="e">
        <f t="shared" si="18"/>
        <v>#REF!</v>
      </c>
      <c r="M70" s="555"/>
      <c r="N70" s="532"/>
      <c r="O70" s="532"/>
      <c r="P70" s="532"/>
      <c r="Q70" s="532"/>
      <c r="R70" s="532"/>
    </row>
    <row r="71" spans="1:18" s="207" customFormat="1" ht="12.75" hidden="1" customHeight="1" x14ac:dyDescent="0.35">
      <c r="A71" s="556"/>
      <c r="B71" s="556"/>
      <c r="C71" s="556"/>
      <c r="D71" s="556"/>
      <c r="E71" s="556"/>
      <c r="F71" s="551" t="s">
        <v>505</v>
      </c>
      <c r="G71" s="557"/>
      <c r="H71" s="553" t="e">
        <f>H58/#REF!</f>
        <v>#REF!</v>
      </c>
      <c r="I71" s="553" t="e">
        <f>I58/#REF!</f>
        <v>#REF!</v>
      </c>
      <c r="J71" s="553" t="e">
        <f>J58/#REF!</f>
        <v>#REF!</v>
      </c>
      <c r="K71" s="553" t="e">
        <f>K58/#REF!</f>
        <v>#VALUE!</v>
      </c>
      <c r="L71" s="558" t="e">
        <f t="shared" si="18"/>
        <v>#REF!</v>
      </c>
      <c r="M71" s="559"/>
      <c r="N71" s="560"/>
      <c r="O71" s="561"/>
      <c r="P71" s="561"/>
      <c r="Q71" s="496"/>
      <c r="R71" s="496"/>
    </row>
    <row r="72" spans="1:18" s="166" customFormat="1" ht="17.25" hidden="1" customHeight="1" x14ac:dyDescent="0.35">
      <c r="A72" s="496"/>
      <c r="B72" s="496"/>
      <c r="C72" s="496"/>
      <c r="D72" s="496"/>
      <c r="E72" s="496"/>
      <c r="F72" s="551" t="s">
        <v>506</v>
      </c>
      <c r="G72" s="562"/>
      <c r="H72" s="553" t="e">
        <f>H59/#REF!</f>
        <v>#REF!</v>
      </c>
      <c r="I72" s="553" t="e">
        <f>I59/#REF!</f>
        <v>#REF!</v>
      </c>
      <c r="J72" s="553" t="e">
        <f>J59/#REF!</f>
        <v>#REF!</v>
      </c>
      <c r="K72" s="553" t="e">
        <f>K59/#REF!</f>
        <v>#REF!</v>
      </c>
      <c r="L72" s="563" t="e">
        <f t="shared" si="18"/>
        <v>#REF!</v>
      </c>
      <c r="M72" s="555"/>
      <c r="N72" s="560"/>
      <c r="O72" s="561"/>
      <c r="P72" s="561"/>
      <c r="Q72" s="496"/>
      <c r="R72" s="496"/>
    </row>
    <row r="73" spans="1:18" s="166" customFormat="1" ht="15" hidden="1" thickBot="1" x14ac:dyDescent="0.4">
      <c r="A73" s="496"/>
      <c r="B73" s="496"/>
      <c r="C73" s="496"/>
      <c r="D73" s="496"/>
      <c r="E73" s="496"/>
      <c r="F73" s="564"/>
      <c r="G73" s="562"/>
      <c r="H73" s="579"/>
      <c r="I73" s="579"/>
      <c r="J73" s="579"/>
      <c r="K73" s="580"/>
      <c r="L73" s="563">
        <f t="shared" si="18"/>
        <v>0</v>
      </c>
      <c r="M73" s="565"/>
      <c r="N73" s="566"/>
      <c r="O73" s="567"/>
      <c r="P73" s="567"/>
      <c r="Q73" s="556"/>
      <c r="R73" s="556"/>
    </row>
    <row r="74" spans="1:18" s="166" customFormat="1" ht="15" hidden="1" thickBot="1" x14ac:dyDescent="0.4">
      <c r="A74" s="496"/>
      <c r="B74" s="496"/>
      <c r="C74" s="496"/>
      <c r="D74" s="496"/>
      <c r="E74" s="496"/>
      <c r="F74" s="551"/>
      <c r="G74" s="562"/>
      <c r="H74" s="579"/>
      <c r="I74" s="579"/>
      <c r="J74" s="579"/>
      <c r="K74" s="580"/>
      <c r="L74" s="563">
        <f t="shared" si="18"/>
        <v>0</v>
      </c>
      <c r="M74" s="496"/>
      <c r="N74" s="560"/>
      <c r="O74" s="561"/>
      <c r="P74" s="561"/>
      <c r="Q74" s="496"/>
      <c r="R74" s="496"/>
    </row>
    <row r="75" spans="1:18" s="166" customFormat="1" ht="15" hidden="1" customHeight="1" x14ac:dyDescent="0.35">
      <c r="A75" s="496"/>
      <c r="B75" s="496"/>
      <c r="C75" s="496"/>
      <c r="D75" s="496"/>
      <c r="E75" s="496"/>
      <c r="F75" s="568"/>
      <c r="G75" s="569"/>
      <c r="H75" s="570"/>
      <c r="I75" s="570"/>
      <c r="J75" s="570"/>
      <c r="K75" s="570"/>
      <c r="L75" s="571"/>
      <c r="M75" s="496"/>
      <c r="N75" s="560"/>
      <c r="O75" s="561"/>
      <c r="P75" s="561"/>
      <c r="Q75" s="496"/>
      <c r="R75" s="496"/>
    </row>
    <row r="76" spans="1:18" s="166" customFormat="1" ht="15" hidden="1" thickBot="1" x14ac:dyDescent="0.4">
      <c r="A76" s="496"/>
      <c r="B76" s="496"/>
      <c r="C76" s="496"/>
      <c r="D76" s="496"/>
      <c r="E76" s="496"/>
      <c r="F76" s="572"/>
      <c r="G76" s="569"/>
      <c r="H76" s="573"/>
      <c r="I76" s="573"/>
      <c r="J76" s="573"/>
      <c r="K76" s="573"/>
      <c r="L76" s="574"/>
      <c r="M76" s="496"/>
      <c r="N76" s="561"/>
      <c r="O76" s="561"/>
      <c r="P76" s="561"/>
      <c r="Q76" s="496"/>
      <c r="R76" s="496"/>
    </row>
    <row r="77" spans="1:18" s="166" customFormat="1" ht="15.5" hidden="1" thickTop="1" thickBot="1" x14ac:dyDescent="0.4">
      <c r="A77" s="496"/>
      <c r="B77" s="496"/>
      <c r="C77" s="496"/>
      <c r="D77" s="496"/>
      <c r="E77" s="496"/>
      <c r="F77" s="581" t="s">
        <v>520</v>
      </c>
      <c r="G77" s="576">
        <f>SUM(G69:G76)</f>
        <v>0</v>
      </c>
      <c r="H77" s="577" t="e">
        <f>SUM(H69:H76)</f>
        <v>#REF!</v>
      </c>
      <c r="I77" s="577" t="e">
        <f>SUM(I69:I76)</f>
        <v>#REF!</v>
      </c>
      <c r="J77" s="577" t="e">
        <f>SUM(J69:J76)</f>
        <v>#REF!</v>
      </c>
      <c r="K77" s="577" t="e">
        <f>SUM(K69:K76)</f>
        <v>#REF!</v>
      </c>
      <c r="L77" s="578" t="e">
        <f>SUM(H77:K77)</f>
        <v>#REF!</v>
      </c>
      <c r="M77" s="521"/>
      <c r="N77" s="496"/>
      <c r="O77" s="496"/>
      <c r="P77" s="496"/>
      <c r="Q77" s="496"/>
      <c r="R77" s="496"/>
    </row>
    <row r="78" spans="1:18" s="206" customFormat="1" ht="37.5" hidden="1" customHeight="1" x14ac:dyDescent="0.35">
      <c r="A78" s="532"/>
      <c r="B78" s="532"/>
      <c r="C78" s="532"/>
      <c r="D78" s="532"/>
      <c r="E78" s="532"/>
      <c r="F78" s="548" t="s">
        <v>516</v>
      </c>
      <c r="G78" s="549">
        <v>2012</v>
      </c>
      <c r="H78" s="549">
        <v>2013</v>
      </c>
      <c r="I78" s="549">
        <v>2014</v>
      </c>
      <c r="J78" s="549">
        <v>2015</v>
      </c>
      <c r="K78" s="549">
        <v>2016</v>
      </c>
      <c r="L78" s="550" t="s">
        <v>515</v>
      </c>
      <c r="M78" s="532"/>
      <c r="N78" s="496"/>
      <c r="O78" s="496"/>
      <c r="P78" s="496"/>
      <c r="Q78" s="496"/>
      <c r="R78" s="496"/>
    </row>
    <row r="79" spans="1:18" s="166" customFormat="1" ht="39.5" hidden="1" thickBot="1" x14ac:dyDescent="0.4">
      <c r="A79" s="496"/>
      <c r="B79" s="496"/>
      <c r="C79" s="496"/>
      <c r="D79" s="496"/>
      <c r="E79" s="496"/>
      <c r="F79" s="551" t="s">
        <v>517</v>
      </c>
      <c r="G79" s="552"/>
      <c r="H79" s="553"/>
      <c r="I79" s="553" t="e">
        <f>#REF!/#REF!</f>
        <v>#REF!</v>
      </c>
      <c r="J79" s="553" t="e">
        <f>#REF!/#REF!</f>
        <v>#REF!</v>
      </c>
      <c r="K79" s="553" t="e">
        <f>#REF!/#REF!</f>
        <v>#REF!</v>
      </c>
      <c r="L79" s="554" t="e">
        <f t="shared" ref="L79:L84" si="19">SUM(H79:K79)</f>
        <v>#REF!</v>
      </c>
      <c r="M79" s="555"/>
      <c r="N79" s="521"/>
      <c r="O79" s="496"/>
      <c r="P79" s="496"/>
      <c r="Q79" s="496"/>
      <c r="R79" s="496"/>
    </row>
    <row r="80" spans="1:18" s="166" customFormat="1" ht="26.5" hidden="1" thickBot="1" x14ac:dyDescent="0.4">
      <c r="A80" s="496"/>
      <c r="B80" s="496"/>
      <c r="C80" s="496"/>
      <c r="D80" s="496"/>
      <c r="E80" s="496"/>
      <c r="F80" s="551" t="s">
        <v>518</v>
      </c>
      <c r="G80" s="552"/>
      <c r="H80" s="553" t="e">
        <f>#REF!/#REF!</f>
        <v>#REF!</v>
      </c>
      <c r="I80" s="553" t="e">
        <f>#REF!/#REF!</f>
        <v>#REF!</v>
      </c>
      <c r="J80" s="553" t="e">
        <f>#REF!/#REF!</f>
        <v>#REF!</v>
      </c>
      <c r="K80" s="553" t="e">
        <f>#REF!/#REF!</f>
        <v>#REF!</v>
      </c>
      <c r="L80" s="554" t="e">
        <f t="shared" si="19"/>
        <v>#REF!</v>
      </c>
      <c r="M80" s="555"/>
      <c r="N80" s="532"/>
      <c r="O80" s="532"/>
      <c r="P80" s="532"/>
      <c r="Q80" s="532"/>
      <c r="R80" s="532"/>
    </row>
    <row r="81" spans="1:21" s="207" customFormat="1" ht="12.75" hidden="1" customHeight="1" x14ac:dyDescent="0.35">
      <c r="A81" s="556"/>
      <c r="B81" s="556"/>
      <c r="C81" s="556"/>
      <c r="D81" s="556"/>
      <c r="E81" s="556"/>
      <c r="F81" s="551" t="s">
        <v>505</v>
      </c>
      <c r="G81" s="557"/>
      <c r="H81" s="553" t="e">
        <f>#REF!/#REF!</f>
        <v>#REF!</v>
      </c>
      <c r="I81" s="553" t="e">
        <f>#REF!/#REF!</f>
        <v>#REF!</v>
      </c>
      <c r="J81" s="553" t="e">
        <f>#REF!/#REF!</f>
        <v>#REF!</v>
      </c>
      <c r="K81" s="553" t="e">
        <f>#REF!/#REF!</f>
        <v>#REF!</v>
      </c>
      <c r="L81" s="558" t="e">
        <f t="shared" si="19"/>
        <v>#REF!</v>
      </c>
      <c r="M81" s="559"/>
      <c r="N81" s="560"/>
      <c r="O81" s="561"/>
      <c r="P81" s="561"/>
      <c r="Q81" s="496"/>
      <c r="R81" s="496"/>
    </row>
    <row r="82" spans="1:21" s="166" customFormat="1" ht="17.25" hidden="1" customHeight="1" x14ac:dyDescent="0.35">
      <c r="A82" s="496"/>
      <c r="B82" s="496"/>
      <c r="C82" s="496"/>
      <c r="D82" s="496"/>
      <c r="E82" s="496"/>
      <c r="F82" s="551" t="s">
        <v>506</v>
      </c>
      <c r="G82" s="562"/>
      <c r="H82" s="553" t="e">
        <f>#REF!/#REF!</f>
        <v>#REF!</v>
      </c>
      <c r="I82" s="553" t="e">
        <f>#REF!/#REF!</f>
        <v>#REF!</v>
      </c>
      <c r="J82" s="553" t="e">
        <f>#REF!/#REF!</f>
        <v>#REF!</v>
      </c>
      <c r="K82" s="553" t="e">
        <f>#REF!/#REF!</f>
        <v>#REF!</v>
      </c>
      <c r="L82" s="563" t="e">
        <f t="shared" si="19"/>
        <v>#REF!</v>
      </c>
      <c r="M82" s="555"/>
      <c r="N82" s="560"/>
      <c r="O82" s="561"/>
      <c r="P82" s="561"/>
      <c r="Q82" s="496"/>
      <c r="R82" s="496"/>
    </row>
    <row r="83" spans="1:21" s="166" customFormat="1" ht="15" hidden="1" thickBot="1" x14ac:dyDescent="0.4">
      <c r="A83" s="496"/>
      <c r="B83" s="496"/>
      <c r="C83" s="496"/>
      <c r="D83" s="496"/>
      <c r="E83" s="496"/>
      <c r="F83" s="564"/>
      <c r="G83" s="562"/>
      <c r="H83" s="553"/>
      <c r="I83" s="553"/>
      <c r="J83" s="553"/>
      <c r="K83" s="553"/>
      <c r="L83" s="563">
        <f t="shared" si="19"/>
        <v>0</v>
      </c>
      <c r="M83" s="565"/>
      <c r="N83" s="566"/>
      <c r="O83" s="567"/>
      <c r="P83" s="567"/>
      <c r="Q83" s="556"/>
      <c r="R83" s="556"/>
    </row>
    <row r="84" spans="1:21" s="166" customFormat="1" ht="15" hidden="1" thickBot="1" x14ac:dyDescent="0.4">
      <c r="A84" s="496"/>
      <c r="B84" s="496"/>
      <c r="C84" s="496"/>
      <c r="D84" s="496"/>
      <c r="E84" s="496"/>
      <c r="F84" s="551"/>
      <c r="G84" s="562"/>
      <c r="H84" s="553"/>
      <c r="I84" s="553"/>
      <c r="J84" s="553"/>
      <c r="K84" s="553"/>
      <c r="L84" s="563">
        <f t="shared" si="19"/>
        <v>0</v>
      </c>
      <c r="M84" s="496"/>
      <c r="N84" s="560"/>
      <c r="O84" s="561"/>
      <c r="P84" s="561"/>
      <c r="Q84" s="496"/>
      <c r="R84" s="496"/>
    </row>
    <row r="85" spans="1:21" s="166" customFormat="1" ht="15" hidden="1" customHeight="1" x14ac:dyDescent="0.35">
      <c r="A85" s="496"/>
      <c r="B85" s="496"/>
      <c r="C85" s="496"/>
      <c r="D85" s="496"/>
      <c r="E85" s="496"/>
      <c r="F85" s="568"/>
      <c r="G85" s="569"/>
      <c r="H85" s="570"/>
      <c r="I85" s="570"/>
      <c r="J85" s="570"/>
      <c r="K85" s="570"/>
      <c r="L85" s="571"/>
      <c r="M85" s="496"/>
      <c r="N85" s="560"/>
      <c r="O85" s="561"/>
      <c r="P85" s="561"/>
      <c r="Q85" s="496"/>
      <c r="R85" s="496"/>
    </row>
    <row r="86" spans="1:21" s="166" customFormat="1" ht="15" hidden="1" thickBot="1" x14ac:dyDescent="0.4">
      <c r="A86" s="496"/>
      <c r="B86" s="496"/>
      <c r="C86" s="496"/>
      <c r="D86" s="496"/>
      <c r="E86" s="496"/>
      <c r="F86" s="572"/>
      <c r="G86" s="569"/>
      <c r="H86" s="573"/>
      <c r="I86" s="573"/>
      <c r="J86" s="573"/>
      <c r="K86" s="573"/>
      <c r="L86" s="574"/>
      <c r="M86" s="496"/>
      <c r="N86" s="561"/>
      <c r="O86" s="561"/>
      <c r="P86" s="561"/>
      <c r="Q86" s="496"/>
      <c r="R86" s="496"/>
    </row>
    <row r="87" spans="1:21" s="166" customFormat="1" ht="15.5" hidden="1" thickTop="1" thickBot="1" x14ac:dyDescent="0.4">
      <c r="A87" s="496"/>
      <c r="B87" s="496"/>
      <c r="C87" s="496"/>
      <c r="D87" s="496"/>
      <c r="E87" s="496"/>
      <c r="F87" s="575" t="s">
        <v>104</v>
      </c>
      <c r="G87" s="576">
        <f>SUM(G79:G86)</f>
        <v>0</v>
      </c>
      <c r="H87" s="577" t="e">
        <f>SUM(H79:H86)</f>
        <v>#REF!</v>
      </c>
      <c r="I87" s="577" t="e">
        <f>SUM(I79:I86)</f>
        <v>#REF!</v>
      </c>
      <c r="J87" s="577" t="e">
        <f>SUM(J79:J86)</f>
        <v>#REF!</v>
      </c>
      <c r="K87" s="577" t="e">
        <f>SUM(K79:K86)</f>
        <v>#REF!</v>
      </c>
      <c r="L87" s="578" t="e">
        <f>SUM(H87:K87)</f>
        <v>#REF!</v>
      </c>
      <c r="M87" s="521"/>
      <c r="N87" s="496"/>
      <c r="O87" s="496"/>
      <c r="P87" s="496"/>
      <c r="Q87" s="496"/>
      <c r="R87" s="496"/>
    </row>
    <row r="88" spans="1:21" s="166" customFormat="1" ht="15" hidden="1" thickBot="1" x14ac:dyDescent="0.4">
      <c r="A88" s="496"/>
      <c r="B88" s="496"/>
      <c r="C88" s="496"/>
      <c r="D88" s="496"/>
      <c r="E88" s="496"/>
      <c r="F88" s="496"/>
      <c r="G88" s="496"/>
      <c r="H88" s="496"/>
      <c r="I88" s="496"/>
      <c r="J88" s="496"/>
      <c r="K88" s="496"/>
      <c r="L88" s="496"/>
      <c r="M88" s="496"/>
      <c r="N88" s="496"/>
      <c r="O88" s="496"/>
      <c r="P88" s="496"/>
      <c r="Q88" s="496"/>
      <c r="R88" s="496"/>
    </row>
    <row r="89" spans="1:21" s="61" customFormat="1" ht="20.25" customHeight="1" thickTop="1" thickBot="1" x14ac:dyDescent="0.4">
      <c r="A89" s="3267" t="s">
        <v>10</v>
      </c>
      <c r="B89" s="3279"/>
      <c r="C89" s="3279"/>
      <c r="D89" s="3279"/>
      <c r="E89" s="3279"/>
      <c r="F89" s="3279"/>
      <c r="G89" s="3279"/>
      <c r="H89" s="3279"/>
      <c r="I89" s="3279"/>
      <c r="J89" s="3279"/>
      <c r="K89" s="3280"/>
      <c r="L89" s="37"/>
      <c r="M89" s="2360" t="s">
        <v>491</v>
      </c>
      <c r="N89" s="2361"/>
      <c r="O89" s="2362"/>
      <c r="P89" s="37"/>
      <c r="Q89" s="64"/>
      <c r="R89" s="64"/>
      <c r="S89" s="64"/>
      <c r="T89" s="64"/>
      <c r="U89" s="64"/>
    </row>
    <row r="90" spans="1:21" s="61" customFormat="1" ht="20.25" customHeight="1" x14ac:dyDescent="0.35">
      <c r="A90" s="3261"/>
      <c r="B90" s="3262"/>
      <c r="C90" s="3262"/>
      <c r="D90" s="3262"/>
      <c r="E90" s="3262"/>
      <c r="F90" s="3262"/>
      <c r="G90" s="3262"/>
      <c r="H90" s="3262"/>
      <c r="I90" s="3262"/>
      <c r="J90" s="3262"/>
      <c r="K90" s="3263"/>
      <c r="L90" s="38"/>
      <c r="M90" s="2401" t="s">
        <v>1060</v>
      </c>
      <c r="N90" s="2402"/>
      <c r="O90" s="2403"/>
      <c r="P90" s="38"/>
      <c r="Q90" s="64"/>
      <c r="R90" s="64"/>
      <c r="S90" s="64"/>
      <c r="T90" s="64"/>
      <c r="U90" s="64"/>
    </row>
    <row r="91" spans="1:21" s="61" customFormat="1" ht="20.25" customHeight="1" x14ac:dyDescent="0.35">
      <c r="A91" s="3261"/>
      <c r="B91" s="3262"/>
      <c r="C91" s="3262"/>
      <c r="D91" s="3262"/>
      <c r="E91" s="3262"/>
      <c r="F91" s="3262"/>
      <c r="G91" s="3262"/>
      <c r="H91" s="3262"/>
      <c r="I91" s="3262"/>
      <c r="J91" s="3262"/>
      <c r="K91" s="3263"/>
      <c r="L91" s="38"/>
      <c r="M91" s="2341"/>
      <c r="N91" s="2342"/>
      <c r="O91" s="2343"/>
      <c r="P91" s="38"/>
      <c r="Q91" s="64"/>
      <c r="R91" s="64"/>
      <c r="S91" s="64"/>
      <c r="T91" s="64"/>
      <c r="U91" s="64"/>
    </row>
    <row r="92" spans="1:21" s="61" customFormat="1" ht="20.25" customHeight="1" x14ac:dyDescent="0.35">
      <c r="A92" s="3261"/>
      <c r="B92" s="3262"/>
      <c r="C92" s="3262"/>
      <c r="D92" s="3262"/>
      <c r="E92" s="3262"/>
      <c r="F92" s="3262"/>
      <c r="G92" s="3262"/>
      <c r="H92" s="3262"/>
      <c r="I92" s="3262"/>
      <c r="J92" s="3262"/>
      <c r="K92" s="3263"/>
      <c r="L92" s="38"/>
      <c r="M92" s="2341"/>
      <c r="N92" s="2342"/>
      <c r="O92" s="2343"/>
      <c r="P92" s="38"/>
      <c r="Q92" s="64"/>
      <c r="R92" s="64"/>
      <c r="S92" s="64"/>
      <c r="T92" s="64"/>
      <c r="U92" s="64"/>
    </row>
    <row r="93" spans="1:21" s="61" customFormat="1" ht="20.25" customHeight="1" x14ac:dyDescent="0.35">
      <c r="A93" s="3261"/>
      <c r="B93" s="3262"/>
      <c r="C93" s="3262"/>
      <c r="D93" s="3262"/>
      <c r="E93" s="3262"/>
      <c r="F93" s="3262"/>
      <c r="G93" s="3262"/>
      <c r="H93" s="3262"/>
      <c r="I93" s="3262"/>
      <c r="J93" s="3262"/>
      <c r="K93" s="3263"/>
      <c r="L93" s="38"/>
      <c r="M93" s="2341"/>
      <c r="N93" s="2342"/>
      <c r="O93" s="2343"/>
      <c r="P93" s="38"/>
      <c r="Q93" s="64"/>
      <c r="R93" s="64"/>
      <c r="S93" s="64"/>
      <c r="T93" s="64"/>
      <c r="U93" s="64"/>
    </row>
    <row r="94" spans="1:21" s="61" customFormat="1" ht="20.25" customHeight="1" thickBot="1" x14ac:dyDescent="0.4">
      <c r="A94" s="3264"/>
      <c r="B94" s="3265"/>
      <c r="C94" s="3265"/>
      <c r="D94" s="3265"/>
      <c r="E94" s="3265"/>
      <c r="F94" s="3265"/>
      <c r="G94" s="3265"/>
      <c r="H94" s="3265"/>
      <c r="I94" s="3265"/>
      <c r="J94" s="3265"/>
      <c r="K94" s="3266"/>
      <c r="L94" s="38"/>
      <c r="M94" s="2363"/>
      <c r="N94" s="2696"/>
      <c r="O94" s="2697"/>
      <c r="P94" s="38"/>
      <c r="Q94" s="64"/>
      <c r="R94" s="64"/>
      <c r="S94" s="64"/>
      <c r="T94" s="64"/>
      <c r="U94" s="64"/>
    </row>
    <row r="95" spans="1:21" s="61" customFormat="1" ht="20.25" customHeight="1" thickTop="1" thickBot="1" x14ac:dyDescent="0.4">
      <c r="A95" s="64"/>
      <c r="B95" s="64"/>
      <c r="C95" s="64"/>
      <c r="D95" s="64"/>
      <c r="E95" s="64"/>
      <c r="F95" s="64"/>
      <c r="G95" s="64"/>
      <c r="H95" s="64"/>
      <c r="I95" s="64"/>
      <c r="J95" s="64"/>
      <c r="K95" s="64"/>
      <c r="L95" s="64"/>
      <c r="M95" s="457"/>
      <c r="N95" s="457"/>
      <c r="O95" s="457"/>
      <c r="P95" s="64"/>
      <c r="Q95" s="64"/>
      <c r="R95" s="64"/>
      <c r="S95" s="64"/>
      <c r="T95" s="64"/>
      <c r="U95" s="64"/>
    </row>
    <row r="96" spans="1:21" s="61" customFormat="1" ht="20.25" customHeight="1" thickTop="1" thickBot="1" x14ac:dyDescent="0.4">
      <c r="A96" s="3267" t="s">
        <v>11</v>
      </c>
      <c r="B96" s="3268"/>
      <c r="C96" s="3268"/>
      <c r="D96" s="3268"/>
      <c r="E96" s="3268"/>
      <c r="F96" s="3268"/>
      <c r="G96" s="3268"/>
      <c r="H96" s="3268"/>
      <c r="I96" s="3268"/>
      <c r="J96" s="3268"/>
      <c r="K96" s="3269"/>
      <c r="L96" s="37"/>
      <c r="M96" s="458"/>
      <c r="N96" s="458"/>
      <c r="O96" s="458"/>
      <c r="P96" s="37"/>
      <c r="Q96" s="64"/>
      <c r="R96" s="64"/>
      <c r="S96" s="64"/>
      <c r="T96" s="64"/>
      <c r="U96" s="64"/>
    </row>
    <row r="97" spans="1:21" s="61" customFormat="1" ht="20.25" customHeight="1" thickBot="1" x14ac:dyDescent="0.4">
      <c r="A97" s="3261"/>
      <c r="B97" s="3262"/>
      <c r="C97" s="3262"/>
      <c r="D97" s="3262"/>
      <c r="E97" s="3262"/>
      <c r="F97" s="3262"/>
      <c r="G97" s="3262"/>
      <c r="H97" s="3262"/>
      <c r="I97" s="3262"/>
      <c r="J97" s="3262"/>
      <c r="K97" s="3263"/>
      <c r="L97" s="38"/>
      <c r="M97" s="2360" t="s">
        <v>491</v>
      </c>
      <c r="N97" s="2361"/>
      <c r="O97" s="2362"/>
      <c r="P97" s="38"/>
      <c r="Q97" s="64"/>
      <c r="R97" s="64"/>
      <c r="S97" s="64"/>
      <c r="T97" s="64"/>
      <c r="U97" s="64"/>
    </row>
    <row r="98" spans="1:21" s="61" customFormat="1" ht="20.25" customHeight="1" x14ac:dyDescent="0.35">
      <c r="A98" s="3261"/>
      <c r="B98" s="3262"/>
      <c r="C98" s="3262"/>
      <c r="D98" s="3262"/>
      <c r="E98" s="3262"/>
      <c r="F98" s="3262"/>
      <c r="G98" s="3262"/>
      <c r="H98" s="3262"/>
      <c r="I98" s="3262"/>
      <c r="J98" s="3262"/>
      <c r="K98" s="3263"/>
      <c r="L98" s="38"/>
      <c r="M98" s="2401" t="s">
        <v>1061</v>
      </c>
      <c r="N98" s="2402"/>
      <c r="O98" s="2403"/>
      <c r="P98" s="38"/>
      <c r="Q98" s="64"/>
      <c r="R98" s="64"/>
      <c r="S98" s="64"/>
      <c r="T98" s="64"/>
      <c r="U98" s="64"/>
    </row>
    <row r="99" spans="1:21" s="61" customFormat="1" ht="20.25" customHeight="1" x14ac:dyDescent="0.35">
      <c r="A99" s="3261"/>
      <c r="B99" s="3262"/>
      <c r="C99" s="3262"/>
      <c r="D99" s="3262"/>
      <c r="E99" s="3262"/>
      <c r="F99" s="3262"/>
      <c r="G99" s="3262"/>
      <c r="H99" s="3262"/>
      <c r="I99" s="3262"/>
      <c r="J99" s="3262"/>
      <c r="K99" s="3263"/>
      <c r="L99" s="38"/>
      <c r="M99" s="2341"/>
      <c r="N99" s="2342"/>
      <c r="O99" s="2343"/>
      <c r="P99" s="38"/>
      <c r="Q99" s="64"/>
      <c r="R99" s="64"/>
      <c r="S99" s="64"/>
      <c r="T99" s="64"/>
      <c r="U99" s="64"/>
    </row>
    <row r="100" spans="1:21" s="61" customFormat="1" ht="20.25" customHeight="1" x14ac:dyDescent="0.35">
      <c r="A100" s="3261"/>
      <c r="B100" s="3262"/>
      <c r="C100" s="3262"/>
      <c r="D100" s="3262"/>
      <c r="E100" s="3262"/>
      <c r="F100" s="3262"/>
      <c r="G100" s="3262"/>
      <c r="H100" s="3262"/>
      <c r="I100" s="3262"/>
      <c r="J100" s="3262"/>
      <c r="K100" s="3263"/>
      <c r="L100" s="38"/>
      <c r="M100" s="2341"/>
      <c r="N100" s="2342"/>
      <c r="O100" s="2343"/>
      <c r="P100" s="38"/>
      <c r="Q100" s="64"/>
      <c r="R100" s="64"/>
      <c r="S100" s="64"/>
      <c r="T100" s="64"/>
      <c r="U100" s="64"/>
    </row>
    <row r="101" spans="1:21" s="61" customFormat="1" ht="14.5" x14ac:dyDescent="0.35">
      <c r="A101" s="3261"/>
      <c r="B101" s="3262"/>
      <c r="C101" s="3262"/>
      <c r="D101" s="3262"/>
      <c r="E101" s="3262"/>
      <c r="F101" s="3262"/>
      <c r="G101" s="3262"/>
      <c r="H101" s="3262"/>
      <c r="I101" s="3262"/>
      <c r="J101" s="3262"/>
      <c r="K101" s="3263"/>
      <c r="L101" s="38"/>
      <c r="M101" s="2341"/>
      <c r="N101" s="2342"/>
      <c r="O101" s="2343"/>
      <c r="P101" s="38"/>
      <c r="Q101" s="64"/>
      <c r="R101" s="64"/>
      <c r="S101" s="64"/>
      <c r="T101" s="64"/>
      <c r="U101" s="64"/>
    </row>
    <row r="102" spans="1:21" s="61" customFormat="1" ht="15" thickBot="1" x14ac:dyDescent="0.4">
      <c r="A102" s="3264"/>
      <c r="B102" s="3265"/>
      <c r="C102" s="3265"/>
      <c r="D102" s="3265"/>
      <c r="E102" s="3265"/>
      <c r="F102" s="3265"/>
      <c r="G102" s="3265"/>
      <c r="H102" s="3265"/>
      <c r="I102" s="3265"/>
      <c r="J102" s="3265"/>
      <c r="K102" s="3266"/>
      <c r="L102" s="64"/>
      <c r="M102" s="2363"/>
      <c r="N102" s="2696"/>
      <c r="O102" s="2697"/>
      <c r="P102" s="64"/>
      <c r="Q102" s="64"/>
      <c r="R102" s="64"/>
      <c r="S102" s="64"/>
      <c r="T102" s="64"/>
      <c r="U102" s="64"/>
    </row>
    <row r="103" spans="1:21" s="61" customFormat="1" ht="15" thickTop="1" x14ac:dyDescent="0.35">
      <c r="A103" s="64"/>
      <c r="B103" s="64"/>
      <c r="C103" s="64"/>
      <c r="D103" s="64"/>
      <c r="E103" s="64"/>
      <c r="F103" s="64"/>
      <c r="G103" s="64"/>
      <c r="H103" s="64"/>
      <c r="I103" s="64"/>
      <c r="J103" s="64"/>
      <c r="K103" s="64"/>
      <c r="L103" s="64"/>
      <c r="M103" s="64"/>
      <c r="N103" s="64"/>
      <c r="O103" s="64"/>
      <c r="P103" s="64"/>
      <c r="Q103" s="64"/>
      <c r="R103" s="64"/>
    </row>
    <row r="104" spans="1:21" s="213" customFormat="1" ht="18" customHeight="1" x14ac:dyDescent="0.35">
      <c r="A104" s="583"/>
      <c r="B104" s="583"/>
      <c r="C104" s="583"/>
      <c r="D104" s="583"/>
      <c r="E104" s="583"/>
      <c r="F104" s="583"/>
      <c r="G104" s="583"/>
      <c r="H104" s="583"/>
      <c r="I104" s="583"/>
      <c r="J104" s="583"/>
      <c r="K104" s="583"/>
      <c r="L104" s="583"/>
      <c r="M104" s="583"/>
      <c r="N104" s="583"/>
      <c r="O104" s="583"/>
      <c r="P104" s="583"/>
      <c r="Q104" s="583"/>
      <c r="R104" s="583"/>
    </row>
    <row r="105" spans="1:21" s="213" customFormat="1" ht="18" customHeight="1" x14ac:dyDescent="0.35">
      <c r="A105" s="583"/>
      <c r="B105" s="583"/>
      <c r="C105" s="583"/>
      <c r="D105" s="669"/>
      <c r="E105" s="660"/>
      <c r="F105" s="660"/>
      <c r="G105" s="660"/>
      <c r="H105" s="660"/>
      <c r="I105" s="660"/>
      <c r="J105" s="660"/>
      <c r="K105" s="660"/>
      <c r="L105" s="583"/>
      <c r="M105" s="583"/>
      <c r="N105" s="583"/>
      <c r="O105" s="583"/>
      <c r="P105" s="583"/>
      <c r="Q105" s="583"/>
      <c r="R105" s="583"/>
    </row>
    <row r="106" spans="1:21" s="213" customFormat="1" ht="18" customHeight="1" x14ac:dyDescent="0.35">
      <c r="A106" s="583"/>
      <c r="B106" s="583"/>
      <c r="C106" s="583"/>
      <c r="D106" s="669"/>
      <c r="E106" s="660"/>
      <c r="F106" s="660"/>
      <c r="G106" s="660"/>
      <c r="H106" s="660"/>
      <c r="I106" s="660"/>
      <c r="J106" s="660"/>
      <c r="K106" s="660"/>
      <c r="L106" s="583"/>
      <c r="M106" s="583"/>
      <c r="N106" s="583"/>
      <c r="O106" s="583"/>
      <c r="P106" s="583"/>
      <c r="Q106" s="583"/>
      <c r="R106" s="583"/>
    </row>
    <row r="107" spans="1:21" s="213" customFormat="1" ht="18" customHeight="1" x14ac:dyDescent="0.35">
      <c r="A107" s="583"/>
      <c r="B107" s="583"/>
      <c r="C107" s="583"/>
      <c r="D107" s="660"/>
      <c r="E107" s="660"/>
      <c r="F107" s="660"/>
      <c r="G107" s="660"/>
      <c r="H107" s="660"/>
      <c r="I107" s="660"/>
      <c r="J107" s="660"/>
      <c r="K107" s="660"/>
      <c r="L107" s="583"/>
      <c r="M107" s="583"/>
      <c r="N107" s="583"/>
      <c r="O107" s="583"/>
      <c r="P107" s="583"/>
      <c r="Q107" s="583"/>
      <c r="R107" s="583"/>
    </row>
    <row r="108" spans="1:21" s="213" customFormat="1" ht="14.5" x14ac:dyDescent="0.35">
      <c r="A108" s="583"/>
      <c r="B108" s="583"/>
      <c r="C108" s="583"/>
      <c r="D108" s="660"/>
      <c r="E108" s="660"/>
      <c r="F108" s="660"/>
      <c r="G108" s="660"/>
      <c r="H108" s="660"/>
      <c r="I108" s="660"/>
      <c r="J108" s="660"/>
      <c r="K108" s="660"/>
      <c r="L108" s="583"/>
      <c r="M108" s="583"/>
      <c r="N108" s="583"/>
      <c r="O108" s="583"/>
      <c r="P108" s="583"/>
      <c r="Q108" s="583"/>
      <c r="R108" s="583"/>
    </row>
    <row r="109" spans="1:21" x14ac:dyDescent="0.3">
      <c r="A109" s="660"/>
      <c r="B109" s="660"/>
      <c r="C109" s="660"/>
      <c r="D109" s="660"/>
      <c r="E109" s="660"/>
      <c r="F109" s="660"/>
      <c r="G109" s="660"/>
      <c r="H109" s="660"/>
      <c r="I109" s="660"/>
      <c r="J109" s="660"/>
      <c r="K109" s="660"/>
      <c r="L109" s="660"/>
      <c r="M109" s="660"/>
      <c r="N109" s="660"/>
      <c r="O109" s="660"/>
      <c r="P109" s="660"/>
      <c r="Q109" s="660"/>
      <c r="R109" s="660"/>
    </row>
    <row r="110" spans="1:21" x14ac:dyDescent="0.3">
      <c r="A110" s="660"/>
      <c r="B110" s="660"/>
      <c r="C110" s="660"/>
      <c r="D110" s="660"/>
      <c r="E110" s="660"/>
      <c r="F110" s="660"/>
      <c r="G110" s="660"/>
      <c r="H110" s="660"/>
      <c r="I110" s="660"/>
      <c r="J110" s="660"/>
      <c r="K110" s="660"/>
      <c r="L110" s="660"/>
      <c r="M110" s="660"/>
      <c r="N110" s="660"/>
      <c r="O110" s="660"/>
      <c r="P110" s="660"/>
      <c r="Q110" s="660"/>
      <c r="R110" s="660"/>
    </row>
    <row r="111" spans="1:21" x14ac:dyDescent="0.3">
      <c r="A111" s="660"/>
      <c r="B111" s="660"/>
      <c r="C111" s="660"/>
      <c r="D111" s="660"/>
      <c r="E111" s="660"/>
      <c r="F111" s="660"/>
      <c r="G111" s="660"/>
      <c r="H111" s="660"/>
      <c r="I111" s="660"/>
      <c r="J111" s="660"/>
      <c r="K111" s="660"/>
      <c r="L111" s="660"/>
      <c r="M111" s="660"/>
      <c r="N111" s="660"/>
      <c r="O111" s="660"/>
      <c r="P111" s="660"/>
      <c r="Q111" s="660"/>
      <c r="R111" s="660"/>
    </row>
    <row r="112" spans="1:21" x14ac:dyDescent="0.3">
      <c r="A112" s="660"/>
      <c r="B112" s="660"/>
      <c r="C112" s="660"/>
      <c r="D112" s="660"/>
      <c r="E112" s="660"/>
      <c r="F112" s="660"/>
      <c r="G112" s="660"/>
      <c r="H112" s="660"/>
      <c r="I112" s="660"/>
      <c r="J112" s="660"/>
      <c r="K112" s="660"/>
      <c r="L112" s="660"/>
      <c r="M112" s="660"/>
      <c r="N112" s="660"/>
      <c r="O112" s="660"/>
      <c r="P112" s="660"/>
      <c r="Q112" s="660"/>
      <c r="R112" s="660"/>
    </row>
    <row r="113" spans="1:18" x14ac:dyDescent="0.3">
      <c r="A113" s="660"/>
      <c r="B113" s="660"/>
      <c r="C113" s="660"/>
      <c r="D113" s="660"/>
      <c r="E113" s="660"/>
      <c r="F113" s="660"/>
      <c r="G113" s="660"/>
      <c r="H113" s="660"/>
      <c r="I113" s="660"/>
      <c r="J113" s="660"/>
      <c r="K113" s="660"/>
      <c r="L113" s="660"/>
      <c r="M113" s="660"/>
      <c r="N113" s="660"/>
      <c r="O113" s="660"/>
      <c r="P113" s="660"/>
      <c r="Q113" s="660"/>
      <c r="R113" s="660"/>
    </row>
    <row r="114" spans="1:18" x14ac:dyDescent="0.3">
      <c r="A114" s="660"/>
      <c r="B114" s="660"/>
      <c r="C114" s="660"/>
      <c r="D114" s="660"/>
      <c r="E114" s="660"/>
      <c r="F114" s="660"/>
      <c r="G114" s="660"/>
      <c r="H114" s="660"/>
      <c r="I114" s="660"/>
      <c r="J114" s="660"/>
      <c r="K114" s="660"/>
      <c r="L114" s="660"/>
      <c r="M114" s="660"/>
      <c r="N114" s="660"/>
      <c r="O114" s="660"/>
      <c r="P114" s="660"/>
      <c r="Q114" s="660"/>
      <c r="R114" s="660"/>
    </row>
    <row r="115" spans="1:18" x14ac:dyDescent="0.3">
      <c r="A115" s="660"/>
      <c r="B115" s="660"/>
      <c r="C115" s="660"/>
      <c r="D115" s="660"/>
      <c r="E115" s="660"/>
      <c r="F115" s="660"/>
      <c r="G115" s="660"/>
      <c r="H115" s="660"/>
      <c r="I115" s="660"/>
      <c r="J115" s="660"/>
      <c r="K115" s="660"/>
      <c r="L115" s="660"/>
      <c r="M115" s="660"/>
      <c r="N115" s="660"/>
      <c r="O115" s="660"/>
      <c r="P115" s="660"/>
      <c r="Q115" s="660"/>
      <c r="R115" s="660"/>
    </row>
    <row r="116" spans="1:18" x14ac:dyDescent="0.3">
      <c r="A116" s="660"/>
      <c r="B116" s="660"/>
      <c r="C116" s="660"/>
      <c r="D116" s="660"/>
      <c r="E116" s="660"/>
      <c r="F116" s="660"/>
      <c r="G116" s="660"/>
      <c r="H116" s="660"/>
      <c r="I116" s="660"/>
      <c r="J116" s="660"/>
      <c r="K116" s="660"/>
      <c r="L116" s="660"/>
      <c r="M116" s="660"/>
      <c r="N116" s="660"/>
      <c r="O116" s="660"/>
      <c r="P116" s="660"/>
      <c r="Q116" s="660"/>
      <c r="R116" s="660"/>
    </row>
    <row r="117" spans="1:18" x14ac:dyDescent="0.3">
      <c r="A117" s="660"/>
      <c r="B117" s="660"/>
      <c r="C117" s="660"/>
      <c r="D117" s="660"/>
      <c r="E117" s="660"/>
      <c r="F117" s="660"/>
      <c r="G117" s="660"/>
      <c r="H117" s="660"/>
      <c r="I117" s="660"/>
      <c r="J117" s="660"/>
      <c r="K117" s="660"/>
      <c r="L117" s="660"/>
      <c r="M117" s="660"/>
      <c r="N117" s="660"/>
      <c r="O117" s="660"/>
      <c r="P117" s="660"/>
      <c r="Q117" s="660"/>
      <c r="R117" s="660"/>
    </row>
    <row r="118" spans="1:18" x14ac:dyDescent="0.3">
      <c r="A118" s="660"/>
      <c r="B118" s="660"/>
      <c r="C118" s="660"/>
      <c r="D118" s="660"/>
      <c r="E118" s="660"/>
      <c r="F118" s="660"/>
      <c r="G118" s="660"/>
      <c r="H118" s="660"/>
      <c r="I118" s="660"/>
      <c r="J118" s="660"/>
      <c r="K118" s="660"/>
      <c r="L118" s="660"/>
      <c r="M118" s="660"/>
      <c r="N118" s="660"/>
      <c r="O118" s="660"/>
      <c r="P118" s="660"/>
      <c r="Q118" s="660"/>
      <c r="R118" s="660"/>
    </row>
    <row r="119" spans="1:18" x14ac:dyDescent="0.3">
      <c r="A119" s="660"/>
      <c r="B119" s="660"/>
      <c r="C119" s="660"/>
      <c r="D119" s="660"/>
      <c r="E119" s="660"/>
      <c r="F119" s="660"/>
      <c r="G119" s="660"/>
      <c r="H119" s="660"/>
      <c r="I119" s="660"/>
      <c r="J119" s="660"/>
      <c r="K119" s="660"/>
      <c r="L119" s="660"/>
      <c r="M119" s="660"/>
      <c r="N119" s="660"/>
      <c r="O119" s="660"/>
      <c r="P119" s="660"/>
      <c r="Q119" s="660"/>
      <c r="R119" s="660"/>
    </row>
    <row r="120" spans="1:18" x14ac:dyDescent="0.3">
      <c r="A120" s="660"/>
      <c r="B120" s="660"/>
      <c r="C120" s="660"/>
      <c r="D120" s="660"/>
      <c r="E120" s="660"/>
      <c r="F120" s="660"/>
      <c r="G120" s="660"/>
      <c r="H120" s="660"/>
      <c r="I120" s="660"/>
      <c r="J120" s="660"/>
      <c r="K120" s="660"/>
      <c r="L120" s="660"/>
      <c r="M120" s="660"/>
      <c r="N120" s="660"/>
      <c r="O120" s="660"/>
      <c r="P120" s="660"/>
      <c r="Q120" s="660"/>
      <c r="R120" s="660"/>
    </row>
    <row r="121" spans="1:18" x14ac:dyDescent="0.3">
      <c r="A121" s="660"/>
      <c r="B121" s="660"/>
      <c r="C121" s="660"/>
      <c r="D121" s="660"/>
      <c r="E121" s="660"/>
      <c r="F121" s="660"/>
      <c r="G121" s="660"/>
      <c r="H121" s="660"/>
      <c r="I121" s="660"/>
      <c r="J121" s="660"/>
      <c r="K121" s="660"/>
      <c r="L121" s="660"/>
      <c r="M121" s="660"/>
      <c r="N121" s="660"/>
      <c r="O121" s="660"/>
      <c r="P121" s="660"/>
      <c r="Q121" s="660"/>
      <c r="R121" s="660"/>
    </row>
    <row r="122" spans="1:18" x14ac:dyDescent="0.3">
      <c r="A122" s="660"/>
      <c r="B122" s="660"/>
      <c r="C122" s="660"/>
      <c r="D122" s="660"/>
      <c r="E122" s="660"/>
      <c r="F122" s="660"/>
      <c r="G122" s="660"/>
      <c r="H122" s="660"/>
      <c r="I122" s="660"/>
      <c r="J122" s="660"/>
      <c r="K122" s="660"/>
      <c r="L122" s="660"/>
      <c r="M122" s="660"/>
      <c r="N122" s="660"/>
      <c r="O122" s="660"/>
      <c r="P122" s="660"/>
      <c r="Q122" s="660"/>
      <c r="R122" s="660"/>
    </row>
    <row r="123" spans="1:18" x14ac:dyDescent="0.3">
      <c r="A123" s="660"/>
      <c r="B123" s="660"/>
      <c r="C123" s="660"/>
      <c r="D123" s="660"/>
      <c r="E123" s="660"/>
      <c r="F123" s="660"/>
      <c r="G123" s="660"/>
      <c r="H123" s="660"/>
      <c r="I123" s="660"/>
      <c r="J123" s="660"/>
      <c r="K123" s="660"/>
      <c r="L123" s="660"/>
      <c r="M123" s="660"/>
      <c r="N123" s="660"/>
      <c r="O123" s="660"/>
      <c r="P123" s="660"/>
      <c r="Q123" s="660"/>
      <c r="R123" s="660"/>
    </row>
    <row r="124" spans="1:18" x14ac:dyDescent="0.3">
      <c r="A124" s="660"/>
      <c r="B124" s="660"/>
      <c r="C124" s="660"/>
      <c r="D124" s="660"/>
      <c r="E124" s="660"/>
      <c r="F124" s="660"/>
      <c r="G124" s="660"/>
      <c r="H124" s="660"/>
      <c r="I124" s="660"/>
      <c r="J124" s="660"/>
      <c r="K124" s="660"/>
      <c r="L124" s="660"/>
      <c r="M124" s="660"/>
      <c r="N124" s="660"/>
      <c r="O124" s="660"/>
      <c r="P124" s="660"/>
      <c r="Q124" s="660"/>
      <c r="R124" s="660"/>
    </row>
    <row r="125" spans="1:18" x14ac:dyDescent="0.3">
      <c r="A125" s="660"/>
      <c r="B125" s="660"/>
      <c r="C125" s="660"/>
      <c r="D125" s="660"/>
      <c r="E125" s="660"/>
      <c r="F125" s="660"/>
      <c r="G125" s="660"/>
      <c r="H125" s="660"/>
      <c r="I125" s="660"/>
      <c r="J125" s="660"/>
      <c r="K125" s="660"/>
      <c r="L125" s="660"/>
      <c r="M125" s="660"/>
      <c r="N125" s="660"/>
      <c r="O125" s="660"/>
      <c r="P125" s="660"/>
      <c r="Q125" s="660"/>
      <c r="R125" s="660"/>
    </row>
    <row r="126" spans="1:18" x14ac:dyDescent="0.3">
      <c r="A126" s="660"/>
      <c r="B126" s="660"/>
      <c r="C126" s="660"/>
      <c r="D126" s="660"/>
      <c r="E126" s="660"/>
      <c r="F126" s="660"/>
      <c r="G126" s="660"/>
      <c r="H126" s="660"/>
      <c r="I126" s="660"/>
      <c r="J126" s="660"/>
      <c r="K126" s="660"/>
      <c r="L126" s="660"/>
      <c r="M126" s="660"/>
      <c r="N126" s="660"/>
      <c r="O126" s="660"/>
      <c r="P126" s="660"/>
      <c r="Q126" s="660"/>
      <c r="R126" s="660"/>
    </row>
    <row r="128" spans="1:18" s="205" customFormat="1" ht="14.5" x14ac:dyDescent="0.35">
      <c r="D128" s="117"/>
      <c r="E128" s="117"/>
      <c r="F128" s="117"/>
      <c r="G128" s="117"/>
      <c r="H128" s="117"/>
      <c r="I128" s="117"/>
      <c r="J128" s="117"/>
      <c r="K128" s="117"/>
    </row>
    <row r="129" spans="4:11" s="205" customFormat="1" ht="14.5" x14ac:dyDescent="0.35">
      <c r="D129" s="117"/>
      <c r="E129" s="117"/>
      <c r="F129" s="117"/>
      <c r="G129" s="117"/>
      <c r="H129" s="117"/>
      <c r="I129" s="117"/>
      <c r="J129" s="117"/>
      <c r="K129" s="117"/>
    </row>
    <row r="130" spans="4:11" s="205" customFormat="1" ht="14.5" x14ac:dyDescent="0.35">
      <c r="D130" s="117"/>
      <c r="E130" s="117"/>
      <c r="F130" s="117"/>
      <c r="G130" s="117"/>
      <c r="H130" s="117"/>
      <c r="I130" s="117"/>
      <c r="J130" s="117"/>
      <c r="K130" s="117"/>
    </row>
    <row r="131" spans="4:11" s="205" customFormat="1" ht="14.5" x14ac:dyDescent="0.35">
      <c r="D131" s="117"/>
      <c r="E131" s="117"/>
      <c r="F131" s="117"/>
      <c r="G131" s="117"/>
      <c r="H131" s="117"/>
      <c r="I131" s="117"/>
      <c r="J131" s="117"/>
      <c r="K131" s="117"/>
    </row>
  </sheetData>
  <mergeCells count="82">
    <mergeCell ref="D24:E24"/>
    <mergeCell ref="F22:J23"/>
    <mergeCell ref="D1:G1"/>
    <mergeCell ref="I1:J1"/>
    <mergeCell ref="L1:M1"/>
    <mergeCell ref="D2:G2"/>
    <mergeCell ref="I2:J2"/>
    <mergeCell ref="L2:M2"/>
    <mergeCell ref="A4:G4"/>
    <mergeCell ref="H4:P4"/>
    <mergeCell ref="A5:B5"/>
    <mergeCell ref="C5:P5"/>
    <mergeCell ref="A6:C6"/>
    <mergeCell ref="D6:E6"/>
    <mergeCell ref="A7:C7"/>
    <mergeCell ref="D7:K7"/>
    <mergeCell ref="A8:C8"/>
    <mergeCell ref="D8:E8"/>
    <mergeCell ref="A9:C9"/>
    <mergeCell ref="D9:E9"/>
    <mergeCell ref="A10:C10"/>
    <mergeCell ref="D10:E10"/>
    <mergeCell ref="A11:C11"/>
    <mergeCell ref="D11:E11"/>
    <mergeCell ref="A12:C12"/>
    <mergeCell ref="D12:E12"/>
    <mergeCell ref="A22:C23"/>
    <mergeCell ref="A13:C13"/>
    <mergeCell ref="D13:E13"/>
    <mergeCell ref="A14:C14"/>
    <mergeCell ref="D14:E14"/>
    <mergeCell ref="A15:C15"/>
    <mergeCell ref="D15:E15"/>
    <mergeCell ref="A16:K16"/>
    <mergeCell ref="A17:E17"/>
    <mergeCell ref="A21:C21"/>
    <mergeCell ref="D21:E21"/>
    <mergeCell ref="K22:K23"/>
    <mergeCell ref="L21:Q21"/>
    <mergeCell ref="B39:E39"/>
    <mergeCell ref="A24:C24"/>
    <mergeCell ref="L24:L31"/>
    <mergeCell ref="A25:C25"/>
    <mergeCell ref="A26:C26"/>
    <mergeCell ref="A27:C27"/>
    <mergeCell ref="A28:C28"/>
    <mergeCell ref="A29:C29"/>
    <mergeCell ref="A30:C30"/>
    <mergeCell ref="A31:C31"/>
    <mergeCell ref="A32:Q32"/>
    <mergeCell ref="A33:E33"/>
    <mergeCell ref="B36:E36"/>
    <mergeCell ref="B37:E37"/>
    <mergeCell ref="B38:E38"/>
    <mergeCell ref="A42:C42"/>
    <mergeCell ref="D42:E42"/>
    <mergeCell ref="A43:C43"/>
    <mergeCell ref="D43:E43"/>
    <mergeCell ref="A44:C44"/>
    <mergeCell ref="D44:E44"/>
    <mergeCell ref="A45:C45"/>
    <mergeCell ref="D45:E45"/>
    <mergeCell ref="A46:C46"/>
    <mergeCell ref="D46:E46"/>
    <mergeCell ref="A47:C47"/>
    <mergeCell ref="D47:E47"/>
    <mergeCell ref="A48:C48"/>
    <mergeCell ref="D48:E48"/>
    <mergeCell ref="A49:C49"/>
    <mergeCell ref="D49:E49"/>
    <mergeCell ref="A50:C50"/>
    <mergeCell ref="D50:E50"/>
    <mergeCell ref="A96:K96"/>
    <mergeCell ref="A97:K102"/>
    <mergeCell ref="M97:O97"/>
    <mergeCell ref="M98:O102"/>
    <mergeCell ref="A51:K51"/>
    <mergeCell ref="A52:E52"/>
    <mergeCell ref="A89:K89"/>
    <mergeCell ref="M89:O89"/>
    <mergeCell ref="A90:K94"/>
    <mergeCell ref="M90:O94"/>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200-000000000000}">
      <formula1>AvancementTheme</formula1>
    </dataValidation>
  </dataValidations>
  <hyperlinks>
    <hyperlink ref="O1" location="DPDV_02OP2" display="PdV" xr:uid="{00000000-0004-0000-3200-000000000000}"/>
    <hyperlink ref="P1" location="DKPI_02OP2" display="KPI's" xr:uid="{00000000-0004-0000-3200-000001000000}"/>
  </hyperlinks>
  <pageMargins left="0.70866141732283472" right="0.70866141732283472" top="0.74803149606299213" bottom="0.74803149606299213" header="0.31496062992125984" footer="0.31496062992125984"/>
  <pageSetup paperSize="9" scale="43" orientation="portrait" r:id="rId1"/>
  <headerFooter>
    <oddHeader>&amp;LPAD Methodology (c) 2013-2014&amp;RStrategic Management Workshop</oddHeader>
    <oddFooter>&amp;L&amp;F&amp;C&amp;A&amp;RSituation au : &amp;D - page : &amp;P/&amp;N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70">
    <tabColor rgb="FF92D050"/>
    <pageSetUpPr fitToPage="1"/>
  </sheetPr>
  <dimension ref="A1:U98"/>
  <sheetViews>
    <sheetView showGridLines="0" showZeros="0" zoomScaleNormal="100" workbookViewId="0">
      <pane ySplit="5" topLeftCell="A21" activePane="bottomLeft" state="frozen"/>
      <selection activeCell="E12" sqref="E12:H12"/>
      <selection pane="bottomLeft" activeCell="D35" sqref="D35:J35"/>
    </sheetView>
  </sheetViews>
  <sheetFormatPr baseColWidth="10" defaultColWidth="11.453125" defaultRowHeight="13" x14ac:dyDescent="0.3"/>
  <cols>
    <col min="1" max="2" width="11.453125" style="117"/>
    <col min="3" max="3" width="10.1796875" style="117" customWidth="1"/>
    <col min="4" max="4" width="12.54296875" style="117" customWidth="1"/>
    <col min="5" max="5" width="9.453125" style="117" customWidth="1"/>
    <col min="6" max="8" width="11.453125" style="117"/>
    <col min="9" max="9" width="11.81640625" style="117" customWidth="1"/>
    <col min="10" max="16384" width="11.453125" style="117"/>
  </cols>
  <sheetData>
    <row r="1" spans="1:18"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c r="R1" s="450"/>
    </row>
    <row r="2" spans="1:18" s="59" customFormat="1" ht="18" customHeight="1" x14ac:dyDescent="0.35">
      <c r="A2" s="398"/>
      <c r="B2" s="398"/>
      <c r="C2" s="398"/>
      <c r="D2" s="1996" t="str">
        <f>NomClient</f>
        <v>BestEditor</v>
      </c>
      <c r="E2" s="1997"/>
      <c r="F2" s="1997"/>
      <c r="G2" s="1998"/>
      <c r="H2" s="398"/>
      <c r="I2" s="2164" t="s">
        <v>283</v>
      </c>
      <c r="J2" s="2000"/>
      <c r="K2" s="398"/>
      <c r="L2" s="2001">
        <v>41862.453958333332</v>
      </c>
      <c r="M2" s="2002"/>
      <c r="N2" s="399"/>
      <c r="O2" s="448">
        <f>IF(LEN(DPDV_02DS2)&gt;0,LEN(DPDV_02DS2),0-PDV_NBmini)</f>
        <v>-10</v>
      </c>
      <c r="P2" s="448">
        <f>IF(LEN(DKPI_02DS2)&gt;0,LEN(DKPI_02DS2),0-KPI_NBmini)</f>
        <v>-10</v>
      </c>
      <c r="Q2" s="451"/>
      <c r="R2" s="451"/>
    </row>
    <row r="3" spans="1:18" s="61" customFormat="1" ht="6.75" customHeight="1" thickBot="1" x14ac:dyDescent="0.4">
      <c r="A3" s="401"/>
      <c r="B3" s="401"/>
      <c r="C3" s="401"/>
      <c r="D3" s="401"/>
      <c r="E3" s="401"/>
      <c r="F3" s="401"/>
      <c r="G3" s="401"/>
      <c r="H3" s="401"/>
      <c r="I3" s="401"/>
      <c r="J3" s="401"/>
      <c r="K3" s="401"/>
      <c r="L3" s="401"/>
      <c r="M3" s="401"/>
      <c r="N3" s="401"/>
      <c r="O3" s="401"/>
      <c r="P3" s="401"/>
      <c r="Q3" s="64"/>
      <c r="R3" s="64"/>
    </row>
    <row r="4" spans="1:18" s="1" customFormat="1" ht="24.75" customHeight="1" thickBot="1" x14ac:dyDescent="0.4">
      <c r="A4" s="3341" t="str">
        <f>Parametre!B25  &amp; "  : "</f>
        <v xml:space="preserve">Plan de Recrutement et démarrage  : </v>
      </c>
      <c r="B4" s="3341"/>
      <c r="C4" s="3341"/>
      <c r="D4" s="3341"/>
      <c r="E4" s="3341"/>
      <c r="F4" s="3341"/>
      <c r="G4" s="3341"/>
      <c r="H4" s="3342" t="str">
        <f>"SaaS Estimation du nombre de clients et de partenaires pour " &amp; NomProd2</f>
        <v>SaaS Estimation du nombre de clients et de partenaires pour Offre 2</v>
      </c>
      <c r="I4" s="3342"/>
      <c r="J4" s="3342"/>
      <c r="K4" s="3342"/>
      <c r="L4" s="3342"/>
      <c r="M4" s="3342"/>
      <c r="N4" s="3342"/>
      <c r="O4" s="3342"/>
      <c r="P4" s="3343"/>
      <c r="Q4" s="435"/>
      <c r="R4" s="435"/>
    </row>
    <row r="5" spans="1:18" s="193" customFormat="1" ht="27" customHeight="1" thickBot="1" x14ac:dyDescent="0.4">
      <c r="A5" s="2017" t="s">
        <v>14</v>
      </c>
      <c r="B5" s="2017"/>
      <c r="C5" s="2018" t="s">
        <v>737</v>
      </c>
      <c r="D5" s="2018"/>
      <c r="E5" s="2018"/>
      <c r="F5" s="2018"/>
      <c r="G5" s="2018"/>
      <c r="H5" s="2018"/>
      <c r="I5" s="2018"/>
      <c r="J5" s="2018"/>
      <c r="K5" s="2018"/>
      <c r="L5" s="2018"/>
      <c r="M5" s="2018"/>
      <c r="N5" s="2018"/>
      <c r="O5" s="2018"/>
      <c r="P5" s="2018"/>
      <c r="Q5" s="452"/>
      <c r="R5" s="452"/>
    </row>
    <row r="6" spans="1:18" s="159" customFormat="1" ht="45" customHeight="1" thickTop="1" x14ac:dyDescent="0.35">
      <c r="A6" s="3434" t="s">
        <v>1062</v>
      </c>
      <c r="B6" s="3435"/>
      <c r="C6" s="3435"/>
      <c r="D6" s="3449"/>
      <c r="E6" s="3449"/>
      <c r="F6" s="489">
        <f>AnReference-1</f>
        <v>2013</v>
      </c>
      <c r="G6" s="489">
        <f>AnReference</f>
        <v>2014</v>
      </c>
      <c r="H6" s="489">
        <f>AnReference+1</f>
        <v>2015</v>
      </c>
      <c r="I6" s="489">
        <f>AnReference+2</f>
        <v>2016</v>
      </c>
      <c r="J6" s="1100">
        <f>AnReference+3</f>
        <v>2017</v>
      </c>
      <c r="K6" s="1070" t="s">
        <v>104</v>
      </c>
      <c r="L6" s="532"/>
      <c r="M6" s="673">
        <f t="shared" ref="M6:R6" si="0">F6</f>
        <v>2013</v>
      </c>
      <c r="N6" s="671">
        <f t="shared" si="0"/>
        <v>2014</v>
      </c>
      <c r="O6" s="671">
        <f t="shared" si="0"/>
        <v>2015</v>
      </c>
      <c r="P6" s="671">
        <f t="shared" si="0"/>
        <v>2016</v>
      </c>
      <c r="Q6" s="1066">
        <f t="shared" si="0"/>
        <v>2017</v>
      </c>
      <c r="R6" s="1070" t="str">
        <f t="shared" si="0"/>
        <v>Total</v>
      </c>
    </row>
    <row r="7" spans="1:18" ht="15.5" x14ac:dyDescent="0.35">
      <c r="A7" s="3428" t="str">
        <f>'02-SALESPLAN-OFR2'!A15:F15</f>
        <v>Ventes directes seules</v>
      </c>
      <c r="B7" s="3429"/>
      <c r="C7" s="3429"/>
      <c r="D7" s="3445"/>
      <c r="E7" s="3445"/>
      <c r="F7" s="533">
        <f>'02-SALESPLAN-OFR2'!G29</f>
        <v>0.375</v>
      </c>
      <c r="G7" s="533">
        <f>'02-SALESPLAN-OFR2'!H29-'02-SALESPLAN-OFR2'!G29</f>
        <v>-0.10499999999999998</v>
      </c>
      <c r="H7" s="533">
        <f>'02-SALESPLAN-OFR2'!I29-'02-SALESPLAN-OFR2'!H29</f>
        <v>-7.0000000000000007E-2</v>
      </c>
      <c r="I7" s="533">
        <f>'02-SALESPLAN-OFR2'!J29-'02-SALESPLAN-OFR2'!I29</f>
        <v>-5.0000000000000017E-2</v>
      </c>
      <c r="J7" s="1067">
        <f>'02-SALESPLAN-OFR2'!K29-'02-SALESPLAN-OFR2'!J29</f>
        <v>-6.9999999999999993E-2</v>
      </c>
      <c r="K7" s="1071">
        <f>SUM(F7:J7)</f>
        <v>0.08</v>
      </c>
      <c r="L7" s="534"/>
      <c r="M7" s="674">
        <f t="shared" ref="M7:N14" si="1">F7/$G$16</f>
        <v>4.9999999999999982</v>
      </c>
      <c r="N7" s="675">
        <f t="shared" si="1"/>
        <v>-1.3999999999999992</v>
      </c>
      <c r="O7" s="675">
        <f t="shared" ref="O7:R14" si="2">H7/H$16</f>
        <v>-0.7777777777777779</v>
      </c>
      <c r="P7" s="675">
        <f t="shared" si="2"/>
        <v>-0.45454545454545475</v>
      </c>
      <c r="Q7" s="1074">
        <f t="shared" si="2"/>
        <v>-0.53846153846153844</v>
      </c>
      <c r="R7" s="1076">
        <f t="shared" si="2"/>
        <v>0.10256410256410256</v>
      </c>
    </row>
    <row r="8" spans="1:18" ht="15.5" x14ac:dyDescent="0.35">
      <c r="A8" s="3428" t="str">
        <f>'02-SALESPLAN-OFR2'!A16:F16</f>
        <v>VARs revente</v>
      </c>
      <c r="B8" s="3429"/>
      <c r="C8" s="3429"/>
      <c r="D8" s="3445"/>
      <c r="E8" s="3445"/>
      <c r="F8" s="533">
        <f>'02-SALESPLAN-OFR2'!G30</f>
        <v>0</v>
      </c>
      <c r="G8" s="533">
        <f>'02-SALESPLAN-OFR2'!H30-'02-SALESPLAN-OFR2'!G30</f>
        <v>0.1</v>
      </c>
      <c r="H8" s="533">
        <f>'02-SALESPLAN-OFR2'!I30-'02-SALESPLAN-OFR2'!H30</f>
        <v>7.9999999999999988E-2</v>
      </c>
      <c r="I8" s="533">
        <f>'02-SALESPLAN-OFR2'!J30-'02-SALESPLAN-OFR2'!I30</f>
        <v>7.0000000000000007E-2</v>
      </c>
      <c r="J8" s="1067">
        <f>'02-SALESPLAN-OFR2'!K30-'02-SALESPLAN-OFR2'!J30</f>
        <v>4.9999999999999989E-2</v>
      </c>
      <c r="K8" s="1071">
        <f t="shared" ref="K8:K16" si="3">SUM(F8:J8)</f>
        <v>0.3</v>
      </c>
      <c r="L8" s="534"/>
      <c r="M8" s="674">
        <f t="shared" si="1"/>
        <v>0</v>
      </c>
      <c r="N8" s="675">
        <f t="shared" si="1"/>
        <v>1.333333333333333</v>
      </c>
      <c r="O8" s="675">
        <f t="shared" si="2"/>
        <v>0.88888888888888884</v>
      </c>
      <c r="P8" s="675">
        <f t="shared" si="2"/>
        <v>0.63636363636363646</v>
      </c>
      <c r="Q8" s="1074">
        <f t="shared" si="2"/>
        <v>0.38461538461538453</v>
      </c>
      <c r="R8" s="1076">
        <f t="shared" si="2"/>
        <v>0.38461538461538458</v>
      </c>
    </row>
    <row r="9" spans="1:18" ht="15.5" x14ac:dyDescent="0.35">
      <c r="A9" s="3428" t="str">
        <f>'02-SALESPLAN-OFR2'!A17:F17</f>
        <v>Editeurs revente</v>
      </c>
      <c r="B9" s="3429"/>
      <c r="C9" s="3429"/>
      <c r="D9" s="3445"/>
      <c r="E9" s="3445"/>
      <c r="F9" s="533">
        <f>'02-SALESPLAN-OFR2'!G31</f>
        <v>0</v>
      </c>
      <c r="G9" s="533">
        <f>'02-SALESPLAN-OFR2'!H31-'02-SALESPLAN-OFR2'!G31</f>
        <v>0.05</v>
      </c>
      <c r="H9" s="533">
        <f>'02-SALESPLAN-OFR2'!I31-'02-SALESPLAN-OFR2'!H31</f>
        <v>0.06</v>
      </c>
      <c r="I9" s="533">
        <f>'02-SALESPLAN-OFR2'!J31-'02-SALESPLAN-OFR2'!I31</f>
        <v>3.9999999999999994E-2</v>
      </c>
      <c r="J9" s="1067">
        <f>'02-SALESPLAN-OFR2'!K31-'02-SALESPLAN-OFR2'!J31</f>
        <v>5.0000000000000017E-2</v>
      </c>
      <c r="K9" s="1071">
        <f t="shared" si="3"/>
        <v>0.2</v>
      </c>
      <c r="L9" s="534"/>
      <c r="M9" s="674">
        <f t="shared" si="1"/>
        <v>0</v>
      </c>
      <c r="N9" s="675">
        <f t="shared" si="1"/>
        <v>0.66666666666666652</v>
      </c>
      <c r="O9" s="675">
        <f t="shared" si="2"/>
        <v>0.66666666666666663</v>
      </c>
      <c r="P9" s="675">
        <f t="shared" si="2"/>
        <v>0.36363636363636365</v>
      </c>
      <c r="Q9" s="1074">
        <f t="shared" si="2"/>
        <v>0.38461538461538475</v>
      </c>
      <c r="R9" s="1076">
        <f t="shared" si="2"/>
        <v>0.25641025641025644</v>
      </c>
    </row>
    <row r="10" spans="1:18" ht="15.5" x14ac:dyDescent="0.35">
      <c r="A10" s="3428" t="str">
        <f>'02-SALESPLAN-OFR2'!A18:F18</f>
        <v>Cabinets de conseil prescripteurs</v>
      </c>
      <c r="B10" s="3429"/>
      <c r="C10" s="3429"/>
      <c r="D10" s="3445"/>
      <c r="E10" s="3445"/>
      <c r="F10" s="533">
        <f>'02-SALESPLAN-OFR2'!G32</f>
        <v>0</v>
      </c>
      <c r="G10" s="533">
        <f>'02-SALESPLAN-OFR2'!H32-'02-SALESPLAN-OFR2'!G32</f>
        <v>1.4999999999999999E-2</v>
      </c>
      <c r="H10" s="533">
        <f>'02-SALESPLAN-OFR2'!I32-'02-SALESPLAN-OFR2'!H32</f>
        <v>1.0000000000000002E-2</v>
      </c>
      <c r="I10" s="533">
        <f>'02-SALESPLAN-OFR2'!J32-'02-SALESPLAN-OFR2'!I32</f>
        <v>2.5000000000000001E-2</v>
      </c>
      <c r="J10" s="1067">
        <f>'02-SALESPLAN-OFR2'!K32-'02-SALESPLAN-OFR2'!J32</f>
        <v>0.05</v>
      </c>
      <c r="K10" s="1071">
        <f t="shared" si="3"/>
        <v>0.1</v>
      </c>
      <c r="L10" s="534"/>
      <c r="M10" s="674">
        <f t="shared" si="1"/>
        <v>0</v>
      </c>
      <c r="N10" s="675">
        <f t="shared" si="1"/>
        <v>0.19999999999999993</v>
      </c>
      <c r="O10" s="675">
        <f t="shared" si="2"/>
        <v>0.11111111111111113</v>
      </c>
      <c r="P10" s="675">
        <f t="shared" si="2"/>
        <v>0.22727272727272732</v>
      </c>
      <c r="Q10" s="1074">
        <f t="shared" si="2"/>
        <v>0.38461538461538464</v>
      </c>
      <c r="R10" s="1076">
        <f t="shared" si="2"/>
        <v>0.12820512820512822</v>
      </c>
    </row>
    <row r="11" spans="1:18" ht="15.5" x14ac:dyDescent="0.35">
      <c r="A11" s="3428" t="str">
        <f>'02-SALESPLAN-OFR2'!A19:F19</f>
        <v>ESN / SS2I en mode alliance</v>
      </c>
      <c r="B11" s="3429"/>
      <c r="C11" s="3429"/>
      <c r="D11" s="3445"/>
      <c r="E11" s="3445"/>
      <c r="F11" s="533">
        <f>'02-SALESPLAN-OFR2'!G33</f>
        <v>0</v>
      </c>
      <c r="G11" s="533">
        <f>'02-SALESPLAN-OFR2'!H33-'02-SALESPLAN-OFR2'!G33</f>
        <v>1.4999999999999999E-2</v>
      </c>
      <c r="H11" s="533">
        <f>'02-SALESPLAN-OFR2'!I33-'02-SALESPLAN-OFR2'!H33</f>
        <v>1.0000000000000002E-2</v>
      </c>
      <c r="I11" s="533">
        <f>'02-SALESPLAN-OFR2'!J33-'02-SALESPLAN-OFR2'!I33</f>
        <v>2.5000000000000001E-2</v>
      </c>
      <c r="J11" s="1067">
        <f>'02-SALESPLAN-OFR2'!K33-'02-SALESPLAN-OFR2'!J33</f>
        <v>0.05</v>
      </c>
      <c r="K11" s="1071">
        <f>SUM(F11:J11)</f>
        <v>0.1</v>
      </c>
      <c r="L11" s="496"/>
      <c r="M11" s="674">
        <f t="shared" si="1"/>
        <v>0</v>
      </c>
      <c r="N11" s="675">
        <f t="shared" si="1"/>
        <v>0.19999999999999993</v>
      </c>
      <c r="O11" s="675">
        <f t="shared" si="2"/>
        <v>0.11111111111111113</v>
      </c>
      <c r="P11" s="675">
        <f t="shared" si="2"/>
        <v>0.22727272727272732</v>
      </c>
      <c r="Q11" s="1074">
        <f t="shared" si="2"/>
        <v>0.38461538461538464</v>
      </c>
      <c r="R11" s="1076">
        <f t="shared" si="2"/>
        <v>0.12820512820512822</v>
      </c>
    </row>
    <row r="12" spans="1:18" ht="15.5" x14ac:dyDescent="0.35">
      <c r="A12" s="3428">
        <f>'02-SALESPLAN-OFR2'!A20:F20</f>
        <v>0</v>
      </c>
      <c r="B12" s="3429"/>
      <c r="C12" s="3429"/>
      <c r="D12" s="3445"/>
      <c r="E12" s="3445"/>
      <c r="F12" s="533">
        <f>'02-SALESPLAN-OFR2'!G34</f>
        <v>0</v>
      </c>
      <c r="G12" s="533">
        <f>'02-SALESPLAN-OFR2'!H34-'02-SALESPLAN-OFR2'!G34</f>
        <v>0</v>
      </c>
      <c r="H12" s="533">
        <f>'02-SALESPLAN-OFR2'!I34-'02-SALESPLAN-OFR2'!H34</f>
        <v>0</v>
      </c>
      <c r="I12" s="533">
        <f>'02-SALESPLAN-OFR2'!J34-'02-SALESPLAN-OFR2'!I34</f>
        <v>0</v>
      </c>
      <c r="J12" s="1067">
        <f>'02-SALESPLAN-OFR2'!K34-'02-SALESPLAN-OFR2'!J34</f>
        <v>0</v>
      </c>
      <c r="K12" s="1071">
        <f t="shared" si="3"/>
        <v>0</v>
      </c>
      <c r="L12" s="496"/>
      <c r="M12" s="674">
        <f t="shared" si="1"/>
        <v>0</v>
      </c>
      <c r="N12" s="675">
        <f t="shared" si="1"/>
        <v>0</v>
      </c>
      <c r="O12" s="675">
        <f t="shared" si="2"/>
        <v>0</v>
      </c>
      <c r="P12" s="675">
        <f t="shared" si="2"/>
        <v>0</v>
      </c>
      <c r="Q12" s="1074">
        <f t="shared" si="2"/>
        <v>0</v>
      </c>
      <c r="R12" s="1076">
        <f t="shared" si="2"/>
        <v>0</v>
      </c>
    </row>
    <row r="13" spans="1:18" ht="15.5" x14ac:dyDescent="0.35">
      <c r="A13" s="3428">
        <f>'02-SALESPLAN-OFR2'!A21:F21</f>
        <v>0</v>
      </c>
      <c r="B13" s="3429"/>
      <c r="C13" s="3429"/>
      <c r="D13" s="3445"/>
      <c r="E13" s="3445"/>
      <c r="F13" s="533">
        <f>'02-SALESPLAN-OFR2'!G35</f>
        <v>0</v>
      </c>
      <c r="G13" s="533">
        <f>'02-SALESPLAN-OFR2'!H35-'02-SALESPLAN-OFR2'!G35</f>
        <v>0</v>
      </c>
      <c r="H13" s="533">
        <f>'02-SALESPLAN-OFR2'!I35-'02-SALESPLAN-OFR2'!H35</f>
        <v>0</v>
      </c>
      <c r="I13" s="533">
        <f>'02-SALESPLAN-OFR2'!J35-'02-SALESPLAN-OFR2'!I35</f>
        <v>0</v>
      </c>
      <c r="J13" s="1067">
        <f>'02-SALESPLAN-OFR2'!K35-'02-SALESPLAN-OFR2'!J35</f>
        <v>0</v>
      </c>
      <c r="K13" s="1071">
        <f>SUM(F13:J13)</f>
        <v>0</v>
      </c>
      <c r="L13" s="496"/>
      <c r="M13" s="674">
        <f t="shared" si="1"/>
        <v>0</v>
      </c>
      <c r="N13" s="675">
        <f t="shared" si="1"/>
        <v>0</v>
      </c>
      <c r="O13" s="675">
        <f t="shared" si="2"/>
        <v>0</v>
      </c>
      <c r="P13" s="675">
        <f t="shared" si="2"/>
        <v>0</v>
      </c>
      <c r="Q13" s="1074">
        <f t="shared" si="2"/>
        <v>0</v>
      </c>
      <c r="R13" s="1076">
        <f t="shared" si="2"/>
        <v>0</v>
      </c>
    </row>
    <row r="14" spans="1:18" ht="15.5" x14ac:dyDescent="0.35">
      <c r="A14" s="3428">
        <f>'02-SALESPLAN-OFR2'!A22:F22</f>
        <v>0</v>
      </c>
      <c r="B14" s="3429"/>
      <c r="C14" s="3429"/>
      <c r="D14" s="3445"/>
      <c r="E14" s="3445"/>
      <c r="F14" s="533">
        <f>'02-SALESPLAN-OFR2'!G36</f>
        <v>0</v>
      </c>
      <c r="G14" s="533">
        <f>'02-SALESPLAN-OFR2'!H36-'02-SALESPLAN-OFR2'!G36</f>
        <v>0</v>
      </c>
      <c r="H14" s="533">
        <f>'02-SALESPLAN-OFR2'!I36-'02-SALESPLAN-OFR2'!H36</f>
        <v>0</v>
      </c>
      <c r="I14" s="533">
        <f>'02-SALESPLAN-OFR2'!J36-'02-SALESPLAN-OFR2'!I36</f>
        <v>0</v>
      </c>
      <c r="J14" s="1067">
        <f>'02-SALESPLAN-OFR2'!K36-'02-SALESPLAN-OFR2'!J36</f>
        <v>0</v>
      </c>
      <c r="K14" s="1071">
        <f t="shared" si="3"/>
        <v>0</v>
      </c>
      <c r="L14" s="496"/>
      <c r="M14" s="674">
        <f t="shared" si="1"/>
        <v>0</v>
      </c>
      <c r="N14" s="675">
        <f t="shared" si="1"/>
        <v>0</v>
      </c>
      <c r="O14" s="675">
        <f t="shared" si="2"/>
        <v>0</v>
      </c>
      <c r="P14" s="675">
        <f t="shared" si="2"/>
        <v>0</v>
      </c>
      <c r="Q14" s="1074">
        <f t="shared" si="2"/>
        <v>0</v>
      </c>
      <c r="R14" s="1076">
        <f t="shared" si="2"/>
        <v>0</v>
      </c>
    </row>
    <row r="15" spans="1:18" ht="15" thickBot="1" x14ac:dyDescent="0.4">
      <c r="A15" s="3446"/>
      <c r="B15" s="3447"/>
      <c r="C15" s="3447"/>
      <c r="D15" s="3447"/>
      <c r="E15" s="3447"/>
      <c r="F15" s="3447"/>
      <c r="G15" s="3447"/>
      <c r="H15" s="3447"/>
      <c r="I15" s="3447"/>
      <c r="J15" s="3447"/>
      <c r="K15" s="3448"/>
      <c r="L15" s="496"/>
      <c r="M15" s="3442"/>
      <c r="N15" s="3443"/>
      <c r="O15" s="3443"/>
      <c r="P15" s="3443"/>
      <c r="Q15" s="3443"/>
      <c r="R15" s="3444"/>
    </row>
    <row r="16" spans="1:18" ht="15.5" thickTop="1" thickBot="1" x14ac:dyDescent="0.4">
      <c r="A16" s="660"/>
      <c r="B16" s="660"/>
      <c r="C16" s="3436" t="s">
        <v>311</v>
      </c>
      <c r="D16" s="3437"/>
      <c r="E16" s="3438"/>
      <c r="F16" s="676">
        <f>SUM(F7:F15)</f>
        <v>0.375</v>
      </c>
      <c r="G16" s="676">
        <f>SUM(G7:G15)</f>
        <v>7.5000000000000025E-2</v>
      </c>
      <c r="H16" s="676">
        <f>SUM(H7:H15)</f>
        <v>0.09</v>
      </c>
      <c r="I16" s="676">
        <f>SUM(I7:I15)</f>
        <v>0.10999999999999999</v>
      </c>
      <c r="J16" s="1068">
        <f>SUM(J7:J15)</f>
        <v>0.13</v>
      </c>
      <c r="K16" s="1072">
        <f t="shared" si="3"/>
        <v>0.78</v>
      </c>
      <c r="L16" s="521"/>
      <c r="M16" s="677">
        <f t="shared" ref="M16:R16" si="4">SUM(M7:M15)</f>
        <v>4.9999999999999982</v>
      </c>
      <c r="N16" s="678">
        <f t="shared" si="4"/>
        <v>1.0000000000000002</v>
      </c>
      <c r="O16" s="678">
        <f t="shared" si="4"/>
        <v>0.99999999999999989</v>
      </c>
      <c r="P16" s="678">
        <f t="shared" si="4"/>
        <v>1</v>
      </c>
      <c r="Q16" s="1075">
        <f t="shared" si="4"/>
        <v>1</v>
      </c>
      <c r="R16" s="1077">
        <f t="shared" si="4"/>
        <v>1</v>
      </c>
    </row>
    <row r="17" spans="1:18" ht="15.5" thickTop="1" thickBot="1" x14ac:dyDescent="0.4">
      <c r="A17" s="660"/>
      <c r="B17" s="660"/>
      <c r="C17" s="3439" t="s">
        <v>508</v>
      </c>
      <c r="D17" s="3440"/>
      <c r="E17" s="3441"/>
      <c r="F17" s="679"/>
      <c r="G17" s="541">
        <f>G16/F16</f>
        <v>0.20000000000000007</v>
      </c>
      <c r="H17" s="541">
        <f>H16/G16</f>
        <v>1.1999999999999995</v>
      </c>
      <c r="I17" s="541">
        <f>I16/H16</f>
        <v>1.2222222222222221</v>
      </c>
      <c r="J17" s="1069">
        <f>J16/I16</f>
        <v>1.1818181818181821</v>
      </c>
      <c r="K17" s="1073"/>
      <c r="L17" s="506"/>
      <c r="M17" s="496"/>
      <c r="N17" s="496"/>
      <c r="O17" s="496"/>
      <c r="P17" s="496"/>
      <c r="Q17" s="496"/>
      <c r="R17" s="497"/>
    </row>
    <row r="18" spans="1:18" ht="13.5" thickTop="1" x14ac:dyDescent="0.3">
      <c r="A18" s="660"/>
      <c r="B18" s="660"/>
      <c r="C18" s="660"/>
      <c r="D18" s="660"/>
      <c r="E18" s="660"/>
      <c r="F18" s="660"/>
      <c r="G18" s="660"/>
      <c r="H18" s="660"/>
      <c r="I18" s="660"/>
      <c r="J18" s="660"/>
      <c r="K18" s="660"/>
      <c r="L18" s="660"/>
      <c r="M18" s="660"/>
      <c r="N18" s="660"/>
      <c r="O18" s="660"/>
      <c r="P18" s="660"/>
      <c r="Q18" s="660"/>
      <c r="R18" s="660"/>
    </row>
    <row r="19" spans="1:18" x14ac:dyDescent="0.3">
      <c r="A19" s="660"/>
      <c r="B19" s="660"/>
      <c r="C19" s="660"/>
      <c r="D19" s="660"/>
      <c r="E19" s="660"/>
      <c r="F19" s="660"/>
      <c r="G19" s="660"/>
      <c r="H19" s="660"/>
      <c r="I19" s="660"/>
      <c r="J19" s="660"/>
      <c r="K19" s="660"/>
      <c r="L19" s="660"/>
      <c r="M19" s="660"/>
      <c r="N19" s="660"/>
      <c r="O19" s="660"/>
      <c r="P19" s="660"/>
      <c r="Q19" s="660"/>
      <c r="R19" s="660"/>
    </row>
    <row r="20" spans="1:18" ht="13.5" thickBot="1" x14ac:dyDescent="0.35">
      <c r="A20" s="660"/>
      <c r="B20" s="660"/>
      <c r="C20" s="660"/>
      <c r="D20" s="660"/>
      <c r="E20" s="660"/>
      <c r="F20" s="660"/>
      <c r="G20" s="660"/>
      <c r="H20" s="660"/>
      <c r="I20" s="660"/>
      <c r="J20" s="660"/>
      <c r="K20" s="660"/>
      <c r="L20" s="660"/>
      <c r="M20" s="660"/>
      <c r="N20" s="660"/>
      <c r="O20" s="660"/>
      <c r="P20" s="660"/>
      <c r="Q20" s="660"/>
      <c r="R20" s="660"/>
    </row>
    <row r="21" spans="1:18" s="205" customFormat="1" ht="58.5" customHeight="1" thickTop="1" x14ac:dyDescent="0.35">
      <c r="A21" s="3434" t="s">
        <v>1063</v>
      </c>
      <c r="B21" s="3435"/>
      <c r="C21" s="3435"/>
      <c r="D21" s="3435" t="s">
        <v>529</v>
      </c>
      <c r="E21" s="3435"/>
      <c r="F21" s="671">
        <f t="shared" ref="F21:K21" si="5">F6</f>
        <v>2013</v>
      </c>
      <c r="G21" s="671">
        <f t="shared" si="5"/>
        <v>2014</v>
      </c>
      <c r="H21" s="671">
        <f t="shared" si="5"/>
        <v>2015</v>
      </c>
      <c r="I21" s="671">
        <f t="shared" si="5"/>
        <v>2016</v>
      </c>
      <c r="J21" s="1066">
        <f t="shared" si="5"/>
        <v>2017</v>
      </c>
      <c r="K21" s="1070" t="str">
        <f t="shared" si="5"/>
        <v>Total</v>
      </c>
      <c r="L21" s="547"/>
      <c r="M21" s="547"/>
      <c r="N21" s="547"/>
      <c r="O21" s="547"/>
      <c r="P21" s="547"/>
      <c r="Q21" s="547"/>
      <c r="R21" s="547"/>
    </row>
    <row r="22" spans="1:18" ht="15.5" x14ac:dyDescent="0.35">
      <c r="A22" s="3428" t="str">
        <f t="shared" ref="A22:A29" si="6">A7</f>
        <v>Ventes directes seules</v>
      </c>
      <c r="B22" s="3429"/>
      <c r="C22" s="3429"/>
      <c r="D22" s="2444"/>
      <c r="E22" s="2444"/>
      <c r="F22" s="1172">
        <f t="shared" ref="F22:J29" si="7">IF($D22=0,0,F7/$D22)</f>
        <v>0</v>
      </c>
      <c r="G22" s="1172">
        <f t="shared" si="7"/>
        <v>0</v>
      </c>
      <c r="H22" s="1172">
        <f t="shared" si="7"/>
        <v>0</v>
      </c>
      <c r="I22" s="1172">
        <f t="shared" si="7"/>
        <v>0</v>
      </c>
      <c r="J22" s="1173">
        <f t="shared" si="7"/>
        <v>0</v>
      </c>
      <c r="K22" s="1176">
        <f t="shared" ref="K22:K29" si="8">SUM(G22:J22)</f>
        <v>0</v>
      </c>
      <c r="L22" s="660"/>
      <c r="M22" s="660"/>
      <c r="N22" s="660"/>
      <c r="O22" s="660"/>
      <c r="P22" s="660"/>
      <c r="Q22" s="660"/>
      <c r="R22" s="660"/>
    </row>
    <row r="23" spans="1:18" ht="15.5" x14ac:dyDescent="0.35">
      <c r="A23" s="3428" t="str">
        <f t="shared" si="6"/>
        <v>VARs revente</v>
      </c>
      <c r="B23" s="3429"/>
      <c r="C23" s="3429"/>
      <c r="D23" s="3430">
        <v>1.2E-2</v>
      </c>
      <c r="E23" s="3430"/>
      <c r="F23" s="1194">
        <f t="shared" si="7"/>
        <v>0</v>
      </c>
      <c r="G23" s="680">
        <f t="shared" si="7"/>
        <v>8.3333333333333339</v>
      </c>
      <c r="H23" s="680">
        <f t="shared" si="7"/>
        <v>6.6666666666666652</v>
      </c>
      <c r="I23" s="680">
        <f t="shared" si="7"/>
        <v>5.8333333333333339</v>
      </c>
      <c r="J23" s="1078">
        <f t="shared" si="7"/>
        <v>4.1666666666666661</v>
      </c>
      <c r="K23" s="1081">
        <f t="shared" si="8"/>
        <v>25</v>
      </c>
      <c r="L23" s="660"/>
      <c r="M23" s="660"/>
      <c r="N23" s="660"/>
      <c r="O23" s="660"/>
      <c r="P23" s="660"/>
      <c r="Q23" s="660"/>
      <c r="R23" s="660"/>
    </row>
    <row r="24" spans="1:18" ht="15.5" x14ac:dyDescent="0.35">
      <c r="A24" s="3428" t="str">
        <f t="shared" si="6"/>
        <v>Editeurs revente</v>
      </c>
      <c r="B24" s="3429"/>
      <c r="C24" s="3429"/>
      <c r="D24" s="3430">
        <v>1.2E-2</v>
      </c>
      <c r="E24" s="3430"/>
      <c r="F24" s="1194">
        <f t="shared" si="7"/>
        <v>0</v>
      </c>
      <c r="G24" s="680">
        <f t="shared" si="7"/>
        <v>4.166666666666667</v>
      </c>
      <c r="H24" s="680">
        <f t="shared" si="7"/>
        <v>5</v>
      </c>
      <c r="I24" s="680">
        <f t="shared" si="7"/>
        <v>3.3333333333333326</v>
      </c>
      <c r="J24" s="1078">
        <f t="shared" si="7"/>
        <v>4.1666666666666679</v>
      </c>
      <c r="K24" s="1082">
        <f t="shared" si="8"/>
        <v>16.666666666666668</v>
      </c>
      <c r="L24" s="660"/>
      <c r="M24" s="660"/>
      <c r="N24" s="660"/>
      <c r="O24" s="660"/>
      <c r="P24" s="660"/>
      <c r="Q24" s="660"/>
      <c r="R24" s="660"/>
    </row>
    <row r="25" spans="1:18" ht="15.5" x14ac:dyDescent="0.35">
      <c r="A25" s="3428" t="str">
        <f t="shared" si="6"/>
        <v>Cabinets de conseil prescripteurs</v>
      </c>
      <c r="B25" s="3429"/>
      <c r="C25" s="3429"/>
      <c r="D25" s="3430">
        <v>1.6E-2</v>
      </c>
      <c r="E25" s="3430"/>
      <c r="F25" s="1194">
        <f t="shared" si="7"/>
        <v>0</v>
      </c>
      <c r="G25" s="680">
        <f t="shared" si="7"/>
        <v>0.9375</v>
      </c>
      <c r="H25" s="680">
        <f t="shared" si="7"/>
        <v>0.62500000000000011</v>
      </c>
      <c r="I25" s="680">
        <f t="shared" si="7"/>
        <v>1.5625</v>
      </c>
      <c r="J25" s="1078">
        <f t="shared" si="7"/>
        <v>3.125</v>
      </c>
      <c r="K25" s="1081">
        <f t="shared" si="8"/>
        <v>6.25</v>
      </c>
      <c r="L25" s="660"/>
      <c r="M25" s="660"/>
      <c r="N25" s="660"/>
      <c r="O25" s="660"/>
      <c r="P25" s="660"/>
      <c r="Q25" s="660"/>
      <c r="R25" s="660"/>
    </row>
    <row r="26" spans="1:18" ht="15.5" x14ac:dyDescent="0.35">
      <c r="A26" s="3428" t="str">
        <f t="shared" si="6"/>
        <v>ESN / SS2I en mode alliance</v>
      </c>
      <c r="B26" s="3429"/>
      <c r="C26" s="3429"/>
      <c r="D26" s="3430">
        <v>0.04</v>
      </c>
      <c r="E26" s="3430"/>
      <c r="F26" s="1194">
        <f t="shared" si="7"/>
        <v>0</v>
      </c>
      <c r="G26" s="680">
        <f t="shared" si="7"/>
        <v>0.375</v>
      </c>
      <c r="H26" s="680">
        <f t="shared" si="7"/>
        <v>0.25000000000000006</v>
      </c>
      <c r="I26" s="680">
        <f t="shared" si="7"/>
        <v>0.625</v>
      </c>
      <c r="J26" s="1078">
        <f t="shared" si="7"/>
        <v>1.25</v>
      </c>
      <c r="K26" s="1081">
        <f t="shared" si="8"/>
        <v>2.5</v>
      </c>
      <c r="L26" s="660"/>
      <c r="M26" s="660"/>
      <c r="N26" s="660"/>
      <c r="O26" s="660"/>
      <c r="P26" s="660"/>
      <c r="Q26" s="660"/>
      <c r="R26" s="660"/>
    </row>
    <row r="27" spans="1:18" ht="15.5" x14ac:dyDescent="0.35">
      <c r="A27" s="3428">
        <f t="shared" si="6"/>
        <v>0</v>
      </c>
      <c r="B27" s="3429"/>
      <c r="C27" s="3429"/>
      <c r="D27" s="3430"/>
      <c r="E27" s="3430"/>
      <c r="F27" s="1194">
        <f t="shared" si="7"/>
        <v>0</v>
      </c>
      <c r="G27" s="680">
        <f t="shared" si="7"/>
        <v>0</v>
      </c>
      <c r="H27" s="680">
        <f t="shared" si="7"/>
        <v>0</v>
      </c>
      <c r="I27" s="680">
        <f t="shared" si="7"/>
        <v>0</v>
      </c>
      <c r="J27" s="1078">
        <f t="shared" si="7"/>
        <v>0</v>
      </c>
      <c r="K27" s="1080">
        <f t="shared" si="8"/>
        <v>0</v>
      </c>
      <c r="L27" s="660"/>
      <c r="M27" s="660"/>
      <c r="N27" s="660"/>
      <c r="O27" s="660"/>
      <c r="P27" s="660"/>
      <c r="Q27" s="660"/>
      <c r="R27" s="660"/>
    </row>
    <row r="28" spans="1:18" ht="15.5" x14ac:dyDescent="0.35">
      <c r="A28" s="3428">
        <f t="shared" si="6"/>
        <v>0</v>
      </c>
      <c r="B28" s="3429"/>
      <c r="C28" s="3429"/>
      <c r="D28" s="3430"/>
      <c r="E28" s="3430"/>
      <c r="F28" s="1194">
        <f t="shared" si="7"/>
        <v>0</v>
      </c>
      <c r="G28" s="680">
        <f t="shared" si="7"/>
        <v>0</v>
      </c>
      <c r="H28" s="680">
        <f t="shared" si="7"/>
        <v>0</v>
      </c>
      <c r="I28" s="680">
        <f t="shared" si="7"/>
        <v>0</v>
      </c>
      <c r="J28" s="1078">
        <f t="shared" si="7"/>
        <v>0</v>
      </c>
      <c r="K28" s="1080">
        <f t="shared" si="8"/>
        <v>0</v>
      </c>
      <c r="L28" s="660"/>
      <c r="M28" s="660"/>
      <c r="N28" s="660"/>
      <c r="O28" s="660"/>
      <c r="P28" s="660"/>
      <c r="Q28" s="660"/>
      <c r="R28" s="660"/>
    </row>
    <row r="29" spans="1:18" ht="15.5" x14ac:dyDescent="0.35">
      <c r="A29" s="3428">
        <f t="shared" si="6"/>
        <v>0</v>
      </c>
      <c r="B29" s="3429"/>
      <c r="C29" s="3429"/>
      <c r="D29" s="3430"/>
      <c r="E29" s="3430"/>
      <c r="F29" s="1194">
        <f t="shared" si="7"/>
        <v>0</v>
      </c>
      <c r="G29" s="680">
        <f t="shared" si="7"/>
        <v>0</v>
      </c>
      <c r="H29" s="680">
        <f t="shared" si="7"/>
        <v>0</v>
      </c>
      <c r="I29" s="680">
        <f t="shared" si="7"/>
        <v>0</v>
      </c>
      <c r="J29" s="1078">
        <f t="shared" si="7"/>
        <v>0</v>
      </c>
      <c r="K29" s="1080">
        <f t="shared" si="8"/>
        <v>0</v>
      </c>
      <c r="L29" s="660"/>
      <c r="M29" s="660"/>
      <c r="N29" s="660"/>
      <c r="O29" s="660"/>
      <c r="P29" s="660"/>
      <c r="Q29" s="660"/>
      <c r="R29" s="660"/>
    </row>
    <row r="30" spans="1:18" ht="15.75" customHeight="1" thickBot="1" x14ac:dyDescent="0.35">
      <c r="A30" s="3431"/>
      <c r="B30" s="3432"/>
      <c r="C30" s="3432"/>
      <c r="D30" s="3432"/>
      <c r="E30" s="3432"/>
      <c r="F30" s="3432"/>
      <c r="G30" s="3432"/>
      <c r="H30" s="3432"/>
      <c r="I30" s="3432"/>
      <c r="J30" s="3432"/>
      <c r="K30" s="3433"/>
      <c r="L30" s="660"/>
      <c r="M30" s="660"/>
      <c r="N30" s="660"/>
      <c r="O30" s="660"/>
      <c r="P30" s="660"/>
      <c r="Q30" s="660"/>
      <c r="R30" s="660"/>
    </row>
    <row r="31" spans="1:18" ht="19.5" thickTop="1" thickBot="1" x14ac:dyDescent="0.35">
      <c r="A31" s="660"/>
      <c r="B31" s="660"/>
      <c r="C31" s="660"/>
      <c r="D31" s="3350" t="s">
        <v>104</v>
      </c>
      <c r="E31" s="3351"/>
      <c r="F31" s="681">
        <f>SUM(F22:F30)</f>
        <v>0</v>
      </c>
      <c r="G31" s="681">
        <f>SUM(G22:G30)</f>
        <v>13.8125</v>
      </c>
      <c r="H31" s="681">
        <f>SUM(H22:H30)</f>
        <v>12.541666666666664</v>
      </c>
      <c r="I31" s="681">
        <f>SUM(I22:I30)</f>
        <v>11.354166666666666</v>
      </c>
      <c r="J31" s="1079">
        <f>SUM(J22:J30)</f>
        <v>12.708333333333334</v>
      </c>
      <c r="K31" s="1083">
        <f>SUM(G31:J31)</f>
        <v>50.416666666666664</v>
      </c>
      <c r="L31" s="660"/>
      <c r="M31" s="660"/>
      <c r="N31" s="660"/>
      <c r="O31" s="660"/>
      <c r="P31" s="660"/>
      <c r="Q31" s="660"/>
      <c r="R31" s="660"/>
    </row>
    <row r="32" spans="1:18" ht="13.5" thickTop="1" x14ac:dyDescent="0.3">
      <c r="A32" s="660"/>
      <c r="B32" s="660"/>
      <c r="C32" s="660"/>
      <c r="D32" s="660"/>
      <c r="E32" s="660"/>
      <c r="F32" s="660"/>
      <c r="G32" s="660"/>
      <c r="H32" s="660"/>
      <c r="I32" s="660"/>
      <c r="J32" s="660"/>
      <c r="K32" s="660"/>
      <c r="L32" s="660"/>
      <c r="M32" s="660"/>
      <c r="N32" s="660"/>
      <c r="O32" s="660"/>
      <c r="P32" s="660"/>
      <c r="Q32" s="660"/>
      <c r="R32" s="660"/>
    </row>
    <row r="33" spans="1:21" ht="13.5" thickBot="1" x14ac:dyDescent="0.35">
      <c r="A33" s="660"/>
      <c r="B33" s="660"/>
      <c r="C33" s="660"/>
      <c r="D33" s="660"/>
      <c r="E33" s="660"/>
      <c r="F33" s="660"/>
      <c r="G33" s="660"/>
      <c r="H33" s="660"/>
      <c r="I33" s="660"/>
      <c r="J33" s="660"/>
      <c r="K33" s="660"/>
      <c r="L33" s="660"/>
      <c r="M33" s="660"/>
      <c r="N33" s="660"/>
      <c r="O33" s="660"/>
      <c r="P33" s="660"/>
      <c r="Q33" s="660"/>
      <c r="R33" s="660"/>
    </row>
    <row r="34" spans="1:21" s="205" customFormat="1" ht="47.25" customHeight="1" thickTop="1" x14ac:dyDescent="0.35">
      <c r="A34" s="3434" t="s">
        <v>591</v>
      </c>
      <c r="B34" s="3435"/>
      <c r="C34" s="3435"/>
      <c r="D34" s="3435" t="s">
        <v>958</v>
      </c>
      <c r="E34" s="3435"/>
      <c r="F34" s="671">
        <f>F6</f>
        <v>2013</v>
      </c>
      <c r="G34" s="671">
        <f>G6</f>
        <v>2014</v>
      </c>
      <c r="H34" s="671">
        <f>H6</f>
        <v>2015</v>
      </c>
      <c r="I34" s="671">
        <f>I6</f>
        <v>2016</v>
      </c>
      <c r="J34" s="672">
        <f>J6</f>
        <v>2017</v>
      </c>
      <c r="K34" s="547"/>
      <c r="L34" s="547"/>
      <c r="M34" s="547"/>
      <c r="N34" s="547"/>
      <c r="O34" s="547"/>
      <c r="P34" s="547"/>
      <c r="Q34" s="547"/>
      <c r="R34" s="547"/>
    </row>
    <row r="35" spans="1:21" ht="15.75" customHeight="1" x14ac:dyDescent="0.35">
      <c r="A35" s="3422" t="str">
        <f t="shared" ref="A35:A42" si="9">A7</f>
        <v>Ventes directes seules</v>
      </c>
      <c r="B35" s="3423"/>
      <c r="C35" s="3423"/>
      <c r="D35" s="2444"/>
      <c r="E35" s="2444"/>
      <c r="F35" s="1172">
        <f t="shared" ref="F35:J42" si="10">IF($D35=0,0,F22/$D35)</f>
        <v>0</v>
      </c>
      <c r="G35" s="1172">
        <f t="shared" si="10"/>
        <v>0</v>
      </c>
      <c r="H35" s="1172">
        <f t="shared" si="10"/>
        <v>0</v>
      </c>
      <c r="I35" s="1172">
        <f t="shared" si="10"/>
        <v>0</v>
      </c>
      <c r="J35" s="1173">
        <f t="shared" si="10"/>
        <v>0</v>
      </c>
      <c r="K35" s="660"/>
      <c r="L35" s="660"/>
      <c r="M35" s="660"/>
      <c r="N35" s="660"/>
      <c r="O35" s="660"/>
      <c r="P35" s="660"/>
      <c r="Q35" s="660"/>
      <c r="R35" s="660"/>
    </row>
    <row r="36" spans="1:21" ht="15" customHeight="1" x14ac:dyDescent="0.35">
      <c r="A36" s="3422" t="str">
        <f t="shared" si="9"/>
        <v>VARs revente</v>
      </c>
      <c r="B36" s="3423"/>
      <c r="C36" s="3423"/>
      <c r="D36" s="3424">
        <v>6</v>
      </c>
      <c r="E36" s="3424"/>
      <c r="F36" s="1194">
        <f t="shared" si="10"/>
        <v>0</v>
      </c>
      <c r="G36" s="680">
        <f t="shared" si="10"/>
        <v>1.3888888888888891</v>
      </c>
      <c r="H36" s="680">
        <f t="shared" si="10"/>
        <v>1.1111111111111109</v>
      </c>
      <c r="I36" s="680">
        <f t="shared" si="10"/>
        <v>0.97222222222222232</v>
      </c>
      <c r="J36" s="682">
        <f t="shared" si="10"/>
        <v>0.69444444444444431</v>
      </c>
      <c r="K36" s="660"/>
      <c r="L36" s="660"/>
      <c r="M36" s="660"/>
      <c r="N36" s="660"/>
      <c r="O36" s="660"/>
      <c r="P36" s="660"/>
      <c r="Q36" s="660"/>
      <c r="R36" s="660"/>
    </row>
    <row r="37" spans="1:21" ht="15" customHeight="1" x14ac:dyDescent="0.35">
      <c r="A37" s="3422" t="str">
        <f t="shared" si="9"/>
        <v>Editeurs revente</v>
      </c>
      <c r="B37" s="3423"/>
      <c r="C37" s="3423"/>
      <c r="D37" s="3424">
        <v>6</v>
      </c>
      <c r="E37" s="3424"/>
      <c r="F37" s="1194">
        <f t="shared" si="10"/>
        <v>0</v>
      </c>
      <c r="G37" s="680">
        <f t="shared" si="10"/>
        <v>0.69444444444444453</v>
      </c>
      <c r="H37" s="680">
        <f t="shared" si="10"/>
        <v>0.83333333333333337</v>
      </c>
      <c r="I37" s="680">
        <f t="shared" si="10"/>
        <v>0.55555555555555547</v>
      </c>
      <c r="J37" s="682">
        <f t="shared" si="10"/>
        <v>0.69444444444444464</v>
      </c>
      <c r="K37" s="660"/>
      <c r="L37" s="660"/>
      <c r="M37" s="660"/>
      <c r="N37" s="660"/>
      <c r="O37" s="660"/>
      <c r="P37" s="660"/>
      <c r="Q37" s="660"/>
      <c r="R37" s="660"/>
    </row>
    <row r="38" spans="1:21" ht="15" customHeight="1" x14ac:dyDescent="0.35">
      <c r="A38" s="3422" t="str">
        <f t="shared" si="9"/>
        <v>Cabinets de conseil prescripteurs</v>
      </c>
      <c r="B38" s="3423"/>
      <c r="C38" s="3423"/>
      <c r="D38" s="3424">
        <v>5</v>
      </c>
      <c r="E38" s="3424"/>
      <c r="F38" s="1194">
        <f t="shared" si="10"/>
        <v>0</v>
      </c>
      <c r="G38" s="680">
        <f t="shared" si="10"/>
        <v>0.1875</v>
      </c>
      <c r="H38" s="680">
        <f t="shared" si="10"/>
        <v>0.12500000000000003</v>
      </c>
      <c r="I38" s="680">
        <f t="shared" si="10"/>
        <v>0.3125</v>
      </c>
      <c r="J38" s="682">
        <f t="shared" si="10"/>
        <v>0.625</v>
      </c>
      <c r="K38" s="660"/>
      <c r="L38" s="660"/>
      <c r="M38" s="660"/>
      <c r="N38" s="660"/>
      <c r="O38" s="660"/>
      <c r="P38" s="660"/>
      <c r="Q38" s="660"/>
      <c r="R38" s="660"/>
    </row>
    <row r="39" spans="1:21" ht="15" customHeight="1" x14ac:dyDescent="0.35">
      <c r="A39" s="3422" t="str">
        <f t="shared" si="9"/>
        <v>ESN / SS2I en mode alliance</v>
      </c>
      <c r="B39" s="3423"/>
      <c r="C39" s="3423"/>
      <c r="D39" s="3424">
        <v>2</v>
      </c>
      <c r="E39" s="3424"/>
      <c r="F39" s="1194">
        <f t="shared" si="10"/>
        <v>0</v>
      </c>
      <c r="G39" s="680">
        <f t="shared" si="10"/>
        <v>0.1875</v>
      </c>
      <c r="H39" s="680">
        <f t="shared" si="10"/>
        <v>0.12500000000000003</v>
      </c>
      <c r="I39" s="680">
        <f t="shared" si="10"/>
        <v>0.3125</v>
      </c>
      <c r="J39" s="682">
        <f t="shared" si="10"/>
        <v>0.625</v>
      </c>
      <c r="K39" s="660"/>
      <c r="L39" s="660"/>
      <c r="M39" s="660"/>
      <c r="N39" s="660"/>
      <c r="O39" s="660"/>
      <c r="P39" s="660"/>
      <c r="Q39" s="660"/>
      <c r="R39" s="660"/>
    </row>
    <row r="40" spans="1:21" ht="15" customHeight="1" x14ac:dyDescent="0.35">
      <c r="A40" s="3422">
        <f t="shared" si="9"/>
        <v>0</v>
      </c>
      <c r="B40" s="3423"/>
      <c r="C40" s="3423"/>
      <c r="D40" s="3424"/>
      <c r="E40" s="3424"/>
      <c r="F40" s="1194">
        <f t="shared" si="10"/>
        <v>0</v>
      </c>
      <c r="G40" s="680">
        <f t="shared" si="10"/>
        <v>0</v>
      </c>
      <c r="H40" s="680">
        <f t="shared" si="10"/>
        <v>0</v>
      </c>
      <c r="I40" s="680">
        <f t="shared" si="10"/>
        <v>0</v>
      </c>
      <c r="J40" s="682">
        <f t="shared" si="10"/>
        <v>0</v>
      </c>
      <c r="K40" s="660"/>
      <c r="L40" s="660"/>
      <c r="M40" s="660"/>
      <c r="N40" s="660"/>
      <c r="O40" s="660"/>
      <c r="P40" s="660"/>
      <c r="Q40" s="660"/>
      <c r="R40" s="660"/>
    </row>
    <row r="41" spans="1:21" ht="15" customHeight="1" x14ac:dyDescent="0.35">
      <c r="A41" s="3422">
        <f t="shared" si="9"/>
        <v>0</v>
      </c>
      <c r="B41" s="3423"/>
      <c r="C41" s="3423"/>
      <c r="D41" s="3424"/>
      <c r="E41" s="3424"/>
      <c r="F41" s="1194">
        <f t="shared" si="10"/>
        <v>0</v>
      </c>
      <c r="G41" s="680">
        <f t="shared" si="10"/>
        <v>0</v>
      </c>
      <c r="H41" s="680">
        <f t="shared" si="10"/>
        <v>0</v>
      </c>
      <c r="I41" s="680">
        <f t="shared" si="10"/>
        <v>0</v>
      </c>
      <c r="J41" s="682">
        <f t="shared" si="10"/>
        <v>0</v>
      </c>
      <c r="K41" s="660"/>
      <c r="L41" s="660"/>
      <c r="M41" s="660"/>
      <c r="N41" s="660"/>
      <c r="O41" s="660"/>
      <c r="P41" s="660"/>
      <c r="Q41" s="660"/>
      <c r="R41" s="660"/>
    </row>
    <row r="42" spans="1:21" ht="15" customHeight="1" x14ac:dyDescent="0.35">
      <c r="A42" s="3422">
        <f t="shared" si="9"/>
        <v>0</v>
      </c>
      <c r="B42" s="3423"/>
      <c r="C42" s="3423"/>
      <c r="D42" s="3424"/>
      <c r="E42" s="3424"/>
      <c r="F42" s="1194">
        <f t="shared" si="10"/>
        <v>0</v>
      </c>
      <c r="G42" s="680">
        <f t="shared" si="10"/>
        <v>0</v>
      </c>
      <c r="H42" s="680">
        <f t="shared" si="10"/>
        <v>0</v>
      </c>
      <c r="I42" s="680">
        <f t="shared" si="10"/>
        <v>0</v>
      </c>
      <c r="J42" s="682">
        <f t="shared" si="10"/>
        <v>0</v>
      </c>
      <c r="K42" s="660"/>
      <c r="L42" s="660"/>
      <c r="M42" s="660"/>
      <c r="N42" s="660"/>
      <c r="O42" s="660"/>
      <c r="P42" s="660"/>
      <c r="Q42" s="660"/>
      <c r="R42" s="660"/>
    </row>
    <row r="43" spans="1:21" ht="15.75" customHeight="1" thickBot="1" x14ac:dyDescent="0.35">
      <c r="A43" s="3425"/>
      <c r="B43" s="3426"/>
      <c r="C43" s="3426"/>
      <c r="D43" s="3426"/>
      <c r="E43" s="3426"/>
      <c r="F43" s="3426"/>
      <c r="G43" s="3426"/>
      <c r="H43" s="3426"/>
      <c r="I43" s="3426"/>
      <c r="J43" s="3427"/>
      <c r="K43" s="660"/>
      <c r="L43" s="660"/>
      <c r="M43" s="660"/>
      <c r="N43" s="660"/>
      <c r="O43" s="660"/>
      <c r="P43" s="660"/>
      <c r="Q43" s="660"/>
      <c r="R43" s="660"/>
    </row>
    <row r="44" spans="1:21" ht="15.5" thickTop="1" thickBot="1" x14ac:dyDescent="0.4">
      <c r="A44" s="660"/>
      <c r="B44" s="3419" t="s">
        <v>959</v>
      </c>
      <c r="C44" s="3420"/>
      <c r="D44" s="3420"/>
      <c r="E44" s="3421"/>
      <c r="F44" s="1203">
        <f>SUM(F35:F43)</f>
        <v>0</v>
      </c>
      <c r="G44" s="683">
        <f>SUM(G35:G43)</f>
        <v>2.4583333333333335</v>
      </c>
      <c r="H44" s="683">
        <f>SUM(H35:H43)</f>
        <v>2.1944444444444442</v>
      </c>
      <c r="I44" s="683">
        <f>SUM(I35:I43)</f>
        <v>2.1527777777777777</v>
      </c>
      <c r="J44" s="684">
        <f>SUM(J35:J43)</f>
        <v>2.6388888888888888</v>
      </c>
      <c r="K44" s="660"/>
      <c r="L44" s="660"/>
      <c r="M44" s="660"/>
      <c r="N44" s="660"/>
      <c r="O44" s="660"/>
      <c r="P44" s="660"/>
      <c r="Q44" s="660"/>
      <c r="R44" s="660"/>
    </row>
    <row r="45" spans="1:21" ht="13.5" thickTop="1" x14ac:dyDescent="0.3">
      <c r="A45" s="660"/>
      <c r="B45" s="660"/>
      <c r="C45" s="660"/>
      <c r="D45" s="660"/>
      <c r="E45" s="660"/>
      <c r="F45" s="660"/>
      <c r="G45" s="660"/>
      <c r="H45" s="660"/>
      <c r="I45" s="660"/>
      <c r="J45" s="660"/>
      <c r="K45" s="660"/>
      <c r="L45" s="660"/>
      <c r="M45" s="660"/>
      <c r="N45" s="660"/>
      <c r="O45" s="660"/>
      <c r="P45" s="660"/>
      <c r="Q45" s="660"/>
      <c r="R45" s="660"/>
    </row>
    <row r="46" spans="1:21" s="166" customFormat="1" ht="15" thickBot="1" x14ac:dyDescent="0.4">
      <c r="A46" s="496"/>
      <c r="B46" s="496"/>
      <c r="C46" s="496"/>
      <c r="D46" s="496"/>
      <c r="E46" s="496"/>
      <c r="F46" s="496"/>
      <c r="G46" s="496"/>
      <c r="H46" s="496"/>
      <c r="I46" s="496"/>
      <c r="J46" s="496"/>
      <c r="K46" s="496"/>
      <c r="L46" s="496"/>
      <c r="M46" s="496"/>
      <c r="N46" s="496"/>
      <c r="O46" s="496"/>
      <c r="P46" s="496"/>
      <c r="Q46" s="496"/>
      <c r="R46" s="496"/>
    </row>
    <row r="47" spans="1:21" s="61" customFormat="1" ht="20.25" customHeight="1" thickTop="1" thickBot="1" x14ac:dyDescent="0.4">
      <c r="A47" s="3267" t="s">
        <v>10</v>
      </c>
      <c r="B47" s="3279"/>
      <c r="C47" s="3279"/>
      <c r="D47" s="3279"/>
      <c r="E47" s="3279"/>
      <c r="F47" s="3279"/>
      <c r="G47" s="3279"/>
      <c r="H47" s="3279"/>
      <c r="I47" s="3279"/>
      <c r="J47" s="3279"/>
      <c r="K47" s="3280"/>
      <c r="L47" s="37"/>
      <c r="M47" s="2360" t="s">
        <v>491</v>
      </c>
      <c r="N47" s="2361"/>
      <c r="O47" s="2362"/>
      <c r="P47" s="37"/>
      <c r="Q47" s="64"/>
      <c r="R47" s="64"/>
      <c r="S47" s="64"/>
      <c r="T47" s="64"/>
      <c r="U47" s="64"/>
    </row>
    <row r="48" spans="1:21" s="61" customFormat="1" ht="20.25" customHeight="1" x14ac:dyDescent="0.35">
      <c r="A48" s="3261"/>
      <c r="B48" s="3262"/>
      <c r="C48" s="3262"/>
      <c r="D48" s="3262"/>
      <c r="E48" s="3262"/>
      <c r="F48" s="3262"/>
      <c r="G48" s="3262"/>
      <c r="H48" s="3262"/>
      <c r="I48" s="3262"/>
      <c r="J48" s="3262"/>
      <c r="K48" s="3263"/>
      <c r="L48" s="38"/>
      <c r="M48" s="2401"/>
      <c r="N48" s="2402"/>
      <c r="O48" s="2403"/>
      <c r="P48" s="38"/>
      <c r="Q48" s="64"/>
      <c r="R48" s="64"/>
      <c r="S48" s="64"/>
      <c r="T48" s="64"/>
      <c r="U48" s="64"/>
    </row>
    <row r="49" spans="1:21" s="61" customFormat="1" ht="20.25" customHeight="1" x14ac:dyDescent="0.35">
      <c r="A49" s="3261"/>
      <c r="B49" s="3262"/>
      <c r="C49" s="3262"/>
      <c r="D49" s="3262"/>
      <c r="E49" s="3262"/>
      <c r="F49" s="3262"/>
      <c r="G49" s="3262"/>
      <c r="H49" s="3262"/>
      <c r="I49" s="3262"/>
      <c r="J49" s="3262"/>
      <c r="K49" s="3263"/>
      <c r="L49" s="38"/>
      <c r="M49" s="2341"/>
      <c r="N49" s="2342"/>
      <c r="O49" s="2343"/>
      <c r="P49" s="38"/>
      <c r="Q49" s="64"/>
      <c r="R49" s="64"/>
      <c r="S49" s="64"/>
      <c r="T49" s="64"/>
      <c r="U49" s="64"/>
    </row>
    <row r="50" spans="1:21" s="61" customFormat="1" ht="20.25" customHeight="1" x14ac:dyDescent="0.35">
      <c r="A50" s="3261"/>
      <c r="B50" s="3262"/>
      <c r="C50" s="3262"/>
      <c r="D50" s="3262"/>
      <c r="E50" s="3262"/>
      <c r="F50" s="3262"/>
      <c r="G50" s="3262"/>
      <c r="H50" s="3262"/>
      <c r="I50" s="3262"/>
      <c r="J50" s="3262"/>
      <c r="K50" s="3263"/>
      <c r="L50" s="38"/>
      <c r="M50" s="2341"/>
      <c r="N50" s="2342"/>
      <c r="O50" s="2343"/>
      <c r="P50" s="38"/>
      <c r="Q50" s="64"/>
      <c r="R50" s="64"/>
      <c r="S50" s="64"/>
      <c r="T50" s="64"/>
      <c r="U50" s="64"/>
    </row>
    <row r="51" spans="1:21" s="61" customFormat="1" ht="20.25" customHeight="1" x14ac:dyDescent="0.35">
      <c r="A51" s="3261"/>
      <c r="B51" s="3262"/>
      <c r="C51" s="3262"/>
      <c r="D51" s="3262"/>
      <c r="E51" s="3262"/>
      <c r="F51" s="3262"/>
      <c r="G51" s="3262"/>
      <c r="H51" s="3262"/>
      <c r="I51" s="3262"/>
      <c r="J51" s="3262"/>
      <c r="K51" s="3263"/>
      <c r="L51" s="38"/>
      <c r="M51" s="2341"/>
      <c r="N51" s="2342"/>
      <c r="O51" s="2343"/>
      <c r="P51" s="38"/>
      <c r="Q51" s="64"/>
      <c r="R51" s="64"/>
      <c r="S51" s="64"/>
      <c r="T51" s="64"/>
      <c r="U51" s="64"/>
    </row>
    <row r="52" spans="1:21" s="61" customFormat="1" ht="20.25" customHeight="1" thickBot="1" x14ac:dyDescent="0.4">
      <c r="A52" s="3264"/>
      <c r="B52" s="3265"/>
      <c r="C52" s="3265"/>
      <c r="D52" s="3265"/>
      <c r="E52" s="3265"/>
      <c r="F52" s="3265"/>
      <c r="G52" s="3265"/>
      <c r="H52" s="3265"/>
      <c r="I52" s="3265"/>
      <c r="J52" s="3265"/>
      <c r="K52" s="3266"/>
      <c r="L52" s="38"/>
      <c r="M52" s="2363"/>
      <c r="N52" s="2696"/>
      <c r="O52" s="2697"/>
      <c r="P52" s="38"/>
      <c r="Q52" s="64"/>
      <c r="R52" s="64"/>
      <c r="S52" s="64"/>
      <c r="T52" s="64"/>
      <c r="U52" s="64"/>
    </row>
    <row r="53" spans="1:21" s="61" customFormat="1" ht="20.25" customHeight="1" thickTop="1" thickBot="1" x14ac:dyDescent="0.4">
      <c r="A53" s="64"/>
      <c r="B53" s="64"/>
      <c r="C53" s="64"/>
      <c r="D53" s="64"/>
      <c r="E53" s="64"/>
      <c r="F53" s="64"/>
      <c r="G53" s="64"/>
      <c r="H53" s="64"/>
      <c r="I53" s="64"/>
      <c r="J53" s="64"/>
      <c r="K53" s="64"/>
      <c r="L53" s="64"/>
      <c r="M53" s="457"/>
      <c r="N53" s="457"/>
      <c r="O53" s="457"/>
      <c r="P53" s="64"/>
      <c r="Q53" s="64"/>
      <c r="R53" s="64"/>
      <c r="S53" s="64"/>
      <c r="T53" s="64"/>
      <c r="U53" s="64"/>
    </row>
    <row r="54" spans="1:21" s="61" customFormat="1" ht="20.25" customHeight="1" thickTop="1" thickBot="1" x14ac:dyDescent="0.4">
      <c r="A54" s="3267" t="s">
        <v>11</v>
      </c>
      <c r="B54" s="3268"/>
      <c r="C54" s="3268"/>
      <c r="D54" s="3268"/>
      <c r="E54" s="3268"/>
      <c r="F54" s="3268"/>
      <c r="G54" s="3268"/>
      <c r="H54" s="3268"/>
      <c r="I54" s="3268"/>
      <c r="J54" s="3268"/>
      <c r="K54" s="3269"/>
      <c r="L54" s="37"/>
      <c r="M54" s="458"/>
      <c r="N54" s="458"/>
      <c r="O54" s="458"/>
      <c r="P54" s="37"/>
      <c r="Q54" s="64"/>
      <c r="R54" s="64"/>
      <c r="S54" s="64"/>
      <c r="T54" s="64"/>
      <c r="U54" s="64"/>
    </row>
    <row r="55" spans="1:21" s="61" customFormat="1" ht="20.25" customHeight="1" thickBot="1" x14ac:dyDescent="0.4">
      <c r="A55" s="3261"/>
      <c r="B55" s="3262"/>
      <c r="C55" s="3262"/>
      <c r="D55" s="3262"/>
      <c r="E55" s="3262"/>
      <c r="F55" s="3262"/>
      <c r="G55" s="3262"/>
      <c r="H55" s="3262"/>
      <c r="I55" s="3262"/>
      <c r="J55" s="3262"/>
      <c r="K55" s="3263"/>
      <c r="L55" s="38"/>
      <c r="M55" s="2360" t="s">
        <v>491</v>
      </c>
      <c r="N55" s="2361"/>
      <c r="O55" s="2362"/>
      <c r="P55" s="38"/>
      <c r="Q55" s="64"/>
      <c r="R55" s="64"/>
      <c r="S55" s="64"/>
      <c r="T55" s="64"/>
      <c r="U55" s="64"/>
    </row>
    <row r="56" spans="1:21" s="61" customFormat="1" ht="20.25" customHeight="1" x14ac:dyDescent="0.35">
      <c r="A56" s="3261"/>
      <c r="B56" s="3262"/>
      <c r="C56" s="3262"/>
      <c r="D56" s="3262"/>
      <c r="E56" s="3262"/>
      <c r="F56" s="3262"/>
      <c r="G56" s="3262"/>
      <c r="H56" s="3262"/>
      <c r="I56" s="3262"/>
      <c r="J56" s="3262"/>
      <c r="K56" s="3263"/>
      <c r="L56" s="38"/>
      <c r="M56" s="2401"/>
      <c r="N56" s="2402"/>
      <c r="O56" s="2403"/>
      <c r="P56" s="38"/>
      <c r="Q56" s="64"/>
      <c r="R56" s="64"/>
      <c r="S56" s="64"/>
      <c r="T56" s="64"/>
      <c r="U56" s="64"/>
    </row>
    <row r="57" spans="1:21" s="61" customFormat="1" ht="20.25" customHeight="1" x14ac:dyDescent="0.35">
      <c r="A57" s="3261"/>
      <c r="B57" s="3262"/>
      <c r="C57" s="3262"/>
      <c r="D57" s="3262"/>
      <c r="E57" s="3262"/>
      <c r="F57" s="3262"/>
      <c r="G57" s="3262"/>
      <c r="H57" s="3262"/>
      <c r="I57" s="3262"/>
      <c r="J57" s="3262"/>
      <c r="K57" s="3263"/>
      <c r="L57" s="38"/>
      <c r="M57" s="2341"/>
      <c r="N57" s="2342"/>
      <c r="O57" s="2343"/>
      <c r="P57" s="38"/>
      <c r="Q57" s="64"/>
      <c r="R57" s="64"/>
      <c r="S57" s="64"/>
      <c r="T57" s="64"/>
      <c r="U57" s="64"/>
    </row>
    <row r="58" spans="1:21" s="61" customFormat="1" ht="20.25" customHeight="1" x14ac:dyDescent="0.35">
      <c r="A58" s="3261"/>
      <c r="B58" s="3262"/>
      <c r="C58" s="3262"/>
      <c r="D58" s="3262"/>
      <c r="E58" s="3262"/>
      <c r="F58" s="3262"/>
      <c r="G58" s="3262"/>
      <c r="H58" s="3262"/>
      <c r="I58" s="3262"/>
      <c r="J58" s="3262"/>
      <c r="K58" s="3263"/>
      <c r="L58" s="38"/>
      <c r="M58" s="2341"/>
      <c r="N58" s="2342"/>
      <c r="O58" s="2343"/>
      <c r="P58" s="38"/>
      <c r="Q58" s="64"/>
      <c r="R58" s="64"/>
      <c r="S58" s="64"/>
      <c r="T58" s="64"/>
      <c r="U58" s="64"/>
    </row>
    <row r="59" spans="1:21" s="61" customFormat="1" ht="14.5" x14ac:dyDescent="0.35">
      <c r="A59" s="3261"/>
      <c r="B59" s="3262"/>
      <c r="C59" s="3262"/>
      <c r="D59" s="3262"/>
      <c r="E59" s="3262"/>
      <c r="F59" s="3262"/>
      <c r="G59" s="3262"/>
      <c r="H59" s="3262"/>
      <c r="I59" s="3262"/>
      <c r="J59" s="3262"/>
      <c r="K59" s="3263"/>
      <c r="L59" s="38"/>
      <c r="M59" s="2341"/>
      <c r="N59" s="2342"/>
      <c r="O59" s="2343"/>
      <c r="P59" s="38"/>
      <c r="Q59" s="64"/>
      <c r="R59" s="64"/>
      <c r="S59" s="64"/>
      <c r="T59" s="64"/>
      <c r="U59" s="64"/>
    </row>
    <row r="60" spans="1:21" s="61" customFormat="1" ht="15" thickBot="1" x14ac:dyDescent="0.4">
      <c r="A60" s="3264"/>
      <c r="B60" s="3265"/>
      <c r="C60" s="3265"/>
      <c r="D60" s="3265"/>
      <c r="E60" s="3265"/>
      <c r="F60" s="3265"/>
      <c r="G60" s="3265"/>
      <c r="H60" s="3265"/>
      <c r="I60" s="3265"/>
      <c r="J60" s="3265"/>
      <c r="K60" s="3266"/>
      <c r="L60" s="64"/>
      <c r="M60" s="2363"/>
      <c r="N60" s="2696"/>
      <c r="O60" s="2697"/>
      <c r="P60" s="64"/>
      <c r="Q60" s="64"/>
      <c r="R60" s="64"/>
      <c r="S60" s="64"/>
      <c r="T60" s="64"/>
      <c r="U60" s="64"/>
    </row>
    <row r="61" spans="1:21" s="61" customFormat="1" ht="15" thickTop="1" x14ac:dyDescent="0.35">
      <c r="A61" s="64"/>
      <c r="B61" s="64"/>
      <c r="C61" s="64"/>
      <c r="D61" s="64"/>
      <c r="E61" s="64"/>
      <c r="F61" s="64"/>
      <c r="G61" s="64"/>
      <c r="H61" s="64"/>
      <c r="I61" s="64"/>
      <c r="J61" s="64"/>
      <c r="K61" s="64"/>
      <c r="L61" s="64"/>
      <c r="M61" s="64"/>
      <c r="N61" s="64"/>
      <c r="O61" s="64"/>
      <c r="P61" s="64"/>
      <c r="Q61" s="64"/>
      <c r="R61" s="64"/>
    </row>
    <row r="62" spans="1:21" x14ac:dyDescent="0.3">
      <c r="A62" s="660"/>
      <c r="B62" s="660"/>
      <c r="C62" s="660"/>
      <c r="D62" s="660"/>
      <c r="E62" s="660"/>
      <c r="F62" s="660"/>
      <c r="G62" s="660"/>
      <c r="H62" s="660"/>
      <c r="I62" s="660"/>
      <c r="J62" s="660"/>
      <c r="K62" s="660"/>
      <c r="L62" s="660"/>
      <c r="M62" s="660"/>
      <c r="N62" s="660"/>
      <c r="O62" s="660"/>
      <c r="P62" s="660"/>
      <c r="Q62" s="660"/>
      <c r="R62" s="660"/>
    </row>
    <row r="63" spans="1:21" x14ac:dyDescent="0.3">
      <c r="A63" s="660"/>
      <c r="B63" s="660"/>
      <c r="C63" s="660"/>
      <c r="D63" s="660"/>
      <c r="E63" s="660"/>
      <c r="F63" s="660"/>
      <c r="G63" s="660"/>
      <c r="H63" s="660"/>
      <c r="I63" s="660"/>
      <c r="J63" s="660"/>
      <c r="K63" s="660"/>
      <c r="L63" s="660"/>
      <c r="M63" s="660"/>
      <c r="N63" s="660"/>
      <c r="O63" s="660"/>
      <c r="P63" s="660"/>
      <c r="Q63" s="660"/>
      <c r="R63" s="660"/>
    </row>
    <row r="64" spans="1:21" x14ac:dyDescent="0.3">
      <c r="A64" s="660"/>
      <c r="B64" s="660"/>
      <c r="C64" s="660"/>
      <c r="D64" s="660"/>
      <c r="E64" s="660"/>
      <c r="F64" s="660"/>
      <c r="G64" s="660"/>
      <c r="H64" s="660"/>
      <c r="I64" s="660"/>
      <c r="J64" s="660"/>
      <c r="K64" s="660"/>
      <c r="L64" s="660"/>
      <c r="M64" s="660"/>
      <c r="N64" s="660"/>
      <c r="O64" s="660"/>
      <c r="P64" s="660"/>
      <c r="Q64" s="660"/>
      <c r="R64" s="660"/>
    </row>
    <row r="65" spans="1:18" ht="13.5" thickBot="1" x14ac:dyDescent="0.35">
      <c r="A65" s="660"/>
      <c r="B65" s="660"/>
      <c r="C65" s="660"/>
      <c r="D65" s="660"/>
      <c r="E65" s="660"/>
      <c r="F65" s="660"/>
      <c r="G65" s="660"/>
      <c r="H65" s="660"/>
      <c r="I65" s="660"/>
      <c r="J65" s="660"/>
      <c r="K65" s="660"/>
      <c r="L65" s="660"/>
      <c r="M65" s="660"/>
      <c r="N65" s="660"/>
      <c r="O65" s="660"/>
      <c r="P65" s="660"/>
      <c r="Q65" s="660"/>
      <c r="R65" s="660"/>
    </row>
    <row r="66" spans="1:18" ht="19" thickBot="1" x14ac:dyDescent="0.5">
      <c r="A66" s="660"/>
      <c r="B66" s="660"/>
      <c r="C66" s="660"/>
      <c r="D66" s="660"/>
      <c r="E66" s="660"/>
      <c r="F66" s="660"/>
      <c r="G66" s="660"/>
      <c r="H66" s="3416" t="s">
        <v>521</v>
      </c>
      <c r="I66" s="3417"/>
      <c r="J66" s="3418"/>
      <c r="K66" s="660"/>
      <c r="L66" s="660"/>
      <c r="M66" s="660"/>
      <c r="N66" s="660"/>
      <c r="O66" s="660"/>
      <c r="P66" s="660"/>
      <c r="Q66" s="660"/>
      <c r="R66" s="660"/>
    </row>
    <row r="67" spans="1:18" ht="13.5" thickBot="1" x14ac:dyDescent="0.35">
      <c r="A67" s="660"/>
      <c r="B67" s="660"/>
      <c r="C67" s="660"/>
      <c r="D67" s="660"/>
      <c r="E67" s="685"/>
      <c r="F67" s="686"/>
      <c r="G67" s="686"/>
      <c r="H67" s="686"/>
      <c r="I67" s="686"/>
      <c r="J67" s="686"/>
      <c r="K67" s="686"/>
      <c r="L67" s="687"/>
      <c r="M67" s="660"/>
      <c r="N67" s="660"/>
      <c r="O67" s="660"/>
      <c r="P67" s="660"/>
      <c r="Q67" s="660"/>
      <c r="R67" s="660"/>
    </row>
    <row r="68" spans="1:18" ht="13.5" thickBot="1" x14ac:dyDescent="0.35">
      <c r="A68" s="688"/>
      <c r="B68" s="660"/>
      <c r="C68" s="660"/>
      <c r="D68" s="660"/>
      <c r="E68" s="689" t="s">
        <v>531</v>
      </c>
      <c r="F68" s="690"/>
      <c r="G68" s="691"/>
      <c r="H68" s="691"/>
      <c r="I68" s="692">
        <f>F34</f>
        <v>2013</v>
      </c>
      <c r="J68" s="692">
        <f>G34</f>
        <v>2014</v>
      </c>
      <c r="K68" s="692">
        <f>H34</f>
        <v>2015</v>
      </c>
      <c r="L68" s="692">
        <f>I34</f>
        <v>2016</v>
      </c>
      <c r="M68" s="660"/>
      <c r="N68" s="660"/>
      <c r="O68" s="660"/>
      <c r="P68" s="660"/>
      <c r="Q68" s="660"/>
      <c r="R68" s="660"/>
    </row>
    <row r="69" spans="1:18" ht="15" thickBot="1" x14ac:dyDescent="0.4">
      <c r="A69" s="660"/>
      <c r="B69" s="660"/>
      <c r="C69" s="660"/>
      <c r="D69" s="660"/>
      <c r="E69" s="693"/>
      <c r="F69" s="691"/>
      <c r="G69" s="691"/>
      <c r="H69" s="691"/>
      <c r="I69" s="694">
        <f>G16</f>
        <v>7.5000000000000025E-2</v>
      </c>
      <c r="J69" s="694">
        <f>H16</f>
        <v>0.09</v>
      </c>
      <c r="K69" s="694">
        <f>I16</f>
        <v>0.10999999999999999</v>
      </c>
      <c r="L69" s="694">
        <f>J16</f>
        <v>0.13</v>
      </c>
      <c r="M69" s="660"/>
      <c r="N69" s="660"/>
      <c r="O69" s="660"/>
      <c r="P69" s="660"/>
      <c r="Q69" s="660"/>
      <c r="R69" s="660"/>
    </row>
    <row r="70" spans="1:18" x14ac:dyDescent="0.3">
      <c r="A70" s="660"/>
      <c r="B70" s="660"/>
      <c r="C70" s="660"/>
      <c r="D70" s="660"/>
      <c r="E70" s="693"/>
      <c r="F70" s="691"/>
      <c r="G70" s="691"/>
      <c r="H70" s="691"/>
      <c r="I70" s="695"/>
      <c r="J70" s="695"/>
      <c r="K70" s="695"/>
      <c r="L70" s="696"/>
      <c r="M70" s="660"/>
      <c r="N70" s="660"/>
      <c r="O70" s="660"/>
      <c r="P70" s="660"/>
      <c r="Q70" s="660"/>
      <c r="R70" s="660"/>
    </row>
    <row r="71" spans="1:18" x14ac:dyDescent="0.3">
      <c r="A71" s="697"/>
      <c r="B71" s="660"/>
      <c r="C71" s="660"/>
      <c r="D71" s="660"/>
      <c r="E71" s="693"/>
      <c r="F71" s="691"/>
      <c r="G71" s="691"/>
      <c r="H71" s="691"/>
      <c r="I71" s="691"/>
      <c r="J71" s="691"/>
      <c r="K71" s="691"/>
      <c r="L71" s="698"/>
      <c r="M71" s="660"/>
      <c r="N71" s="660"/>
      <c r="O71" s="660"/>
      <c r="P71" s="660"/>
      <c r="Q71" s="660"/>
      <c r="R71" s="660"/>
    </row>
    <row r="72" spans="1:18" x14ac:dyDescent="0.3">
      <c r="A72" s="660"/>
      <c r="B72" s="660"/>
      <c r="C72" s="660"/>
      <c r="D72" s="660"/>
      <c r="E72" s="689" t="s">
        <v>597</v>
      </c>
      <c r="F72" s="690"/>
      <c r="G72" s="691"/>
      <c r="H72" s="691"/>
      <c r="I72" s="691"/>
      <c r="J72" s="691"/>
      <c r="K72" s="691"/>
      <c r="L72" s="698"/>
      <c r="M72" s="660"/>
      <c r="N72" s="660"/>
      <c r="O72" s="660"/>
      <c r="P72" s="660"/>
      <c r="Q72" s="660"/>
      <c r="R72" s="660"/>
    </row>
    <row r="73" spans="1:18" x14ac:dyDescent="0.3">
      <c r="A73" s="660"/>
      <c r="B73" s="660"/>
      <c r="C73" s="660"/>
      <c r="D73" s="660"/>
      <c r="E73" s="3414" t="str">
        <f t="shared" ref="E73:E78" si="11">A35</f>
        <v>Ventes directes seules</v>
      </c>
      <c r="F73" s="3415"/>
      <c r="G73" s="691">
        <f>C35</f>
        <v>0</v>
      </c>
      <c r="H73" s="699">
        <f t="shared" ref="H73:I78" si="12">D22</f>
        <v>0</v>
      </c>
      <c r="I73" s="700">
        <f t="shared" si="12"/>
        <v>0</v>
      </c>
      <c r="J73" s="691"/>
      <c r="K73" s="691"/>
      <c r="L73" s="698"/>
      <c r="M73" s="660"/>
      <c r="N73" s="660"/>
      <c r="O73" s="660"/>
      <c r="P73" s="660"/>
      <c r="Q73" s="660"/>
      <c r="R73" s="660"/>
    </row>
    <row r="74" spans="1:18" x14ac:dyDescent="0.3">
      <c r="A74" s="660"/>
      <c r="B74" s="660"/>
      <c r="C74" s="660"/>
      <c r="D74" s="660"/>
      <c r="E74" s="3414" t="str">
        <f t="shared" si="11"/>
        <v>VARs revente</v>
      </c>
      <c r="F74" s="3415">
        <f>B36</f>
        <v>0</v>
      </c>
      <c r="G74" s="691">
        <f>C36</f>
        <v>0</v>
      </c>
      <c r="H74" s="699">
        <f t="shared" si="12"/>
        <v>1.2E-2</v>
      </c>
      <c r="I74" s="700">
        <f t="shared" si="12"/>
        <v>0</v>
      </c>
      <c r="J74" s="691"/>
      <c r="K74" s="691"/>
      <c r="L74" s="698"/>
      <c r="M74" s="660"/>
      <c r="N74" s="660"/>
      <c r="O74" s="660"/>
      <c r="P74" s="660"/>
      <c r="Q74" s="660"/>
      <c r="R74" s="660"/>
    </row>
    <row r="75" spans="1:18" x14ac:dyDescent="0.3">
      <c r="A75" s="660"/>
      <c r="B75" s="660"/>
      <c r="C75" s="660"/>
      <c r="D75" s="660"/>
      <c r="E75" s="3414" t="str">
        <f t="shared" si="11"/>
        <v>Editeurs revente</v>
      </c>
      <c r="F75" s="3415">
        <f>B37</f>
        <v>0</v>
      </c>
      <c r="G75" s="691">
        <f>C37</f>
        <v>0</v>
      </c>
      <c r="H75" s="701">
        <f t="shared" si="12"/>
        <v>1.2E-2</v>
      </c>
      <c r="I75" s="702">
        <f t="shared" si="12"/>
        <v>0</v>
      </c>
      <c r="J75" s="691"/>
      <c r="K75" s="691"/>
      <c r="L75" s="698"/>
      <c r="M75" s="660"/>
      <c r="N75" s="660"/>
      <c r="O75" s="660"/>
      <c r="P75" s="660"/>
      <c r="Q75" s="660"/>
      <c r="R75" s="660"/>
    </row>
    <row r="76" spans="1:18" x14ac:dyDescent="0.3">
      <c r="A76" s="660"/>
      <c r="B76" s="660"/>
      <c r="C76" s="660"/>
      <c r="D76" s="660"/>
      <c r="E76" s="3414" t="str">
        <f t="shared" si="11"/>
        <v>Cabinets de conseil prescripteurs</v>
      </c>
      <c r="F76" s="3415">
        <f>B38</f>
        <v>0</v>
      </c>
      <c r="G76" s="691">
        <f>C38</f>
        <v>0</v>
      </c>
      <c r="H76" s="701">
        <f t="shared" si="12"/>
        <v>1.6E-2</v>
      </c>
      <c r="I76" s="702">
        <f t="shared" si="12"/>
        <v>0</v>
      </c>
      <c r="J76" s="691"/>
      <c r="K76" s="691"/>
      <c r="L76" s="698"/>
      <c r="M76" s="660"/>
      <c r="N76" s="660"/>
      <c r="O76" s="660"/>
      <c r="P76" s="660"/>
      <c r="Q76" s="660"/>
      <c r="R76" s="660"/>
    </row>
    <row r="77" spans="1:18" x14ac:dyDescent="0.3">
      <c r="A77" s="660"/>
      <c r="B77" s="660"/>
      <c r="C77" s="660"/>
      <c r="D77" s="660"/>
      <c r="E77" s="3414" t="str">
        <f t="shared" si="11"/>
        <v>ESN / SS2I en mode alliance</v>
      </c>
      <c r="F77" s="3415">
        <f>B39</f>
        <v>0</v>
      </c>
      <c r="G77" s="691">
        <f>C39</f>
        <v>0</v>
      </c>
      <c r="H77" s="701">
        <f t="shared" si="12"/>
        <v>0.04</v>
      </c>
      <c r="I77" s="702">
        <f t="shared" si="12"/>
        <v>0</v>
      </c>
      <c r="J77" s="691"/>
      <c r="K77" s="691"/>
      <c r="L77" s="698"/>
      <c r="M77" s="660"/>
      <c r="N77" s="660"/>
      <c r="O77" s="660"/>
      <c r="P77" s="660"/>
      <c r="Q77" s="660"/>
      <c r="R77" s="660"/>
    </row>
    <row r="78" spans="1:18" x14ac:dyDescent="0.3">
      <c r="A78" s="660"/>
      <c r="B78" s="660"/>
      <c r="C78" s="660"/>
      <c r="D78" s="660"/>
      <c r="E78" s="3414">
        <f t="shared" si="11"/>
        <v>0</v>
      </c>
      <c r="F78" s="3415">
        <f>B40</f>
        <v>0</v>
      </c>
      <c r="G78" s="691"/>
      <c r="H78" s="701">
        <f t="shared" si="12"/>
        <v>0</v>
      </c>
      <c r="I78" s="702">
        <f t="shared" si="12"/>
        <v>0</v>
      </c>
      <c r="J78" s="691"/>
      <c r="K78" s="691"/>
      <c r="L78" s="698"/>
      <c r="M78" s="660"/>
      <c r="N78" s="660"/>
      <c r="O78" s="660"/>
      <c r="P78" s="660"/>
      <c r="Q78" s="660"/>
      <c r="R78" s="660"/>
    </row>
    <row r="79" spans="1:18" x14ac:dyDescent="0.3">
      <c r="A79" s="660"/>
      <c r="B79" s="660"/>
      <c r="C79" s="660"/>
      <c r="D79" s="660"/>
      <c r="E79" s="703"/>
      <c r="F79" s="691"/>
      <c r="G79" s="691"/>
      <c r="H79" s="660"/>
      <c r="I79" s="702"/>
      <c r="J79" s="691"/>
      <c r="K79" s="691"/>
      <c r="L79" s="698"/>
      <c r="M79" s="660"/>
      <c r="N79" s="660"/>
      <c r="O79" s="660"/>
      <c r="P79" s="660"/>
      <c r="Q79" s="660"/>
      <c r="R79" s="660"/>
    </row>
    <row r="80" spans="1:18" x14ac:dyDescent="0.3">
      <c r="A80" s="660"/>
      <c r="B80" s="660"/>
      <c r="C80" s="660"/>
      <c r="D80" s="660"/>
      <c r="E80" s="689" t="s">
        <v>530</v>
      </c>
      <c r="F80" s="690"/>
      <c r="G80" s="691"/>
      <c r="H80" s="691"/>
      <c r="I80" s="691"/>
      <c r="J80" s="691"/>
      <c r="K80" s="691"/>
      <c r="L80" s="698"/>
      <c r="M80" s="660"/>
      <c r="N80" s="660"/>
      <c r="O80" s="660"/>
      <c r="P80" s="660"/>
      <c r="Q80" s="660"/>
      <c r="R80" s="660"/>
    </row>
    <row r="81" spans="1:18" x14ac:dyDescent="0.3">
      <c r="A81" s="660"/>
      <c r="B81" s="660"/>
      <c r="C81" s="660"/>
      <c r="D81" s="660"/>
      <c r="E81" s="3414" t="str">
        <f t="shared" ref="E81:F86" si="13">E73</f>
        <v>Ventes directes seules</v>
      </c>
      <c r="F81" s="3415">
        <f t="shared" si="13"/>
        <v>0</v>
      </c>
      <c r="G81" s="691"/>
      <c r="H81" s="704">
        <f t="shared" ref="H81:I86" si="14">D35</f>
        <v>0</v>
      </c>
      <c r="I81" s="691">
        <f t="shared" si="14"/>
        <v>0</v>
      </c>
      <c r="J81" s="691"/>
      <c r="K81" s="691"/>
      <c r="L81" s="698"/>
      <c r="M81" s="660"/>
      <c r="N81" s="660"/>
      <c r="O81" s="660"/>
      <c r="P81" s="660"/>
      <c r="Q81" s="660"/>
      <c r="R81" s="660"/>
    </row>
    <row r="82" spans="1:18" x14ac:dyDescent="0.3">
      <c r="A82" s="660"/>
      <c r="B82" s="660"/>
      <c r="C82" s="660"/>
      <c r="D82" s="660"/>
      <c r="E82" s="3414" t="str">
        <f t="shared" si="13"/>
        <v>VARs revente</v>
      </c>
      <c r="F82" s="3415">
        <f t="shared" si="13"/>
        <v>0</v>
      </c>
      <c r="G82" s="691"/>
      <c r="H82" s="704">
        <f t="shared" si="14"/>
        <v>6</v>
      </c>
      <c r="I82" s="691">
        <f t="shared" si="14"/>
        <v>0</v>
      </c>
      <c r="J82" s="691"/>
      <c r="K82" s="691"/>
      <c r="L82" s="698"/>
      <c r="M82" s="660"/>
      <c r="N82" s="660"/>
      <c r="O82" s="660"/>
      <c r="P82" s="660"/>
      <c r="Q82" s="660"/>
      <c r="R82" s="660"/>
    </row>
    <row r="83" spans="1:18" x14ac:dyDescent="0.3">
      <c r="A83" s="660"/>
      <c r="B83" s="660"/>
      <c r="C83" s="660"/>
      <c r="D83" s="660"/>
      <c r="E83" s="3414" t="str">
        <f t="shared" si="13"/>
        <v>Editeurs revente</v>
      </c>
      <c r="F83" s="3415">
        <f t="shared" si="13"/>
        <v>0</v>
      </c>
      <c r="G83" s="691"/>
      <c r="H83" s="704">
        <f t="shared" si="14"/>
        <v>6</v>
      </c>
      <c r="I83" s="702">
        <f t="shared" si="14"/>
        <v>0</v>
      </c>
      <c r="J83" s="691"/>
      <c r="K83" s="691"/>
      <c r="L83" s="698"/>
      <c r="M83" s="660"/>
      <c r="N83" s="660"/>
      <c r="O83" s="660"/>
      <c r="P83" s="660"/>
      <c r="Q83" s="660"/>
      <c r="R83" s="660"/>
    </row>
    <row r="84" spans="1:18" x14ac:dyDescent="0.3">
      <c r="A84" s="660"/>
      <c r="B84" s="660"/>
      <c r="C84" s="660"/>
      <c r="D84" s="660"/>
      <c r="E84" s="3414" t="str">
        <f t="shared" si="13"/>
        <v>Cabinets de conseil prescripteurs</v>
      </c>
      <c r="F84" s="3415">
        <f t="shared" si="13"/>
        <v>0</v>
      </c>
      <c r="G84" s="691"/>
      <c r="H84" s="704">
        <f t="shared" si="14"/>
        <v>5</v>
      </c>
      <c r="I84" s="702">
        <f t="shared" si="14"/>
        <v>0</v>
      </c>
      <c r="J84" s="691"/>
      <c r="K84" s="691"/>
      <c r="L84" s="698"/>
      <c r="M84" s="660"/>
      <c r="N84" s="660"/>
      <c r="O84" s="660"/>
      <c r="P84" s="660"/>
      <c r="Q84" s="660"/>
      <c r="R84" s="660"/>
    </row>
    <row r="85" spans="1:18" x14ac:dyDescent="0.3">
      <c r="A85" s="660"/>
      <c r="B85" s="660"/>
      <c r="C85" s="660"/>
      <c r="D85" s="660"/>
      <c r="E85" s="3414" t="str">
        <f t="shared" si="13"/>
        <v>ESN / SS2I en mode alliance</v>
      </c>
      <c r="F85" s="3415">
        <f t="shared" si="13"/>
        <v>0</v>
      </c>
      <c r="G85" s="691"/>
      <c r="H85" s="705">
        <f t="shared" si="14"/>
        <v>2</v>
      </c>
      <c r="I85" s="691">
        <f t="shared" si="14"/>
        <v>0</v>
      </c>
      <c r="J85" s="691"/>
      <c r="K85" s="691"/>
      <c r="L85" s="698"/>
      <c r="M85" s="660"/>
      <c r="N85" s="660"/>
      <c r="O85" s="660"/>
      <c r="P85" s="660"/>
      <c r="Q85" s="660"/>
      <c r="R85" s="660"/>
    </row>
    <row r="86" spans="1:18" x14ac:dyDescent="0.3">
      <c r="A86" s="660"/>
      <c r="B86" s="660"/>
      <c r="C86" s="660"/>
      <c r="D86" s="660"/>
      <c r="E86" s="3414">
        <f t="shared" si="13"/>
        <v>0</v>
      </c>
      <c r="F86" s="3415">
        <f t="shared" si="13"/>
        <v>0</v>
      </c>
      <c r="G86" s="691"/>
      <c r="H86" s="704">
        <f t="shared" si="14"/>
        <v>0</v>
      </c>
      <c r="I86" s="691">
        <f t="shared" si="14"/>
        <v>0</v>
      </c>
      <c r="J86" s="691"/>
      <c r="K86" s="691"/>
      <c r="L86" s="698"/>
      <c r="M86" s="660"/>
      <c r="N86" s="660"/>
      <c r="O86" s="660"/>
      <c r="P86" s="660"/>
      <c r="Q86" s="660"/>
      <c r="R86" s="660"/>
    </row>
    <row r="87" spans="1:18" ht="13.5" thickBot="1" x14ac:dyDescent="0.35">
      <c r="A87" s="660"/>
      <c r="B87" s="660"/>
      <c r="C87" s="660"/>
      <c r="D87" s="660"/>
      <c r="E87" s="689" t="s">
        <v>533</v>
      </c>
      <c r="F87" s="690"/>
      <c r="G87" s="691"/>
      <c r="H87" s="691"/>
      <c r="I87" s="691"/>
      <c r="J87" s="691"/>
      <c r="K87" s="691"/>
      <c r="L87" s="698"/>
      <c r="M87" s="660"/>
      <c r="N87" s="660"/>
      <c r="O87" s="660"/>
      <c r="P87" s="660"/>
      <c r="Q87" s="660"/>
      <c r="R87" s="660"/>
    </row>
    <row r="88" spans="1:18" ht="13.5" thickBot="1" x14ac:dyDescent="0.35">
      <c r="A88" s="660"/>
      <c r="B88" s="660"/>
      <c r="C88" s="660"/>
      <c r="D88" s="660"/>
      <c r="E88" s="693"/>
      <c r="F88" s="691"/>
      <c r="G88" s="691"/>
      <c r="H88" s="691"/>
      <c r="I88" s="706">
        <f>I68</f>
        <v>2013</v>
      </c>
      <c r="J88" s="706">
        <f>J68</f>
        <v>2014</v>
      </c>
      <c r="K88" s="706">
        <f>K68</f>
        <v>2015</v>
      </c>
      <c r="L88" s="706">
        <f>L68</f>
        <v>2016</v>
      </c>
      <c r="M88" s="660"/>
      <c r="N88" s="660"/>
      <c r="O88" s="660"/>
      <c r="P88" s="660"/>
      <c r="Q88" s="660"/>
      <c r="R88" s="660"/>
    </row>
    <row r="89" spans="1:18" x14ac:dyDescent="0.3">
      <c r="A89" s="660"/>
      <c r="B89" s="660"/>
      <c r="C89" s="660"/>
      <c r="D89" s="660"/>
      <c r="E89" s="707" t="s">
        <v>534</v>
      </c>
      <c r="F89" s="691"/>
      <c r="G89" s="691"/>
      <c r="H89" s="691"/>
      <c r="I89" s="708">
        <f>G44</f>
        <v>2.4583333333333335</v>
      </c>
      <c r="J89" s="708">
        <f>H44</f>
        <v>2.1944444444444442</v>
      </c>
      <c r="K89" s="708">
        <f>I44</f>
        <v>2.1527777777777777</v>
      </c>
      <c r="L89" s="708">
        <f>J44</f>
        <v>2.6388888888888888</v>
      </c>
      <c r="M89" s="660"/>
      <c r="N89" s="660"/>
      <c r="O89" s="660"/>
      <c r="P89" s="660"/>
      <c r="Q89" s="660"/>
      <c r="R89" s="660"/>
    </row>
    <row r="90" spans="1:18" x14ac:dyDescent="0.3">
      <c r="A90" s="660"/>
      <c r="B90" s="660"/>
      <c r="C90" s="660"/>
      <c r="D90" s="660"/>
      <c r="E90" s="707" t="s">
        <v>592</v>
      </c>
      <c r="F90" s="691"/>
      <c r="G90" s="691"/>
      <c r="H90" s="691"/>
      <c r="I90" s="709">
        <v>1</v>
      </c>
      <c r="J90" s="709">
        <v>1.5</v>
      </c>
      <c r="K90" s="709">
        <v>2</v>
      </c>
      <c r="L90" s="709">
        <v>2</v>
      </c>
      <c r="M90" s="660"/>
      <c r="N90" s="660"/>
      <c r="O90" s="660"/>
      <c r="P90" s="660"/>
      <c r="Q90" s="660"/>
      <c r="R90" s="660"/>
    </row>
    <row r="91" spans="1:18" x14ac:dyDescent="0.3">
      <c r="A91" s="660"/>
      <c r="B91" s="660"/>
      <c r="C91" s="660"/>
      <c r="D91" s="660"/>
      <c r="E91" s="710" t="s">
        <v>598</v>
      </c>
      <c r="F91" s="691"/>
      <c r="G91" s="691"/>
      <c r="H91" s="691"/>
      <c r="I91" s="711">
        <f>I89/I90</f>
        <v>2.4583333333333335</v>
      </c>
      <c r="J91" s="711">
        <f>J89/J90</f>
        <v>1.4629629629629628</v>
      </c>
      <c r="K91" s="711">
        <f>K89/K90</f>
        <v>1.0763888888888888</v>
      </c>
      <c r="L91" s="711">
        <f>L89/L90</f>
        <v>1.3194444444444444</v>
      </c>
      <c r="M91" s="660"/>
      <c r="N91" s="660"/>
      <c r="O91" s="660"/>
      <c r="P91" s="660"/>
      <c r="Q91" s="660"/>
      <c r="R91" s="660"/>
    </row>
    <row r="92" spans="1:18" x14ac:dyDescent="0.3">
      <c r="A92" s="660"/>
      <c r="B92" s="660"/>
      <c r="C92" s="660"/>
      <c r="D92" s="660"/>
      <c r="E92" s="710" t="s">
        <v>599</v>
      </c>
      <c r="F92" s="660"/>
      <c r="G92" s="660"/>
      <c r="H92" s="660"/>
      <c r="I92" s="712">
        <v>0.5</v>
      </c>
      <c r="J92" s="712">
        <v>0.5</v>
      </c>
      <c r="K92" s="712">
        <v>0.5</v>
      </c>
      <c r="L92" s="712">
        <v>0.5</v>
      </c>
      <c r="M92" s="660"/>
      <c r="N92" s="660"/>
      <c r="O92" s="660"/>
      <c r="P92" s="660"/>
      <c r="Q92" s="660"/>
      <c r="R92" s="660"/>
    </row>
    <row r="93" spans="1:18" x14ac:dyDescent="0.3">
      <c r="A93" s="660"/>
      <c r="B93" s="660"/>
      <c r="C93" s="660"/>
      <c r="D93" s="660"/>
      <c r="E93" s="707" t="s">
        <v>600</v>
      </c>
      <c r="F93" s="691"/>
      <c r="G93" s="691"/>
      <c r="H93" s="691"/>
      <c r="I93" s="711">
        <f>I91/I92</f>
        <v>4.916666666666667</v>
      </c>
      <c r="J93" s="711">
        <f>J91/J92</f>
        <v>2.9259259259259256</v>
      </c>
      <c r="K93" s="711">
        <f>K91/K92</f>
        <v>2.1527777777777777</v>
      </c>
      <c r="L93" s="711">
        <f>L91/L92</f>
        <v>2.6388888888888888</v>
      </c>
      <c r="M93" s="660"/>
      <c r="N93" s="660"/>
      <c r="O93" s="660"/>
      <c r="P93" s="660"/>
      <c r="Q93" s="660"/>
      <c r="R93" s="660"/>
    </row>
    <row r="94" spans="1:18" ht="13.5" thickBot="1" x14ac:dyDescent="0.35">
      <c r="A94" s="660"/>
      <c r="B94" s="660"/>
      <c r="C94" s="660"/>
      <c r="D94" s="660"/>
      <c r="E94" s="693"/>
      <c r="F94" s="691"/>
      <c r="G94" s="691"/>
      <c r="H94" s="691"/>
      <c r="I94" s="713"/>
      <c r="J94" s="713"/>
      <c r="K94" s="713"/>
      <c r="L94" s="713"/>
      <c r="M94" s="660"/>
      <c r="N94" s="660"/>
      <c r="O94" s="660"/>
      <c r="P94" s="660"/>
      <c r="Q94" s="660"/>
      <c r="R94" s="660"/>
    </row>
    <row r="95" spans="1:18" x14ac:dyDescent="0.3">
      <c r="A95" s="660"/>
      <c r="B95" s="660"/>
      <c r="C95" s="660"/>
      <c r="D95" s="660"/>
      <c r="E95" s="693"/>
      <c r="F95" s="691"/>
      <c r="G95" s="691"/>
      <c r="H95" s="691"/>
      <c r="I95" s="691"/>
      <c r="J95" s="691"/>
      <c r="K95" s="691"/>
      <c r="L95" s="698"/>
      <c r="M95" s="660"/>
      <c r="N95" s="660"/>
      <c r="O95" s="660"/>
      <c r="P95" s="660"/>
      <c r="Q95" s="660"/>
      <c r="R95" s="660"/>
    </row>
    <row r="96" spans="1:18" x14ac:dyDescent="0.3">
      <c r="A96" s="660"/>
      <c r="B96" s="660"/>
      <c r="C96" s="660"/>
      <c r="D96" s="660"/>
      <c r="E96" s="693"/>
      <c r="F96" s="691"/>
      <c r="G96" s="691"/>
      <c r="H96" s="691"/>
      <c r="I96" s="691"/>
      <c r="J96" s="691"/>
      <c r="K96" s="691"/>
      <c r="L96" s="698"/>
      <c r="M96" s="660"/>
      <c r="N96" s="660"/>
      <c r="O96" s="660"/>
      <c r="P96" s="660"/>
      <c r="Q96" s="660"/>
      <c r="R96" s="660"/>
    </row>
    <row r="97" spans="1:18" ht="13.5" thickBot="1" x14ac:dyDescent="0.35">
      <c r="A97" s="660"/>
      <c r="B97" s="660"/>
      <c r="C97" s="660"/>
      <c r="D97" s="660"/>
      <c r="E97" s="714"/>
      <c r="F97" s="715"/>
      <c r="G97" s="715"/>
      <c r="H97" s="715"/>
      <c r="I97" s="715"/>
      <c r="J97" s="715"/>
      <c r="K97" s="715"/>
      <c r="L97" s="716"/>
      <c r="M97" s="660"/>
      <c r="N97" s="660"/>
      <c r="O97" s="660"/>
      <c r="P97" s="660"/>
      <c r="Q97" s="660"/>
      <c r="R97" s="660"/>
    </row>
    <row r="98" spans="1:18" x14ac:dyDescent="0.3">
      <c r="A98" s="660"/>
      <c r="B98" s="660"/>
      <c r="C98" s="660"/>
      <c r="D98" s="660"/>
      <c r="E98" s="660"/>
      <c r="F98" s="660"/>
      <c r="G98" s="660"/>
      <c r="H98" s="660"/>
      <c r="I98" s="660"/>
      <c r="J98" s="660"/>
      <c r="K98" s="660"/>
      <c r="L98" s="660"/>
      <c r="M98" s="660"/>
      <c r="N98" s="660"/>
      <c r="O98" s="660"/>
      <c r="P98" s="660"/>
      <c r="Q98" s="660"/>
      <c r="R98" s="660"/>
    </row>
  </sheetData>
  <mergeCells count="93">
    <mergeCell ref="D1:G1"/>
    <mergeCell ref="I1:J1"/>
    <mergeCell ref="L1:M1"/>
    <mergeCell ref="D2:G2"/>
    <mergeCell ref="I2:J2"/>
    <mergeCell ref="L2:M2"/>
    <mergeCell ref="A4:G4"/>
    <mergeCell ref="H4:P4"/>
    <mergeCell ref="A5:B5"/>
    <mergeCell ref="C5:P5"/>
    <mergeCell ref="A6:C6"/>
    <mergeCell ref="D6:E6"/>
    <mergeCell ref="A7:C7"/>
    <mergeCell ref="D7:E7"/>
    <mergeCell ref="A8:C8"/>
    <mergeCell ref="D8:E8"/>
    <mergeCell ref="A9:C9"/>
    <mergeCell ref="D9:E9"/>
    <mergeCell ref="M15:R15"/>
    <mergeCell ref="A10:C10"/>
    <mergeCell ref="D10:E10"/>
    <mergeCell ref="A11:C11"/>
    <mergeCell ref="D11:E11"/>
    <mergeCell ref="A12:C12"/>
    <mergeCell ref="D12:E12"/>
    <mergeCell ref="A13:C13"/>
    <mergeCell ref="D13:E13"/>
    <mergeCell ref="A14:C14"/>
    <mergeCell ref="D14:E14"/>
    <mergeCell ref="A15:K15"/>
    <mergeCell ref="C16:E16"/>
    <mergeCell ref="C17:E17"/>
    <mergeCell ref="A21:C21"/>
    <mergeCell ref="D21:E21"/>
    <mergeCell ref="A22:C22"/>
    <mergeCell ref="D22:E22"/>
    <mergeCell ref="A23:C23"/>
    <mergeCell ref="D23:E23"/>
    <mergeCell ref="A24:C24"/>
    <mergeCell ref="D24:E24"/>
    <mergeCell ref="A25:C25"/>
    <mergeCell ref="D25:E25"/>
    <mergeCell ref="A26:C26"/>
    <mergeCell ref="D26:E26"/>
    <mergeCell ref="A27:C27"/>
    <mergeCell ref="D27:E27"/>
    <mergeCell ref="A28:C28"/>
    <mergeCell ref="D28:E28"/>
    <mergeCell ref="A29:C29"/>
    <mergeCell ref="D29:E29"/>
    <mergeCell ref="A30:K30"/>
    <mergeCell ref="D31:E31"/>
    <mergeCell ref="A34:C34"/>
    <mergeCell ref="D34:E34"/>
    <mergeCell ref="A35:C35"/>
    <mergeCell ref="D35:E35"/>
    <mergeCell ref="A36:C36"/>
    <mergeCell ref="D36:E36"/>
    <mergeCell ref="A37:C37"/>
    <mergeCell ref="D37:E37"/>
    <mergeCell ref="B44:E44"/>
    <mergeCell ref="A38:C38"/>
    <mergeCell ref="D38:E38"/>
    <mergeCell ref="A39:C39"/>
    <mergeCell ref="D39:E39"/>
    <mergeCell ref="A40:C40"/>
    <mergeCell ref="D40:E40"/>
    <mergeCell ref="A41:C41"/>
    <mergeCell ref="D41:E41"/>
    <mergeCell ref="A42:C42"/>
    <mergeCell ref="D42:E42"/>
    <mergeCell ref="A43:J43"/>
    <mergeCell ref="E77:F77"/>
    <mergeCell ref="A47:K47"/>
    <mergeCell ref="M47:O47"/>
    <mergeCell ref="A48:K52"/>
    <mergeCell ref="M48:O52"/>
    <mergeCell ref="A54:K54"/>
    <mergeCell ref="A55:K60"/>
    <mergeCell ref="M55:O55"/>
    <mergeCell ref="M56:O60"/>
    <mergeCell ref="H66:J66"/>
    <mergeCell ref="E73:F73"/>
    <mergeCell ref="E74:F74"/>
    <mergeCell ref="E75:F75"/>
    <mergeCell ref="E76:F76"/>
    <mergeCell ref="E86:F86"/>
    <mergeCell ref="E78:F78"/>
    <mergeCell ref="E81:F81"/>
    <mergeCell ref="E82:F82"/>
    <mergeCell ref="E83:F83"/>
    <mergeCell ref="E84:F84"/>
    <mergeCell ref="E85:F8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300-000000000000}">
      <formula1>AvancementTheme</formula1>
    </dataValidation>
  </dataValidations>
  <hyperlinks>
    <hyperlink ref="O1" location="DPDV_02DS2" display="PdV" xr:uid="{00000000-0004-0000-3300-000000000000}"/>
    <hyperlink ref="P1" location="DKPI_02DS2" display="KPI's" xr:uid="{00000000-0004-0000-3300-000001000000}"/>
  </hyperlinks>
  <pageMargins left="0.70866141732283472" right="0.70866141732283472" top="0.74803149606299213" bottom="0.74803149606299213" header="0.31496062992125984" footer="0.31496062992125984"/>
  <pageSetup paperSize="9" scale="42" orientation="portrait" horizontalDpi="4294967293" verticalDpi="0" r:id="rId1"/>
  <headerFooter>
    <oddHeader>&amp;LPAD Methodology (c) 2013-2014&amp;RStrategic Management Workshop</oddHeader>
    <oddFooter>&amp;L&amp;F&amp;C&amp;A&amp;RSituation au : &amp;D - page : &amp;P/&amp;N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71">
    <tabColor rgb="FF92D050"/>
    <pageSetUpPr fitToPage="1"/>
  </sheetPr>
  <dimension ref="A1:U106"/>
  <sheetViews>
    <sheetView showGridLines="0" showRowColHeaders="0" showZeros="0" zoomScaleNormal="100" workbookViewId="0">
      <pane ySplit="5" topLeftCell="A30" activePane="bottomLeft" state="frozen"/>
      <selection activeCell="E12" sqref="E12:H12"/>
      <selection pane="bottomLeft" activeCell="N44" sqref="N44"/>
    </sheetView>
  </sheetViews>
  <sheetFormatPr baseColWidth="10" defaultColWidth="11.453125" defaultRowHeight="13" x14ac:dyDescent="0.3"/>
  <cols>
    <col min="1" max="2" width="11.453125" style="117"/>
    <col min="3" max="3" width="13.81640625" style="117" customWidth="1"/>
    <col min="4" max="4" width="12.54296875" style="117" customWidth="1"/>
    <col min="5" max="5" width="9.453125" style="117" customWidth="1"/>
    <col min="6" max="16384" width="11.453125" style="117"/>
  </cols>
  <sheetData>
    <row r="1" spans="1:18" s="55" customFormat="1" ht="15" customHeight="1" x14ac:dyDescent="0.35">
      <c r="A1" s="366"/>
      <c r="B1" s="366"/>
      <c r="C1" s="366"/>
      <c r="D1" s="1922" t="s">
        <v>5</v>
      </c>
      <c r="E1" s="1922"/>
      <c r="F1" s="1922"/>
      <c r="G1" s="1922"/>
      <c r="H1" s="54"/>
      <c r="I1" s="1922" t="s">
        <v>6</v>
      </c>
      <c r="J1" s="1922"/>
      <c r="K1" s="366"/>
      <c r="L1" s="1922" t="s">
        <v>9</v>
      </c>
      <c r="M1" s="1922"/>
      <c r="N1" s="366"/>
      <c r="O1" s="13" t="s">
        <v>2</v>
      </c>
      <c r="P1" s="13" t="s">
        <v>3</v>
      </c>
    </row>
    <row r="2" spans="1:18" s="59" customFormat="1" ht="18" customHeight="1" x14ac:dyDescent="0.35">
      <c r="A2" s="56"/>
      <c r="B2" s="56"/>
      <c r="C2" s="56"/>
      <c r="D2" s="1923" t="str">
        <f>NomClient</f>
        <v>BestEditor</v>
      </c>
      <c r="E2" s="1924"/>
      <c r="F2" s="1924"/>
      <c r="G2" s="1925"/>
      <c r="H2" s="56"/>
      <c r="I2" s="2164" t="s">
        <v>283</v>
      </c>
      <c r="J2" s="2000"/>
      <c r="K2" s="56"/>
      <c r="L2" s="2199">
        <v>41862.459791666668</v>
      </c>
      <c r="M2" s="2201"/>
      <c r="N2" s="57"/>
      <c r="O2" s="58">
        <f>IF(LEN(DPDV_02DL2)&gt;0,LEN(DPDV_02DL2),0-PDV_NBmini)</f>
        <v>-10</v>
      </c>
      <c r="P2" s="58">
        <f>IF(LEN(DKPI_02DL2)&gt;0,LEN(DKPI_02DL2),0-KPI_NBmini)</f>
        <v>-10</v>
      </c>
    </row>
    <row r="3" spans="1:18" s="61" customFormat="1" ht="6.75" customHeight="1" thickBot="1" x14ac:dyDescent="0.4">
      <c r="A3" s="60"/>
      <c r="B3" s="60"/>
      <c r="C3" s="60"/>
      <c r="D3" s="60"/>
      <c r="E3" s="60"/>
      <c r="F3" s="60"/>
      <c r="G3" s="60"/>
      <c r="H3" s="60"/>
      <c r="I3" s="60"/>
      <c r="J3" s="60"/>
      <c r="K3" s="60"/>
      <c r="L3" s="60"/>
      <c r="M3" s="60"/>
      <c r="N3" s="60"/>
      <c r="O3" s="60" t="s">
        <v>999</v>
      </c>
      <c r="P3" s="60"/>
    </row>
    <row r="4" spans="1:18" s="1" customFormat="1" ht="24.75" customHeight="1" thickBot="1" x14ac:dyDescent="0.4">
      <c r="A4" s="3490" t="str">
        <f>Parametre!B25  &amp; "  : "</f>
        <v xml:space="preserve">Plan de Recrutement et démarrage  : </v>
      </c>
      <c r="B4" s="3490"/>
      <c r="C4" s="3490"/>
      <c r="D4" s="3490"/>
      <c r="E4" s="3490"/>
      <c r="F4" s="3490"/>
      <c r="G4" s="3490"/>
      <c r="H4" s="3491" t="str">
        <f xml:space="preserve"> "Licences -  Estimation du nombre de clients et de partenaires pour " &amp; NomProd2</f>
        <v>Licences -  Estimation du nombre de clients et de partenaires pour Offre 2</v>
      </c>
      <c r="I4" s="3491"/>
      <c r="J4" s="3491"/>
      <c r="K4" s="3491"/>
      <c r="L4" s="3491"/>
      <c r="M4" s="3491"/>
      <c r="N4" s="3491"/>
      <c r="O4" s="3491"/>
      <c r="P4" s="3492"/>
    </row>
    <row r="5" spans="1:18" s="193" customFormat="1" ht="19.5" customHeight="1" thickBot="1" x14ac:dyDescent="0.4">
      <c r="A5" s="2177" t="s">
        <v>14</v>
      </c>
      <c r="B5" s="2177"/>
      <c r="C5" s="2178" t="s">
        <v>737</v>
      </c>
      <c r="D5" s="2178"/>
      <c r="E5" s="2178"/>
      <c r="F5" s="2178"/>
      <c r="G5" s="2178"/>
      <c r="H5" s="2178"/>
      <c r="I5" s="2178"/>
      <c r="J5" s="2178"/>
      <c r="K5" s="2178"/>
      <c r="L5" s="2178"/>
      <c r="M5" s="2178"/>
      <c r="N5" s="2178"/>
      <c r="O5" s="2178"/>
      <c r="P5" s="2178"/>
    </row>
    <row r="6" spans="1:18" s="159" customFormat="1" ht="30" customHeight="1" thickTop="1" x14ac:dyDescent="0.35">
      <c r="A6" s="3475" t="s">
        <v>580</v>
      </c>
      <c r="B6" s="3476"/>
      <c r="C6" s="3476"/>
      <c r="D6" s="3493" t="s">
        <v>17</v>
      </c>
      <c r="E6" s="3493"/>
      <c r="F6" s="489">
        <f>AnReference-1</f>
        <v>2013</v>
      </c>
      <c r="G6" s="489">
        <f>AnReference</f>
        <v>2014</v>
      </c>
      <c r="H6" s="489">
        <f>AnReference+1</f>
        <v>2015</v>
      </c>
      <c r="I6" s="489">
        <f>AnReference+2</f>
        <v>2016</v>
      </c>
      <c r="J6" s="1100">
        <f>AnReference+3</f>
        <v>2017</v>
      </c>
      <c r="K6" s="1052" t="s">
        <v>564</v>
      </c>
      <c r="L6" s="206"/>
      <c r="M6" s="1050">
        <f t="shared" ref="M6:R6" si="0">F6</f>
        <v>2013</v>
      </c>
      <c r="N6" s="260">
        <f t="shared" si="0"/>
        <v>2014</v>
      </c>
      <c r="O6" s="260">
        <f t="shared" si="0"/>
        <v>2015</v>
      </c>
      <c r="P6" s="261">
        <f t="shared" si="0"/>
        <v>2016</v>
      </c>
      <c r="Q6" s="261">
        <f t="shared" si="0"/>
        <v>2017</v>
      </c>
      <c r="R6" s="1058" t="str">
        <f t="shared" si="0"/>
        <v xml:space="preserve">Total </v>
      </c>
    </row>
    <row r="7" spans="1:18" ht="15.5" x14ac:dyDescent="0.35">
      <c r="A7" s="3466" t="str">
        <f>'02-SALESPLAN-OFR2'!A15:F15</f>
        <v>Ventes directes seules</v>
      </c>
      <c r="B7" s="3467"/>
      <c r="C7" s="3467"/>
      <c r="D7" s="3486"/>
      <c r="E7" s="3486"/>
      <c r="F7" s="236">
        <f>'02-SALESPLAN-OFR2'!G15</f>
        <v>9.6000000000000002E-2</v>
      </c>
      <c r="G7" s="236">
        <f>'02-SALESPLAN-OFR2'!H15</f>
        <v>0.08</v>
      </c>
      <c r="H7" s="236">
        <f>'02-SALESPLAN-OFR2'!I15</f>
        <v>0.14000000000000001</v>
      </c>
      <c r="I7" s="236">
        <f>'02-SALESPLAN-OFR2'!J15</f>
        <v>0.17</v>
      </c>
      <c r="J7" s="241">
        <f>'02-SALESPLAN-OFR2'!K15</f>
        <v>0.2</v>
      </c>
      <c r="K7" s="1057">
        <f>SUM(F7:J7)</f>
        <v>0.68599999999999994</v>
      </c>
      <c r="L7" s="169"/>
      <c r="M7" s="234">
        <f t="shared" ref="M7:M14" si="1">IF($F$16=0,0,F7/$F$16)</f>
        <v>1</v>
      </c>
      <c r="N7" s="238">
        <f t="shared" ref="N7:N14" si="2">IF($G$16=0,0,G7/$G$16)</f>
        <v>0.62992125984251968</v>
      </c>
      <c r="O7" s="238">
        <f t="shared" ref="O7:O14" si="3">IF($H$16=0,0,H7/$H$16)</f>
        <v>0.57142857142857151</v>
      </c>
      <c r="P7" s="238">
        <f t="shared" ref="P7:P14" si="4">IF($I$16=0,0,I7/$I$16)</f>
        <v>0.5</v>
      </c>
      <c r="Q7" s="239">
        <f t="shared" ref="Q7:Q14" si="5">IF($J$16=0,0,J7/$J$16)</f>
        <v>0.45454545454545459</v>
      </c>
      <c r="R7" s="1059">
        <f t="shared" ref="R7:R14" si="6">K7/K$16</f>
        <v>0.54967948717948711</v>
      </c>
    </row>
    <row r="8" spans="1:18" ht="15.5" x14ac:dyDescent="0.35">
      <c r="A8" s="3466" t="str">
        <f>'02-SALESPLAN-OFR2'!A16:F16</f>
        <v>VARs revente</v>
      </c>
      <c r="B8" s="3467"/>
      <c r="C8" s="3467"/>
      <c r="D8" s="3486"/>
      <c r="E8" s="3486"/>
      <c r="F8" s="236">
        <f>'02-SALESPLAN-OFR2'!G16</f>
        <v>0</v>
      </c>
      <c r="G8" s="236">
        <f>'02-SALESPLAN-OFR2'!H16</f>
        <v>1.2E-2</v>
      </c>
      <c r="H8" s="236">
        <f>'02-SALESPLAN-OFR2'!I16</f>
        <v>2.5000000000000001E-2</v>
      </c>
      <c r="I8" s="236">
        <f>'02-SALESPLAN-OFR2'!J16</f>
        <v>0.05</v>
      </c>
      <c r="J8" s="241">
        <f>'02-SALESPLAN-OFR2'!K16</f>
        <v>7.4999999999999997E-2</v>
      </c>
      <c r="K8" s="1057">
        <f t="shared" ref="K8:K16" si="7">SUM(F8:J8)</f>
        <v>0.16200000000000001</v>
      </c>
      <c r="L8" s="169"/>
      <c r="M8" s="234">
        <f t="shared" si="1"/>
        <v>0</v>
      </c>
      <c r="N8" s="238">
        <f t="shared" si="2"/>
        <v>9.4488188976377951E-2</v>
      </c>
      <c r="O8" s="238">
        <f t="shared" si="3"/>
        <v>0.10204081632653061</v>
      </c>
      <c r="P8" s="238">
        <f t="shared" si="4"/>
        <v>0.14705882352941177</v>
      </c>
      <c r="Q8" s="239">
        <f t="shared" si="5"/>
        <v>0.17045454545454544</v>
      </c>
      <c r="R8" s="1059">
        <f t="shared" si="6"/>
        <v>0.12980769230769232</v>
      </c>
    </row>
    <row r="9" spans="1:18" ht="15.5" x14ac:dyDescent="0.35">
      <c r="A9" s="3466" t="str">
        <f>'02-SALESPLAN-OFR2'!A17:F17</f>
        <v>Editeurs revente</v>
      </c>
      <c r="B9" s="3467"/>
      <c r="C9" s="3467"/>
      <c r="D9" s="3486"/>
      <c r="E9" s="3486"/>
      <c r="F9" s="236">
        <f>'02-SALESPLAN-OFR2'!G17</f>
        <v>0</v>
      </c>
      <c r="G9" s="236">
        <f>'02-SALESPLAN-OFR2'!H17</f>
        <v>0.01</v>
      </c>
      <c r="H9" s="236">
        <f>'02-SALESPLAN-OFR2'!I17</f>
        <v>0.03</v>
      </c>
      <c r="I9" s="236">
        <f>'02-SALESPLAN-OFR2'!J17</f>
        <v>0.05</v>
      </c>
      <c r="J9" s="241">
        <f>'02-SALESPLAN-OFR2'!K17</f>
        <v>7.4999999999999997E-2</v>
      </c>
      <c r="K9" s="1057">
        <f t="shared" si="7"/>
        <v>0.16499999999999998</v>
      </c>
      <c r="L9" s="169"/>
      <c r="M9" s="234">
        <f t="shared" si="1"/>
        <v>0</v>
      </c>
      <c r="N9" s="238">
        <f t="shared" si="2"/>
        <v>7.874015748031496E-2</v>
      </c>
      <c r="O9" s="238">
        <f t="shared" si="3"/>
        <v>0.12244897959183673</v>
      </c>
      <c r="P9" s="238">
        <f t="shared" si="4"/>
        <v>0.14705882352941177</v>
      </c>
      <c r="Q9" s="239">
        <f t="shared" si="5"/>
        <v>0.17045454545454544</v>
      </c>
      <c r="R9" s="1059">
        <f t="shared" si="6"/>
        <v>0.13221153846153844</v>
      </c>
    </row>
    <row r="10" spans="1:18" ht="15.5" x14ac:dyDescent="0.35">
      <c r="A10" s="3466" t="str">
        <f>'02-SALESPLAN-OFR2'!A18:F18</f>
        <v>Cabinets de conseil prescripteurs</v>
      </c>
      <c r="B10" s="3467"/>
      <c r="C10" s="3467"/>
      <c r="D10" s="3486"/>
      <c r="E10" s="3486"/>
      <c r="F10" s="236">
        <f>'02-SALESPLAN-OFR2'!G18</f>
        <v>0</v>
      </c>
      <c r="G10" s="236">
        <f>'02-SALESPLAN-OFR2'!H18</f>
        <v>0.01</v>
      </c>
      <c r="H10" s="236">
        <f>'02-SALESPLAN-OFR2'!I18</f>
        <v>0.02</v>
      </c>
      <c r="I10" s="236">
        <f>'02-SALESPLAN-OFR2'!J18</f>
        <v>0.03</v>
      </c>
      <c r="J10" s="241">
        <f>'02-SALESPLAN-OFR2'!K18</f>
        <v>0.04</v>
      </c>
      <c r="K10" s="1057">
        <f t="shared" si="7"/>
        <v>0.1</v>
      </c>
      <c r="L10" s="169"/>
      <c r="M10" s="234">
        <f t="shared" si="1"/>
        <v>0</v>
      </c>
      <c r="N10" s="238">
        <f t="shared" si="2"/>
        <v>7.874015748031496E-2</v>
      </c>
      <c r="O10" s="238">
        <f t="shared" si="3"/>
        <v>8.1632653061224497E-2</v>
      </c>
      <c r="P10" s="238">
        <f t="shared" si="4"/>
        <v>8.8235294117647051E-2</v>
      </c>
      <c r="Q10" s="239">
        <f t="shared" si="5"/>
        <v>9.0909090909090912E-2</v>
      </c>
      <c r="R10" s="1059">
        <f t="shared" si="6"/>
        <v>8.0128205128205135E-2</v>
      </c>
    </row>
    <row r="11" spans="1:18" ht="15.5" x14ac:dyDescent="0.35">
      <c r="A11" s="3466" t="str">
        <f>'02-SALESPLAN-OFR2'!A19:F19</f>
        <v>ESN / SS2I en mode alliance</v>
      </c>
      <c r="B11" s="3467"/>
      <c r="C11" s="3467"/>
      <c r="D11" s="3486"/>
      <c r="E11" s="3486"/>
      <c r="F11" s="236">
        <f>'02-SALESPLAN-OFR2'!G19</f>
        <v>0</v>
      </c>
      <c r="G11" s="236">
        <f>'02-SALESPLAN-OFR2'!H19</f>
        <v>1.4999999999999999E-2</v>
      </c>
      <c r="H11" s="236">
        <f>'02-SALESPLAN-OFR2'!I19</f>
        <v>0.03</v>
      </c>
      <c r="I11" s="236">
        <f>'02-SALESPLAN-OFR2'!J19</f>
        <v>0.04</v>
      </c>
      <c r="J11" s="241">
        <f>'02-SALESPLAN-OFR2'!K19</f>
        <v>0.05</v>
      </c>
      <c r="K11" s="1057">
        <f>SUM(F11:J11)</f>
        <v>0.13500000000000001</v>
      </c>
      <c r="L11" s="166"/>
      <c r="M11" s="234">
        <f t="shared" si="1"/>
        <v>0</v>
      </c>
      <c r="N11" s="238">
        <f t="shared" si="2"/>
        <v>0.11811023622047244</v>
      </c>
      <c r="O11" s="238">
        <f t="shared" si="3"/>
        <v>0.12244897959183673</v>
      </c>
      <c r="P11" s="238">
        <f t="shared" si="4"/>
        <v>0.11764705882352941</v>
      </c>
      <c r="Q11" s="239">
        <f t="shared" si="5"/>
        <v>0.11363636363636365</v>
      </c>
      <c r="R11" s="1059">
        <f t="shared" si="6"/>
        <v>0.10817307692307693</v>
      </c>
    </row>
    <row r="12" spans="1:18" ht="15.5" x14ac:dyDescent="0.35">
      <c r="A12" s="3466">
        <f>'02-SALESPLAN-OFR2'!A20:F20</f>
        <v>0</v>
      </c>
      <c r="B12" s="3467"/>
      <c r="C12" s="3467"/>
      <c r="D12" s="3486"/>
      <c r="E12" s="3486"/>
      <c r="F12" s="236">
        <f>'02-SALESPLAN-OFR2'!G20</f>
        <v>0</v>
      </c>
      <c r="G12" s="236">
        <f>'02-SALESPLAN-OFR2'!H20</f>
        <v>0</v>
      </c>
      <c r="H12" s="236">
        <f>'02-SALESPLAN-OFR2'!I20</f>
        <v>0</v>
      </c>
      <c r="I12" s="236">
        <f>'02-SALESPLAN-OFR2'!J20</f>
        <v>0</v>
      </c>
      <c r="J12" s="241">
        <f>'02-SALESPLAN-OFR2'!K20</f>
        <v>0</v>
      </c>
      <c r="K12" s="1057">
        <f t="shared" si="7"/>
        <v>0</v>
      </c>
      <c r="L12" s="166"/>
      <c r="M12" s="234">
        <f t="shared" si="1"/>
        <v>0</v>
      </c>
      <c r="N12" s="238">
        <f t="shared" si="2"/>
        <v>0</v>
      </c>
      <c r="O12" s="238">
        <f t="shared" si="3"/>
        <v>0</v>
      </c>
      <c r="P12" s="238">
        <f t="shared" si="4"/>
        <v>0</v>
      </c>
      <c r="Q12" s="239">
        <f t="shared" si="5"/>
        <v>0</v>
      </c>
      <c r="R12" s="1059">
        <f t="shared" si="6"/>
        <v>0</v>
      </c>
    </row>
    <row r="13" spans="1:18" ht="15.5" x14ac:dyDescent="0.35">
      <c r="A13" s="3466">
        <f>'02-SALESPLAN-OFR2'!A21:F21</f>
        <v>0</v>
      </c>
      <c r="B13" s="3467"/>
      <c r="C13" s="3467"/>
      <c r="D13" s="3486"/>
      <c r="E13" s="3486"/>
      <c r="F13" s="236">
        <f>'02-SALESPLAN-OFR2'!G21</f>
        <v>0</v>
      </c>
      <c r="G13" s="236">
        <f>'02-SALESPLAN-OFR2'!H21</f>
        <v>0</v>
      </c>
      <c r="H13" s="236">
        <f>'02-SALESPLAN-OFR2'!I21</f>
        <v>0</v>
      </c>
      <c r="I13" s="236">
        <f>'02-SALESPLAN-OFR2'!J21</f>
        <v>0</v>
      </c>
      <c r="J13" s="241">
        <f>'02-SALESPLAN-OFR2'!K21</f>
        <v>0</v>
      </c>
      <c r="K13" s="1057">
        <f>SUM(F13:J13)</f>
        <v>0</v>
      </c>
      <c r="L13" s="166"/>
      <c r="M13" s="234">
        <f t="shared" si="1"/>
        <v>0</v>
      </c>
      <c r="N13" s="238">
        <f t="shared" si="2"/>
        <v>0</v>
      </c>
      <c r="O13" s="238">
        <f t="shared" si="3"/>
        <v>0</v>
      </c>
      <c r="P13" s="238">
        <f t="shared" si="4"/>
        <v>0</v>
      </c>
      <c r="Q13" s="239">
        <f t="shared" si="5"/>
        <v>0</v>
      </c>
      <c r="R13" s="1059">
        <f t="shared" si="6"/>
        <v>0</v>
      </c>
    </row>
    <row r="14" spans="1:18" ht="15.5" x14ac:dyDescent="0.35">
      <c r="A14" s="3466">
        <f>'02-SALESPLAN-OFR2'!A22:F22</f>
        <v>0</v>
      </c>
      <c r="B14" s="3467"/>
      <c r="C14" s="3467"/>
      <c r="D14" s="3486"/>
      <c r="E14" s="3486"/>
      <c r="F14" s="236">
        <f>'02-SALESPLAN-OFR2'!G22</f>
        <v>0</v>
      </c>
      <c r="G14" s="236">
        <f>'02-SALESPLAN-OFR2'!H22</f>
        <v>0</v>
      </c>
      <c r="H14" s="236">
        <f>'02-SALESPLAN-OFR2'!I22</f>
        <v>0</v>
      </c>
      <c r="I14" s="236">
        <f>'02-SALESPLAN-OFR2'!J22</f>
        <v>0</v>
      </c>
      <c r="J14" s="241">
        <f>'02-SALESPLAN-OFR2'!K22</f>
        <v>0</v>
      </c>
      <c r="K14" s="1057">
        <f t="shared" si="7"/>
        <v>0</v>
      </c>
      <c r="L14" s="166"/>
      <c r="M14" s="234">
        <f t="shared" si="1"/>
        <v>0</v>
      </c>
      <c r="N14" s="238">
        <f t="shared" si="2"/>
        <v>0</v>
      </c>
      <c r="O14" s="238">
        <f t="shared" si="3"/>
        <v>0</v>
      </c>
      <c r="P14" s="238">
        <f t="shared" si="4"/>
        <v>0</v>
      </c>
      <c r="Q14" s="239">
        <f t="shared" si="5"/>
        <v>0</v>
      </c>
      <c r="R14" s="1059">
        <f t="shared" si="6"/>
        <v>0</v>
      </c>
    </row>
    <row r="15" spans="1:18" ht="15" thickBot="1" x14ac:dyDescent="0.4">
      <c r="A15" s="3487"/>
      <c r="B15" s="3488"/>
      <c r="C15" s="3488"/>
      <c r="D15" s="3488"/>
      <c r="E15" s="3488"/>
      <c r="F15" s="3488"/>
      <c r="G15" s="3488"/>
      <c r="H15" s="3488"/>
      <c r="I15" s="3488"/>
      <c r="J15" s="3488"/>
      <c r="K15" s="3489"/>
      <c r="L15" s="166"/>
      <c r="M15" s="3483"/>
      <c r="N15" s="3484"/>
      <c r="O15" s="3484"/>
      <c r="P15" s="3484"/>
      <c r="Q15" s="3484"/>
      <c r="R15" s="3485"/>
    </row>
    <row r="16" spans="1:18" ht="15.5" thickTop="1" thickBot="1" x14ac:dyDescent="0.4">
      <c r="C16" s="3477" t="s">
        <v>311</v>
      </c>
      <c r="D16" s="3478"/>
      <c r="E16" s="3479"/>
      <c r="F16" s="237">
        <f>SUM(F7:F15)</f>
        <v>9.6000000000000002E-2</v>
      </c>
      <c r="G16" s="237">
        <f>SUM(G7:G15)</f>
        <v>0.127</v>
      </c>
      <c r="H16" s="237">
        <f>SUM(H7:H15)</f>
        <v>0.245</v>
      </c>
      <c r="I16" s="237">
        <f>SUM(I7:I15)</f>
        <v>0.34</v>
      </c>
      <c r="J16" s="242">
        <f>SUM(J7:J15)</f>
        <v>0.44</v>
      </c>
      <c r="K16" s="1064">
        <f t="shared" si="7"/>
        <v>1.248</v>
      </c>
      <c r="L16" s="168"/>
      <c r="M16" s="257">
        <f t="shared" ref="M16:R16" si="8">SUM(M7:M15)</f>
        <v>1</v>
      </c>
      <c r="N16" s="258">
        <f t="shared" si="8"/>
        <v>1</v>
      </c>
      <c r="O16" s="258">
        <f t="shared" si="8"/>
        <v>1</v>
      </c>
      <c r="P16" s="258">
        <f t="shared" si="8"/>
        <v>1</v>
      </c>
      <c r="Q16" s="259">
        <f t="shared" si="8"/>
        <v>1</v>
      </c>
      <c r="R16" s="1060">
        <f t="shared" si="8"/>
        <v>1</v>
      </c>
    </row>
    <row r="17" spans="1:18" ht="15.5" thickTop="1" thickBot="1" x14ac:dyDescent="0.4">
      <c r="C17" s="3480" t="s">
        <v>508</v>
      </c>
      <c r="D17" s="3481"/>
      <c r="E17" s="3482"/>
      <c r="F17" s="219"/>
      <c r="G17" s="210">
        <f>G16/F16</f>
        <v>1.3229166666666667</v>
      </c>
      <c r="H17" s="210">
        <f>H16/G16</f>
        <v>1.9291338582677164</v>
      </c>
      <c r="I17" s="210">
        <f>I16/H16</f>
        <v>1.3877551020408165</v>
      </c>
      <c r="J17" s="243">
        <f>J16/I16</f>
        <v>1.2941176470588234</v>
      </c>
      <c r="K17" s="1065"/>
      <c r="L17" s="167"/>
      <c r="M17" s="166"/>
      <c r="N17" s="166"/>
      <c r="O17" s="166"/>
      <c r="P17" s="166"/>
      <c r="Q17" s="166"/>
      <c r="R17" s="200"/>
    </row>
    <row r="18" spans="1:18" ht="13.5" thickTop="1" x14ac:dyDescent="0.3"/>
    <row r="20" spans="1:18" ht="13.5" thickBot="1" x14ac:dyDescent="0.35"/>
    <row r="21" spans="1:18" s="205" customFormat="1" ht="30.75" customHeight="1" thickTop="1" x14ac:dyDescent="0.35">
      <c r="A21" s="3475" t="s">
        <v>593</v>
      </c>
      <c r="B21" s="3476"/>
      <c r="C21" s="3476"/>
      <c r="D21" s="3476" t="s">
        <v>529</v>
      </c>
      <c r="E21" s="3476"/>
      <c r="F21" s="220">
        <f t="shared" ref="F21:K21" si="9">F6</f>
        <v>2013</v>
      </c>
      <c r="G21" s="220">
        <f t="shared" si="9"/>
        <v>2014</v>
      </c>
      <c r="H21" s="220">
        <f t="shared" si="9"/>
        <v>2015</v>
      </c>
      <c r="I21" s="220">
        <f t="shared" si="9"/>
        <v>2016</v>
      </c>
      <c r="J21" s="240">
        <f t="shared" si="9"/>
        <v>2017</v>
      </c>
      <c r="K21" s="1052" t="str">
        <f t="shared" si="9"/>
        <v xml:space="preserve">Total </v>
      </c>
    </row>
    <row r="22" spans="1:18" ht="15.5" x14ac:dyDescent="0.35">
      <c r="A22" s="3466" t="str">
        <f t="shared" ref="A22:A29" si="10">A7</f>
        <v>Ventes directes seules</v>
      </c>
      <c r="B22" s="3467"/>
      <c r="C22" s="3467"/>
      <c r="D22" s="3472">
        <v>0.03</v>
      </c>
      <c r="E22" s="3472"/>
      <c r="F22" s="1202">
        <f t="shared" ref="F22:J29" si="11">IF($D22=0,0,F7/$D22)</f>
        <v>3.2</v>
      </c>
      <c r="G22" s="297">
        <f t="shared" si="11"/>
        <v>2.666666666666667</v>
      </c>
      <c r="H22" s="297">
        <f t="shared" si="11"/>
        <v>4.666666666666667</v>
      </c>
      <c r="I22" s="297">
        <f t="shared" si="11"/>
        <v>5.666666666666667</v>
      </c>
      <c r="J22" s="1051">
        <f t="shared" si="11"/>
        <v>6.666666666666667</v>
      </c>
      <c r="K22" s="1053">
        <f t="shared" ref="K22:K29" si="12">SUM(G22:J22)</f>
        <v>19.666666666666668</v>
      </c>
    </row>
    <row r="23" spans="1:18" ht="15.5" x14ac:dyDescent="0.35">
      <c r="A23" s="3466" t="str">
        <f t="shared" si="10"/>
        <v>VARs revente</v>
      </c>
      <c r="B23" s="3467"/>
      <c r="C23" s="3467"/>
      <c r="D23" s="3472">
        <v>0.02</v>
      </c>
      <c r="E23" s="3472"/>
      <c r="F23" s="1202">
        <f t="shared" si="11"/>
        <v>0</v>
      </c>
      <c r="G23" s="297">
        <f t="shared" si="11"/>
        <v>0.6</v>
      </c>
      <c r="H23" s="297">
        <f t="shared" si="11"/>
        <v>1.25</v>
      </c>
      <c r="I23" s="297">
        <f t="shared" si="11"/>
        <v>2.5</v>
      </c>
      <c r="J23" s="1051">
        <f t="shared" si="11"/>
        <v>3.75</v>
      </c>
      <c r="K23" s="1053">
        <f t="shared" si="12"/>
        <v>8.1</v>
      </c>
    </row>
    <row r="24" spans="1:18" ht="15.5" x14ac:dyDescent="0.35">
      <c r="A24" s="3466" t="str">
        <f t="shared" si="10"/>
        <v>Editeurs revente</v>
      </c>
      <c r="B24" s="3467"/>
      <c r="C24" s="3467"/>
      <c r="D24" s="3472">
        <v>0.02</v>
      </c>
      <c r="E24" s="3472"/>
      <c r="F24" s="1202">
        <f t="shared" si="11"/>
        <v>0</v>
      </c>
      <c r="G24" s="297">
        <f t="shared" si="11"/>
        <v>0.5</v>
      </c>
      <c r="H24" s="297">
        <f t="shared" si="11"/>
        <v>1.5</v>
      </c>
      <c r="I24" s="297">
        <f t="shared" si="11"/>
        <v>2.5</v>
      </c>
      <c r="J24" s="1051">
        <f t="shared" si="11"/>
        <v>3.75</v>
      </c>
      <c r="K24" s="1054">
        <f t="shared" si="12"/>
        <v>8.25</v>
      </c>
    </row>
    <row r="25" spans="1:18" ht="15.5" x14ac:dyDescent="0.35">
      <c r="A25" s="3466" t="str">
        <f t="shared" si="10"/>
        <v>Cabinets de conseil prescripteurs</v>
      </c>
      <c r="B25" s="3467"/>
      <c r="C25" s="3467"/>
      <c r="D25" s="3472">
        <v>2.5000000000000001E-2</v>
      </c>
      <c r="E25" s="3472"/>
      <c r="F25" s="1202">
        <f t="shared" si="11"/>
        <v>0</v>
      </c>
      <c r="G25" s="297">
        <f t="shared" si="11"/>
        <v>0.39999999999999997</v>
      </c>
      <c r="H25" s="297">
        <f t="shared" si="11"/>
        <v>0.79999999999999993</v>
      </c>
      <c r="I25" s="297">
        <f t="shared" si="11"/>
        <v>1.2</v>
      </c>
      <c r="J25" s="1051">
        <f t="shared" si="11"/>
        <v>1.5999999999999999</v>
      </c>
      <c r="K25" s="1053">
        <f t="shared" si="12"/>
        <v>4</v>
      </c>
    </row>
    <row r="26" spans="1:18" ht="15.5" x14ac:dyDescent="0.35">
      <c r="A26" s="3466" t="str">
        <f t="shared" si="10"/>
        <v>ESN / SS2I en mode alliance</v>
      </c>
      <c r="B26" s="3467"/>
      <c r="C26" s="3467"/>
      <c r="D26" s="3472">
        <v>0.05</v>
      </c>
      <c r="E26" s="3472"/>
      <c r="F26" s="1202">
        <f t="shared" si="11"/>
        <v>0</v>
      </c>
      <c r="G26" s="297">
        <f t="shared" si="11"/>
        <v>0.3</v>
      </c>
      <c r="H26" s="297">
        <f t="shared" si="11"/>
        <v>0.6</v>
      </c>
      <c r="I26" s="297">
        <f t="shared" si="11"/>
        <v>0.79999999999999993</v>
      </c>
      <c r="J26" s="1051">
        <f t="shared" si="11"/>
        <v>1</v>
      </c>
      <c r="K26" s="1053">
        <f t="shared" si="12"/>
        <v>2.6999999999999997</v>
      </c>
    </row>
    <row r="27" spans="1:18" ht="15.5" x14ac:dyDescent="0.35">
      <c r="A27" s="3466">
        <f t="shared" si="10"/>
        <v>0</v>
      </c>
      <c r="B27" s="3467"/>
      <c r="C27" s="3467"/>
      <c r="D27" s="3472"/>
      <c r="E27" s="3472"/>
      <c r="F27" s="1202">
        <f t="shared" si="11"/>
        <v>0</v>
      </c>
      <c r="G27" s="297">
        <f t="shared" si="11"/>
        <v>0</v>
      </c>
      <c r="H27" s="297">
        <f t="shared" si="11"/>
        <v>0</v>
      </c>
      <c r="I27" s="297">
        <f t="shared" si="11"/>
        <v>0</v>
      </c>
      <c r="J27" s="1051">
        <f t="shared" si="11"/>
        <v>0</v>
      </c>
      <c r="K27" s="1053">
        <f t="shared" si="12"/>
        <v>0</v>
      </c>
    </row>
    <row r="28" spans="1:18" ht="15.5" x14ac:dyDescent="0.35">
      <c r="A28" s="3466">
        <f t="shared" si="10"/>
        <v>0</v>
      </c>
      <c r="B28" s="3467"/>
      <c r="C28" s="3467"/>
      <c r="D28" s="3472"/>
      <c r="E28" s="3472"/>
      <c r="F28" s="1202">
        <f t="shared" si="11"/>
        <v>0</v>
      </c>
      <c r="G28" s="297">
        <f t="shared" si="11"/>
        <v>0</v>
      </c>
      <c r="H28" s="297">
        <f t="shared" si="11"/>
        <v>0</v>
      </c>
      <c r="I28" s="297">
        <f t="shared" si="11"/>
        <v>0</v>
      </c>
      <c r="J28" s="1051">
        <f t="shared" si="11"/>
        <v>0</v>
      </c>
      <c r="K28" s="1053">
        <f t="shared" si="12"/>
        <v>0</v>
      </c>
    </row>
    <row r="29" spans="1:18" ht="15.5" x14ac:dyDescent="0.35">
      <c r="A29" s="3466">
        <f t="shared" si="10"/>
        <v>0</v>
      </c>
      <c r="B29" s="3467"/>
      <c r="C29" s="3467"/>
      <c r="D29" s="3472"/>
      <c r="E29" s="3472"/>
      <c r="F29" s="1202">
        <f t="shared" si="11"/>
        <v>0</v>
      </c>
      <c r="G29" s="297">
        <f t="shared" si="11"/>
        <v>0</v>
      </c>
      <c r="H29" s="297">
        <f t="shared" si="11"/>
        <v>0</v>
      </c>
      <c r="I29" s="297">
        <f t="shared" si="11"/>
        <v>0</v>
      </c>
      <c r="J29" s="1051">
        <f t="shared" si="11"/>
        <v>0</v>
      </c>
      <c r="K29" s="1053">
        <f t="shared" si="12"/>
        <v>0</v>
      </c>
    </row>
    <row r="30" spans="1:18" ht="15.75" customHeight="1" thickBot="1" x14ac:dyDescent="0.35">
      <c r="A30" s="3469"/>
      <c r="B30" s="3470"/>
      <c r="C30" s="3470"/>
      <c r="D30" s="3470"/>
      <c r="E30" s="3470"/>
      <c r="F30" s="3470"/>
      <c r="G30" s="3470"/>
      <c r="H30" s="3470"/>
      <c r="I30" s="3470"/>
      <c r="J30" s="3470"/>
      <c r="K30" s="3471"/>
    </row>
    <row r="31" spans="1:18" ht="16.5" thickTop="1" thickBot="1" x14ac:dyDescent="0.4">
      <c r="D31" s="3473" t="s">
        <v>104</v>
      </c>
      <c r="E31" s="3474"/>
      <c r="F31" s="1195">
        <f>SUM(F22:F30)</f>
        <v>3.2</v>
      </c>
      <c r="G31" s="218">
        <f>SUM(G22:G30)</f>
        <v>4.4666666666666668</v>
      </c>
      <c r="H31" s="218">
        <f>SUM(H22:H30)</f>
        <v>8.8166666666666664</v>
      </c>
      <c r="I31" s="218">
        <f>SUM(I22:I30)</f>
        <v>12.666666666666668</v>
      </c>
      <c r="J31" s="1061">
        <f>SUM(J22:J30)</f>
        <v>16.766666666666666</v>
      </c>
      <c r="K31" s="1062">
        <f>SUM(G31:J31)</f>
        <v>42.716666666666669</v>
      </c>
    </row>
    <row r="32" spans="1:18" ht="13.5" thickTop="1" x14ac:dyDescent="0.3"/>
    <row r="33" spans="1:18" ht="13.5" thickBot="1" x14ac:dyDescent="0.35"/>
    <row r="34" spans="1:18" s="205" customFormat="1" ht="46.5" customHeight="1" thickTop="1" x14ac:dyDescent="0.35">
      <c r="A34" s="3475" t="s">
        <v>594</v>
      </c>
      <c r="B34" s="3476"/>
      <c r="C34" s="3476"/>
      <c r="D34" s="3476" t="s">
        <v>958</v>
      </c>
      <c r="E34" s="3476"/>
      <c r="F34" s="220">
        <f t="shared" ref="F34:K34" si="13">F6</f>
        <v>2013</v>
      </c>
      <c r="G34" s="220">
        <f t="shared" si="13"/>
        <v>2014</v>
      </c>
      <c r="H34" s="220">
        <f t="shared" si="13"/>
        <v>2015</v>
      </c>
      <c r="I34" s="240">
        <f t="shared" si="13"/>
        <v>2016</v>
      </c>
      <c r="J34" s="240">
        <f t="shared" si="13"/>
        <v>2017</v>
      </c>
      <c r="K34" s="1052" t="str">
        <f t="shared" si="13"/>
        <v xml:space="preserve">Total </v>
      </c>
    </row>
    <row r="35" spans="1:18" ht="15.75" customHeight="1" x14ac:dyDescent="0.35">
      <c r="A35" s="3466" t="str">
        <f t="shared" ref="A35:A42" si="14">A7</f>
        <v>Ventes directes seules</v>
      </c>
      <c r="B35" s="3467"/>
      <c r="C35" s="3467"/>
      <c r="D35" s="3468">
        <v>10</v>
      </c>
      <c r="E35" s="3468"/>
      <c r="F35" s="1197">
        <f t="shared" ref="F35:J42" si="15">IF($D35=0,0,F22/$D35)</f>
        <v>0.32</v>
      </c>
      <c r="G35" s="209">
        <f t="shared" si="15"/>
        <v>0.26666666666666672</v>
      </c>
      <c r="H35" s="209">
        <f t="shared" si="15"/>
        <v>0.46666666666666667</v>
      </c>
      <c r="I35" s="209">
        <f t="shared" si="15"/>
        <v>0.56666666666666665</v>
      </c>
      <c r="J35" s="244">
        <f t="shared" si="15"/>
        <v>0.66666666666666674</v>
      </c>
      <c r="K35" s="1055">
        <f>SUM(G35:J35)</f>
        <v>1.9666666666666668</v>
      </c>
    </row>
    <row r="36" spans="1:18" ht="15" customHeight="1" x14ac:dyDescent="0.35">
      <c r="A36" s="3466" t="str">
        <f t="shared" si="14"/>
        <v>VARs revente</v>
      </c>
      <c r="B36" s="3467"/>
      <c r="C36" s="3467"/>
      <c r="D36" s="3468">
        <v>6</v>
      </c>
      <c r="E36" s="3468"/>
      <c r="F36" s="1197">
        <f t="shared" si="15"/>
        <v>0</v>
      </c>
      <c r="G36" s="209">
        <f t="shared" si="15"/>
        <v>9.9999999999999992E-2</v>
      </c>
      <c r="H36" s="209">
        <f t="shared" si="15"/>
        <v>0.20833333333333334</v>
      </c>
      <c r="I36" s="209">
        <f t="shared" si="15"/>
        <v>0.41666666666666669</v>
      </c>
      <c r="J36" s="244">
        <f t="shared" si="15"/>
        <v>0.625</v>
      </c>
      <c r="K36" s="1055">
        <f>SUM(G36:J36)</f>
        <v>1.35</v>
      </c>
    </row>
    <row r="37" spans="1:18" ht="15" customHeight="1" x14ac:dyDescent="0.35">
      <c r="A37" s="3466" t="str">
        <f t="shared" si="14"/>
        <v>Editeurs revente</v>
      </c>
      <c r="B37" s="3467"/>
      <c r="C37" s="3467"/>
      <c r="D37" s="3468">
        <v>6</v>
      </c>
      <c r="E37" s="3468"/>
      <c r="F37" s="1197">
        <f t="shared" si="15"/>
        <v>0</v>
      </c>
      <c r="G37" s="209">
        <f t="shared" si="15"/>
        <v>8.3333333333333329E-2</v>
      </c>
      <c r="H37" s="209">
        <f t="shared" si="15"/>
        <v>0.25</v>
      </c>
      <c r="I37" s="209">
        <f t="shared" si="15"/>
        <v>0.41666666666666669</v>
      </c>
      <c r="J37" s="244">
        <f t="shared" si="15"/>
        <v>0.625</v>
      </c>
      <c r="K37" s="1056">
        <f>SUM(G37:J37)</f>
        <v>1.375</v>
      </c>
    </row>
    <row r="38" spans="1:18" ht="15" customHeight="1" x14ac:dyDescent="0.35">
      <c r="A38" s="3466" t="str">
        <f t="shared" si="14"/>
        <v>Cabinets de conseil prescripteurs</v>
      </c>
      <c r="B38" s="3467"/>
      <c r="C38" s="3467"/>
      <c r="D38" s="3468">
        <v>5</v>
      </c>
      <c r="E38" s="3468"/>
      <c r="F38" s="1197">
        <f t="shared" si="15"/>
        <v>0</v>
      </c>
      <c r="G38" s="209">
        <f t="shared" si="15"/>
        <v>7.9999999999999988E-2</v>
      </c>
      <c r="H38" s="209">
        <f t="shared" si="15"/>
        <v>0.15999999999999998</v>
      </c>
      <c r="I38" s="209">
        <f t="shared" si="15"/>
        <v>0.24</v>
      </c>
      <c r="J38" s="244">
        <f t="shared" si="15"/>
        <v>0.31999999999999995</v>
      </c>
      <c r="K38" s="1055">
        <f>SUM(G38:J38)</f>
        <v>0.79999999999999993</v>
      </c>
    </row>
    <row r="39" spans="1:18" ht="15" customHeight="1" x14ac:dyDescent="0.35">
      <c r="A39" s="3466" t="str">
        <f t="shared" si="14"/>
        <v>ESN / SS2I en mode alliance</v>
      </c>
      <c r="B39" s="3467"/>
      <c r="C39" s="3467"/>
      <c r="D39" s="3468">
        <v>3</v>
      </c>
      <c r="E39" s="3468"/>
      <c r="F39" s="1197">
        <f t="shared" si="15"/>
        <v>0</v>
      </c>
      <c r="G39" s="209">
        <f t="shared" si="15"/>
        <v>9.9999999999999992E-2</v>
      </c>
      <c r="H39" s="209">
        <f t="shared" si="15"/>
        <v>0.19999999999999998</v>
      </c>
      <c r="I39" s="209">
        <f t="shared" si="15"/>
        <v>0.26666666666666666</v>
      </c>
      <c r="J39" s="244">
        <f t="shared" si="15"/>
        <v>0.33333333333333331</v>
      </c>
      <c r="K39" s="1055"/>
    </row>
    <row r="40" spans="1:18" ht="15" customHeight="1" x14ac:dyDescent="0.35">
      <c r="A40" s="3466">
        <f t="shared" si="14"/>
        <v>0</v>
      </c>
      <c r="B40" s="3467"/>
      <c r="C40" s="3467"/>
      <c r="D40" s="3468"/>
      <c r="E40" s="3468"/>
      <c r="F40" s="1197">
        <f t="shared" si="15"/>
        <v>0</v>
      </c>
      <c r="G40" s="209">
        <f t="shared" si="15"/>
        <v>0</v>
      </c>
      <c r="H40" s="209">
        <f t="shared" si="15"/>
        <v>0</v>
      </c>
      <c r="I40" s="209">
        <f t="shared" si="15"/>
        <v>0</v>
      </c>
      <c r="J40" s="244">
        <f t="shared" si="15"/>
        <v>0</v>
      </c>
      <c r="K40" s="1055"/>
    </row>
    <row r="41" spans="1:18" ht="15" customHeight="1" x14ac:dyDescent="0.35">
      <c r="A41" s="3466">
        <f t="shared" si="14"/>
        <v>0</v>
      </c>
      <c r="B41" s="3467"/>
      <c r="C41" s="3467"/>
      <c r="D41" s="3468"/>
      <c r="E41" s="3468"/>
      <c r="F41" s="1197">
        <f t="shared" si="15"/>
        <v>0</v>
      </c>
      <c r="G41" s="209">
        <f t="shared" si="15"/>
        <v>0</v>
      </c>
      <c r="H41" s="209">
        <f t="shared" si="15"/>
        <v>0</v>
      </c>
      <c r="I41" s="209">
        <f t="shared" si="15"/>
        <v>0</v>
      </c>
      <c r="J41" s="244">
        <f t="shared" si="15"/>
        <v>0</v>
      </c>
      <c r="K41" s="1055"/>
    </row>
    <row r="42" spans="1:18" ht="15" customHeight="1" x14ac:dyDescent="0.35">
      <c r="A42" s="3466">
        <f t="shared" si="14"/>
        <v>0</v>
      </c>
      <c r="B42" s="3467"/>
      <c r="C42" s="3467"/>
      <c r="D42" s="3468"/>
      <c r="E42" s="3468"/>
      <c r="F42" s="1197">
        <f t="shared" si="15"/>
        <v>0</v>
      </c>
      <c r="G42" s="209">
        <f t="shared" si="15"/>
        <v>0</v>
      </c>
      <c r="H42" s="209">
        <f t="shared" si="15"/>
        <v>0</v>
      </c>
      <c r="I42" s="209">
        <f t="shared" si="15"/>
        <v>0</v>
      </c>
      <c r="J42" s="244">
        <f t="shared" si="15"/>
        <v>0</v>
      </c>
      <c r="K42" s="1055"/>
    </row>
    <row r="43" spans="1:18" ht="15.75" customHeight="1" thickBot="1" x14ac:dyDescent="0.35">
      <c r="A43" s="3469"/>
      <c r="B43" s="3470"/>
      <c r="C43" s="3470"/>
      <c r="D43" s="3470"/>
      <c r="E43" s="3470"/>
      <c r="F43" s="3470"/>
      <c r="G43" s="3470"/>
      <c r="H43" s="3470"/>
      <c r="I43" s="3470"/>
      <c r="J43" s="3470"/>
      <c r="K43" s="3471"/>
    </row>
    <row r="44" spans="1:18" ht="15.5" thickTop="1" thickBot="1" x14ac:dyDescent="0.4">
      <c r="B44" s="3463" t="s">
        <v>959</v>
      </c>
      <c r="C44" s="3464"/>
      <c r="D44" s="3464"/>
      <c r="E44" s="3465"/>
      <c r="F44" s="1198">
        <f t="shared" ref="F44:K44" si="16">SUM(F35:F43)</f>
        <v>0.32</v>
      </c>
      <c r="G44" s="217">
        <f t="shared" si="16"/>
        <v>0.63</v>
      </c>
      <c r="H44" s="217">
        <f t="shared" si="16"/>
        <v>1.2849999999999999</v>
      </c>
      <c r="I44" s="217">
        <f t="shared" si="16"/>
        <v>1.9066666666666667</v>
      </c>
      <c r="J44" s="245">
        <f t="shared" si="16"/>
        <v>2.5700000000000003</v>
      </c>
      <c r="K44" s="1063">
        <f t="shared" si="16"/>
        <v>5.4916666666666663</v>
      </c>
    </row>
    <row r="45" spans="1:18" ht="13.5" thickTop="1" x14ac:dyDescent="0.3"/>
    <row r="47" spans="1:18" s="200" customFormat="1" ht="14.5" x14ac:dyDescent="0.35">
      <c r="F47" s="202"/>
      <c r="G47" s="201"/>
      <c r="H47" s="203"/>
      <c r="I47" s="204"/>
      <c r="J47" s="204"/>
      <c r="K47" s="204"/>
      <c r="L47" s="204"/>
      <c r="M47" s="167"/>
      <c r="N47" s="167"/>
    </row>
    <row r="48" spans="1:18" s="205" customFormat="1" ht="14.5" x14ac:dyDescent="0.35">
      <c r="R48" s="166"/>
    </row>
    <row r="49" spans="1:21" s="166" customFormat="1" ht="15" thickBot="1" x14ac:dyDescent="0.4"/>
    <row r="50" spans="1:21" s="61" customFormat="1" ht="20.25" customHeight="1" thickTop="1" thickBot="1" x14ac:dyDescent="0.4">
      <c r="A50" s="3452" t="s">
        <v>10</v>
      </c>
      <c r="B50" s="3453"/>
      <c r="C50" s="3453"/>
      <c r="D50" s="3453"/>
      <c r="E50" s="3453"/>
      <c r="F50" s="3453"/>
      <c r="G50" s="3453"/>
      <c r="H50" s="3453"/>
      <c r="I50" s="3453"/>
      <c r="J50" s="3453"/>
      <c r="K50" s="3454"/>
      <c r="L50" s="37"/>
      <c r="M50" s="3455" t="s">
        <v>491</v>
      </c>
      <c r="N50" s="3456"/>
      <c r="O50" s="3457"/>
      <c r="P50" s="37"/>
      <c r="Q50" s="64"/>
      <c r="R50" s="64"/>
      <c r="S50" s="64"/>
      <c r="T50" s="64"/>
      <c r="U50" s="64"/>
    </row>
    <row r="51" spans="1:21" s="61" customFormat="1" ht="20.25" customHeight="1" x14ac:dyDescent="0.35">
      <c r="A51" s="3261"/>
      <c r="B51" s="3262"/>
      <c r="C51" s="3262"/>
      <c r="D51" s="3262"/>
      <c r="E51" s="3262"/>
      <c r="F51" s="3262"/>
      <c r="G51" s="3262"/>
      <c r="H51" s="3262"/>
      <c r="I51" s="3262"/>
      <c r="J51" s="3262"/>
      <c r="K51" s="3263"/>
      <c r="L51" s="38"/>
      <c r="M51" s="2401"/>
      <c r="N51" s="2402"/>
      <c r="O51" s="2403"/>
      <c r="P51" s="38"/>
      <c r="Q51" s="64"/>
      <c r="R51" s="64"/>
      <c r="S51" s="64"/>
      <c r="T51" s="64"/>
      <c r="U51" s="64"/>
    </row>
    <row r="52" spans="1:21" s="61" customFormat="1" ht="20.25" customHeight="1" x14ac:dyDescent="0.35">
      <c r="A52" s="3261"/>
      <c r="B52" s="3262"/>
      <c r="C52" s="3262"/>
      <c r="D52" s="3262"/>
      <c r="E52" s="3262"/>
      <c r="F52" s="3262"/>
      <c r="G52" s="3262"/>
      <c r="H52" s="3262"/>
      <c r="I52" s="3262"/>
      <c r="J52" s="3262"/>
      <c r="K52" s="3263"/>
      <c r="L52" s="38"/>
      <c r="M52" s="2341"/>
      <c r="N52" s="2342"/>
      <c r="O52" s="2343"/>
      <c r="P52" s="38"/>
      <c r="Q52" s="64"/>
      <c r="R52" s="64"/>
      <c r="S52" s="64"/>
      <c r="T52" s="64"/>
      <c r="U52" s="64"/>
    </row>
    <row r="53" spans="1:21" s="61" customFormat="1" ht="20.25" customHeight="1" x14ac:dyDescent="0.35">
      <c r="A53" s="3261"/>
      <c r="B53" s="3262"/>
      <c r="C53" s="3262"/>
      <c r="D53" s="3262"/>
      <c r="E53" s="3262"/>
      <c r="F53" s="3262"/>
      <c r="G53" s="3262"/>
      <c r="H53" s="3262"/>
      <c r="I53" s="3262"/>
      <c r="J53" s="3262"/>
      <c r="K53" s="3263"/>
      <c r="L53" s="38"/>
      <c r="M53" s="2341"/>
      <c r="N53" s="2342"/>
      <c r="O53" s="2343"/>
      <c r="P53" s="38"/>
      <c r="Q53" s="64"/>
      <c r="R53" s="64"/>
      <c r="S53" s="64"/>
      <c r="T53" s="64"/>
      <c r="U53" s="64"/>
    </row>
    <row r="54" spans="1:21" s="61" customFormat="1" ht="20.25" customHeight="1" x14ac:dyDescent="0.35">
      <c r="A54" s="3261"/>
      <c r="B54" s="3262"/>
      <c r="C54" s="3262"/>
      <c r="D54" s="3262"/>
      <c r="E54" s="3262"/>
      <c r="F54" s="3262"/>
      <c r="G54" s="3262"/>
      <c r="H54" s="3262"/>
      <c r="I54" s="3262"/>
      <c r="J54" s="3262"/>
      <c r="K54" s="3263"/>
      <c r="L54" s="38"/>
      <c r="M54" s="2341"/>
      <c r="N54" s="2342"/>
      <c r="O54" s="2343"/>
      <c r="P54" s="38"/>
      <c r="Q54" s="64"/>
      <c r="R54" s="64"/>
      <c r="S54" s="64"/>
      <c r="T54" s="64"/>
      <c r="U54" s="64"/>
    </row>
    <row r="55" spans="1:21" s="61" customFormat="1" ht="20.25" customHeight="1" thickBot="1" x14ac:dyDescent="0.4">
      <c r="A55" s="3264"/>
      <c r="B55" s="3265"/>
      <c r="C55" s="3265"/>
      <c r="D55" s="3265"/>
      <c r="E55" s="3265"/>
      <c r="F55" s="3265"/>
      <c r="G55" s="3265"/>
      <c r="H55" s="3265"/>
      <c r="I55" s="3265"/>
      <c r="J55" s="3265"/>
      <c r="K55" s="3266"/>
      <c r="L55" s="38"/>
      <c r="M55" s="2363"/>
      <c r="N55" s="2696"/>
      <c r="O55" s="2697"/>
      <c r="P55" s="38"/>
      <c r="Q55" s="64"/>
      <c r="R55" s="64"/>
      <c r="S55" s="64"/>
      <c r="T55" s="64"/>
      <c r="U55" s="64"/>
    </row>
    <row r="56" spans="1:21" s="61" customFormat="1" ht="20.25" customHeight="1" thickTop="1" thickBot="1" x14ac:dyDescent="0.4">
      <c r="L56" s="64"/>
      <c r="M56" s="162"/>
      <c r="N56" s="162"/>
      <c r="O56" s="162"/>
      <c r="P56" s="64"/>
      <c r="Q56" s="64"/>
      <c r="R56" s="64"/>
      <c r="S56" s="64"/>
      <c r="T56" s="64"/>
      <c r="U56" s="64"/>
    </row>
    <row r="57" spans="1:21" s="61" customFormat="1" ht="20.25" customHeight="1" thickTop="1" thickBot="1" x14ac:dyDescent="0.4">
      <c r="A57" s="3452" t="s">
        <v>11</v>
      </c>
      <c r="B57" s="3458"/>
      <c r="C57" s="3458"/>
      <c r="D57" s="3458"/>
      <c r="E57" s="3458"/>
      <c r="F57" s="3458"/>
      <c r="G57" s="3458"/>
      <c r="H57" s="3458"/>
      <c r="I57" s="3458"/>
      <c r="J57" s="3458"/>
      <c r="K57" s="3459"/>
      <c r="L57" s="37"/>
      <c r="M57" s="163"/>
      <c r="N57" s="163"/>
      <c r="O57" s="163"/>
      <c r="P57" s="37"/>
      <c r="Q57" s="64"/>
      <c r="R57" s="64"/>
      <c r="S57" s="64"/>
      <c r="T57" s="64"/>
      <c r="U57" s="64"/>
    </row>
    <row r="58" spans="1:21" s="61" customFormat="1" ht="20.25" customHeight="1" thickBot="1" x14ac:dyDescent="0.4">
      <c r="A58" s="3261"/>
      <c r="B58" s="3262"/>
      <c r="C58" s="3262"/>
      <c r="D58" s="3262"/>
      <c r="E58" s="3262"/>
      <c r="F58" s="3262"/>
      <c r="G58" s="3262"/>
      <c r="H58" s="3262"/>
      <c r="I58" s="3262"/>
      <c r="J58" s="3262"/>
      <c r="K58" s="3263"/>
      <c r="L58" s="38"/>
      <c r="M58" s="3455" t="s">
        <v>491</v>
      </c>
      <c r="N58" s="3456"/>
      <c r="O58" s="3457"/>
      <c r="P58" s="38"/>
      <c r="Q58" s="64"/>
      <c r="R58" s="64"/>
      <c r="S58" s="64"/>
      <c r="T58" s="64"/>
      <c r="U58" s="64"/>
    </row>
    <row r="59" spans="1:21" s="61" customFormat="1" ht="20.25" customHeight="1" x14ac:dyDescent="0.35">
      <c r="A59" s="3261"/>
      <c r="B59" s="3262"/>
      <c r="C59" s="3262"/>
      <c r="D59" s="3262"/>
      <c r="E59" s="3262"/>
      <c r="F59" s="3262"/>
      <c r="G59" s="3262"/>
      <c r="H59" s="3262"/>
      <c r="I59" s="3262"/>
      <c r="J59" s="3262"/>
      <c r="K59" s="3263"/>
      <c r="L59" s="38"/>
      <c r="M59" s="2401"/>
      <c r="N59" s="2402"/>
      <c r="O59" s="2403"/>
      <c r="P59" s="38"/>
      <c r="Q59" s="64"/>
      <c r="R59" s="64"/>
      <c r="S59" s="64"/>
      <c r="T59" s="64"/>
      <c r="U59" s="64"/>
    </row>
    <row r="60" spans="1:21" s="61" customFormat="1" ht="20.25" customHeight="1" x14ac:dyDescent="0.35">
      <c r="A60" s="3261"/>
      <c r="B60" s="3262"/>
      <c r="C60" s="3262"/>
      <c r="D60" s="3262"/>
      <c r="E60" s="3262"/>
      <c r="F60" s="3262"/>
      <c r="G60" s="3262"/>
      <c r="H60" s="3262"/>
      <c r="I60" s="3262"/>
      <c r="J60" s="3262"/>
      <c r="K60" s="3263"/>
      <c r="L60" s="38"/>
      <c r="M60" s="2341"/>
      <c r="N60" s="2342"/>
      <c r="O60" s="2343"/>
      <c r="P60" s="38"/>
      <c r="Q60" s="64"/>
      <c r="R60" s="64"/>
      <c r="S60" s="64"/>
      <c r="T60" s="64"/>
      <c r="U60" s="64"/>
    </row>
    <row r="61" spans="1:21" s="61" customFormat="1" ht="20.25" customHeight="1" x14ac:dyDescent="0.35">
      <c r="A61" s="3261"/>
      <c r="B61" s="3262"/>
      <c r="C61" s="3262"/>
      <c r="D61" s="3262"/>
      <c r="E61" s="3262"/>
      <c r="F61" s="3262"/>
      <c r="G61" s="3262"/>
      <c r="H61" s="3262"/>
      <c r="I61" s="3262"/>
      <c r="J61" s="3262"/>
      <c r="K61" s="3263"/>
      <c r="L61" s="38"/>
      <c r="M61" s="2341"/>
      <c r="N61" s="2342"/>
      <c r="O61" s="2343"/>
      <c r="P61" s="38"/>
      <c r="Q61" s="64"/>
      <c r="R61" s="64"/>
      <c r="S61" s="64"/>
      <c r="T61" s="64"/>
      <c r="U61" s="64"/>
    </row>
    <row r="62" spans="1:21" s="61" customFormat="1" ht="14.5" x14ac:dyDescent="0.35">
      <c r="A62" s="3261"/>
      <c r="B62" s="3262"/>
      <c r="C62" s="3262"/>
      <c r="D62" s="3262"/>
      <c r="E62" s="3262"/>
      <c r="F62" s="3262"/>
      <c r="G62" s="3262"/>
      <c r="H62" s="3262"/>
      <c r="I62" s="3262"/>
      <c r="J62" s="3262"/>
      <c r="K62" s="3263"/>
      <c r="L62" s="38"/>
      <c r="M62" s="2341"/>
      <c r="N62" s="2342"/>
      <c r="O62" s="2343"/>
      <c r="P62" s="38"/>
      <c r="Q62" s="64"/>
      <c r="R62" s="64"/>
      <c r="S62" s="64"/>
      <c r="T62" s="64"/>
      <c r="U62" s="64"/>
    </row>
    <row r="63" spans="1:21" s="61" customFormat="1" ht="15" thickBot="1" x14ac:dyDescent="0.4">
      <c r="A63" s="3264"/>
      <c r="B63" s="3265"/>
      <c r="C63" s="3265"/>
      <c r="D63" s="3265"/>
      <c r="E63" s="3265"/>
      <c r="F63" s="3265"/>
      <c r="G63" s="3265"/>
      <c r="H63" s="3265"/>
      <c r="I63" s="3265"/>
      <c r="J63" s="3265"/>
      <c r="K63" s="3266"/>
      <c r="L63" s="64"/>
      <c r="M63" s="2363"/>
      <c r="N63" s="2696"/>
      <c r="O63" s="2697"/>
      <c r="P63" s="64"/>
      <c r="Q63" s="64"/>
      <c r="R63" s="64"/>
      <c r="S63" s="64"/>
      <c r="T63" s="64"/>
      <c r="U63" s="64"/>
    </row>
    <row r="64" spans="1:21" s="61" customFormat="1" ht="15" thickTop="1" x14ac:dyDescent="0.35"/>
    <row r="71" spans="1:14" x14ac:dyDescent="0.3">
      <c r="A71" s="47"/>
    </row>
    <row r="72" spans="1:14" ht="13.5" thickBot="1" x14ac:dyDescent="0.35">
      <c r="A72" s="51"/>
    </row>
    <row r="73" spans="1:14" ht="18.5" thickBot="1" x14ac:dyDescent="0.45">
      <c r="A73" s="51"/>
      <c r="G73" s="42"/>
      <c r="H73" s="42"/>
      <c r="I73" s="42"/>
      <c r="J73" s="3460" t="s">
        <v>521</v>
      </c>
      <c r="K73" s="3461"/>
      <c r="L73" s="3462"/>
      <c r="M73" s="42"/>
      <c r="N73" s="42"/>
    </row>
    <row r="74" spans="1:14" ht="13.5" thickBot="1" x14ac:dyDescent="0.35">
      <c r="A74" s="176"/>
      <c r="G74" s="184"/>
      <c r="H74" s="185"/>
      <c r="I74" s="185"/>
      <c r="J74" s="185"/>
      <c r="K74" s="185"/>
      <c r="L74" s="185"/>
      <c r="M74" s="185"/>
      <c r="N74" s="186"/>
    </row>
    <row r="75" spans="1:14" ht="13.5" thickBot="1" x14ac:dyDescent="0.35">
      <c r="G75" s="171" t="s">
        <v>531</v>
      </c>
      <c r="H75" s="172"/>
      <c r="I75" s="45"/>
      <c r="J75" s="45"/>
      <c r="K75" s="173">
        <f>F6</f>
        <v>2013</v>
      </c>
      <c r="L75" s="173">
        <f>G6</f>
        <v>2014</v>
      </c>
      <c r="M75" s="173">
        <f>H6</f>
        <v>2015</v>
      </c>
      <c r="N75" s="173">
        <f>I6</f>
        <v>2016</v>
      </c>
    </row>
    <row r="76" spans="1:14" ht="15" thickBot="1" x14ac:dyDescent="0.4">
      <c r="G76" s="46"/>
      <c r="H76" s="45"/>
      <c r="I76" s="45"/>
      <c r="J76" s="45"/>
      <c r="K76" s="246">
        <f>G16</f>
        <v>0.127</v>
      </c>
      <c r="L76" s="246">
        <f>H16</f>
        <v>0.245</v>
      </c>
      <c r="M76" s="246">
        <f>I16</f>
        <v>0.34</v>
      </c>
      <c r="N76" s="246">
        <f>J16</f>
        <v>0.44</v>
      </c>
    </row>
    <row r="77" spans="1:14" x14ac:dyDescent="0.3">
      <c r="G77" s="46"/>
      <c r="H77" s="45"/>
      <c r="I77" s="45"/>
      <c r="J77" s="45"/>
      <c r="K77" s="174"/>
      <c r="L77" s="174"/>
      <c r="M77" s="174"/>
      <c r="N77" s="175"/>
    </row>
    <row r="78" spans="1:14" x14ac:dyDescent="0.3">
      <c r="G78" s="171" t="s">
        <v>532</v>
      </c>
      <c r="H78" s="172"/>
      <c r="I78" s="45"/>
      <c r="J78" s="45"/>
      <c r="K78" s="45"/>
      <c r="L78" s="45"/>
      <c r="M78" s="45"/>
      <c r="N78" s="48"/>
    </row>
    <row r="79" spans="1:14" x14ac:dyDescent="0.3">
      <c r="G79" s="3450" t="str">
        <f t="shared" ref="G79:G84" si="17">A35</f>
        <v>Ventes directes seules</v>
      </c>
      <c r="H79" s="3451"/>
      <c r="I79" s="45">
        <f t="shared" ref="I79:I84" si="18">C35</f>
        <v>0</v>
      </c>
      <c r="J79" s="247">
        <f t="shared" ref="J79:J84" si="19">D22</f>
        <v>0.03</v>
      </c>
      <c r="K79" s="45"/>
      <c r="L79" s="45"/>
      <c r="M79" s="45"/>
      <c r="N79" s="48"/>
    </row>
    <row r="80" spans="1:14" x14ac:dyDescent="0.3">
      <c r="G80" s="3450" t="str">
        <f t="shared" si="17"/>
        <v>VARs revente</v>
      </c>
      <c r="H80" s="3451">
        <f>B36</f>
        <v>0</v>
      </c>
      <c r="I80" s="45">
        <f t="shared" si="18"/>
        <v>0</v>
      </c>
      <c r="J80" s="247">
        <f t="shared" si="19"/>
        <v>0.02</v>
      </c>
      <c r="K80" s="45"/>
      <c r="L80" s="45"/>
      <c r="M80" s="45"/>
      <c r="N80" s="48"/>
    </row>
    <row r="81" spans="7:14" x14ac:dyDescent="0.3">
      <c r="G81" s="3450" t="str">
        <f t="shared" si="17"/>
        <v>Editeurs revente</v>
      </c>
      <c r="H81" s="3451">
        <f>B37</f>
        <v>0</v>
      </c>
      <c r="I81" s="45">
        <f t="shared" si="18"/>
        <v>0</v>
      </c>
      <c r="J81" s="247">
        <f t="shared" si="19"/>
        <v>0.02</v>
      </c>
      <c r="K81" s="45"/>
      <c r="L81" s="45"/>
      <c r="M81" s="45"/>
      <c r="N81" s="48"/>
    </row>
    <row r="82" spans="7:14" x14ac:dyDescent="0.3">
      <c r="G82" s="3450" t="str">
        <f t="shared" si="17"/>
        <v>Cabinets de conseil prescripteurs</v>
      </c>
      <c r="H82" s="3451">
        <f>B38</f>
        <v>0</v>
      </c>
      <c r="I82" s="45">
        <f t="shared" si="18"/>
        <v>0</v>
      </c>
      <c r="J82" s="247">
        <f t="shared" si="19"/>
        <v>2.5000000000000001E-2</v>
      </c>
      <c r="K82" s="178"/>
      <c r="L82" s="45"/>
      <c r="M82" s="45"/>
      <c r="N82" s="48"/>
    </row>
    <row r="83" spans="7:14" x14ac:dyDescent="0.3">
      <c r="G83" s="3450" t="str">
        <f t="shared" si="17"/>
        <v>ESN / SS2I en mode alliance</v>
      </c>
      <c r="H83" s="3451">
        <f>B39</f>
        <v>0</v>
      </c>
      <c r="I83" s="45">
        <f t="shared" si="18"/>
        <v>0</v>
      </c>
      <c r="J83" s="247">
        <f t="shared" si="19"/>
        <v>0.05</v>
      </c>
      <c r="K83" s="178"/>
      <c r="L83" s="45"/>
      <c r="M83" s="45"/>
      <c r="N83" s="48"/>
    </row>
    <row r="84" spans="7:14" x14ac:dyDescent="0.3">
      <c r="G84" s="3450">
        <f t="shared" si="17"/>
        <v>0</v>
      </c>
      <c r="H84" s="3451">
        <f>B40</f>
        <v>0</v>
      </c>
      <c r="I84" s="45">
        <f t="shared" si="18"/>
        <v>0</v>
      </c>
      <c r="J84" s="247">
        <f t="shared" si="19"/>
        <v>0</v>
      </c>
      <c r="K84" s="45"/>
      <c r="L84" s="45"/>
      <c r="M84" s="45"/>
      <c r="N84" s="48"/>
    </row>
    <row r="85" spans="7:14" x14ac:dyDescent="0.3">
      <c r="G85" s="46"/>
      <c r="H85" s="45"/>
      <c r="I85" s="45"/>
      <c r="J85" s="45"/>
      <c r="K85" s="174"/>
      <c r="L85" s="174"/>
      <c r="M85" s="174"/>
      <c r="N85" s="175"/>
    </row>
    <row r="86" spans="7:14" x14ac:dyDescent="0.3">
      <c r="G86" s="171" t="s">
        <v>595</v>
      </c>
      <c r="H86" s="172"/>
      <c r="I86" s="45"/>
      <c r="J86" s="45"/>
      <c r="K86" s="45"/>
      <c r="L86" s="45"/>
      <c r="M86" s="45"/>
      <c r="N86" s="48"/>
    </row>
    <row r="87" spans="7:14" x14ac:dyDescent="0.3">
      <c r="G87" s="3450" t="str">
        <f t="shared" ref="G87:G92" si="20">A35</f>
        <v>Ventes directes seules</v>
      </c>
      <c r="H87" s="3451" t="e">
        <f>#REF!</f>
        <v>#REF!</v>
      </c>
      <c r="I87" s="45" t="e">
        <f>#REF!</f>
        <v>#REF!</v>
      </c>
      <c r="J87" s="248">
        <f t="shared" ref="J87:K91" si="21">D35</f>
        <v>10</v>
      </c>
      <c r="K87" s="45">
        <f t="shared" si="21"/>
        <v>0</v>
      </c>
      <c r="L87" s="45"/>
      <c r="M87" s="45"/>
      <c r="N87" s="48"/>
    </row>
    <row r="88" spans="7:14" x14ac:dyDescent="0.3">
      <c r="G88" s="3450" t="str">
        <f t="shared" si="20"/>
        <v>VARs revente</v>
      </c>
      <c r="H88" s="3451" t="e">
        <f>#REF!</f>
        <v>#REF!</v>
      </c>
      <c r="I88" s="45" t="e">
        <f>#REF!</f>
        <v>#REF!</v>
      </c>
      <c r="J88" s="248">
        <f t="shared" si="21"/>
        <v>6</v>
      </c>
      <c r="K88" s="45">
        <f t="shared" si="21"/>
        <v>0</v>
      </c>
      <c r="L88" s="45"/>
      <c r="M88" s="45"/>
      <c r="N88" s="48"/>
    </row>
    <row r="89" spans="7:14" x14ac:dyDescent="0.3">
      <c r="G89" s="3450" t="str">
        <f t="shared" si="20"/>
        <v>Editeurs revente</v>
      </c>
      <c r="H89" s="3451">
        <f>B43</f>
        <v>0</v>
      </c>
      <c r="I89" s="45">
        <f>C43</f>
        <v>0</v>
      </c>
      <c r="J89" s="248">
        <f t="shared" si="21"/>
        <v>6</v>
      </c>
      <c r="K89" s="45">
        <f t="shared" si="21"/>
        <v>0</v>
      </c>
      <c r="L89" s="45"/>
      <c r="M89" s="45"/>
      <c r="N89" s="48"/>
    </row>
    <row r="90" spans="7:14" x14ac:dyDescent="0.3">
      <c r="G90" s="3450" t="str">
        <f t="shared" si="20"/>
        <v>Cabinets de conseil prescripteurs</v>
      </c>
      <c r="H90" s="3451"/>
      <c r="I90" s="45">
        <f>C44</f>
        <v>0</v>
      </c>
      <c r="J90" s="248">
        <f t="shared" si="21"/>
        <v>5</v>
      </c>
      <c r="K90" s="178">
        <f t="shared" si="21"/>
        <v>0</v>
      </c>
      <c r="L90" s="45"/>
      <c r="M90" s="45"/>
      <c r="N90" s="48"/>
    </row>
    <row r="91" spans="7:14" x14ac:dyDescent="0.3">
      <c r="G91" s="3450" t="str">
        <f t="shared" si="20"/>
        <v>ESN / SS2I en mode alliance</v>
      </c>
      <c r="H91" s="3451">
        <f>B45</f>
        <v>0</v>
      </c>
      <c r="I91" s="45">
        <f>C45</f>
        <v>0</v>
      </c>
      <c r="J91" s="248">
        <f t="shared" si="21"/>
        <v>3</v>
      </c>
      <c r="K91" s="178">
        <f t="shared" si="21"/>
        <v>0</v>
      </c>
      <c r="L91" s="45"/>
      <c r="M91" s="45"/>
      <c r="N91" s="48"/>
    </row>
    <row r="92" spans="7:14" x14ac:dyDescent="0.3">
      <c r="G92" s="3450">
        <f t="shared" si="20"/>
        <v>0</v>
      </c>
      <c r="H92" s="3451">
        <f>B46</f>
        <v>0</v>
      </c>
      <c r="I92" s="45">
        <f>C46</f>
        <v>0</v>
      </c>
      <c r="J92" s="248">
        <f>D40</f>
        <v>0</v>
      </c>
      <c r="K92" s="178"/>
      <c r="L92" s="45"/>
      <c r="M92" s="45"/>
      <c r="N92" s="48"/>
    </row>
    <row r="93" spans="7:14" x14ac:dyDescent="0.3">
      <c r="G93" s="379"/>
      <c r="H93" s="380"/>
      <c r="I93" s="45"/>
      <c r="J93" s="248"/>
      <c r="K93" s="178"/>
      <c r="L93" s="45"/>
      <c r="M93" s="45"/>
      <c r="N93" s="48"/>
    </row>
    <row r="94" spans="7:14" ht="13.5" thickBot="1" x14ac:dyDescent="0.35">
      <c r="G94" s="171" t="s">
        <v>533</v>
      </c>
      <c r="H94" s="172"/>
      <c r="I94" s="45"/>
      <c r="J94" s="45"/>
      <c r="K94" s="45"/>
      <c r="L94" s="45"/>
      <c r="M94" s="45"/>
      <c r="N94" s="48"/>
    </row>
    <row r="95" spans="7:14" ht="13.5" thickBot="1" x14ac:dyDescent="0.35">
      <c r="G95" s="46"/>
      <c r="H95" s="45"/>
      <c r="I95" s="45"/>
      <c r="J95" s="45"/>
      <c r="K95" s="173">
        <f>K75</f>
        <v>2013</v>
      </c>
      <c r="L95" s="173">
        <f>L75</f>
        <v>2014</v>
      </c>
      <c r="M95" s="173">
        <f>M75</f>
        <v>2015</v>
      </c>
      <c r="N95" s="173">
        <f>N75</f>
        <v>2016</v>
      </c>
    </row>
    <row r="96" spans="7:14" ht="15" thickTop="1" x14ac:dyDescent="0.35">
      <c r="G96" s="177" t="s">
        <v>534</v>
      </c>
      <c r="H96" s="45"/>
      <c r="I96" s="45"/>
      <c r="J96" s="45"/>
      <c r="K96" s="187">
        <f>G44</f>
        <v>0.63</v>
      </c>
      <c r="L96" s="187">
        <f>H44</f>
        <v>1.2849999999999999</v>
      </c>
      <c r="M96" s="187">
        <f>I44</f>
        <v>1.9066666666666667</v>
      </c>
      <c r="N96" s="187">
        <f>J44</f>
        <v>2.5700000000000003</v>
      </c>
    </row>
    <row r="97" spans="7:14" x14ac:dyDescent="0.3">
      <c r="G97" s="177" t="s">
        <v>592</v>
      </c>
      <c r="H97" s="45"/>
      <c r="I97" s="45"/>
      <c r="J97" s="45"/>
      <c r="K97" s="254">
        <v>1</v>
      </c>
      <c r="L97" s="255">
        <v>1.5</v>
      </c>
      <c r="M97" s="255">
        <v>2</v>
      </c>
      <c r="N97" s="256">
        <v>2.5</v>
      </c>
    </row>
    <row r="98" spans="7:14" x14ac:dyDescent="0.3">
      <c r="G98" s="179" t="s">
        <v>535</v>
      </c>
      <c r="H98" s="45"/>
      <c r="I98" s="45"/>
      <c r="J98" s="45"/>
      <c r="K98" s="250">
        <f>K96/K97</f>
        <v>0.63</v>
      </c>
      <c r="L98" s="250">
        <f>L96/L97</f>
        <v>0.85666666666666658</v>
      </c>
      <c r="M98" s="250">
        <f>M96/M97</f>
        <v>0.95333333333333337</v>
      </c>
      <c r="N98" s="249">
        <f>N96/N97</f>
        <v>1.028</v>
      </c>
    </row>
    <row r="99" spans="7:14" x14ac:dyDescent="0.3">
      <c r="G99" s="179" t="s">
        <v>596</v>
      </c>
      <c r="H99" s="45"/>
      <c r="I99" s="45"/>
      <c r="J99" s="45"/>
      <c r="K99" s="253">
        <v>0.5</v>
      </c>
      <c r="L99" s="253">
        <v>0.5</v>
      </c>
      <c r="M99" s="253">
        <v>0.5</v>
      </c>
      <c r="N99" s="253">
        <v>0.5</v>
      </c>
    </row>
    <row r="100" spans="7:14" x14ac:dyDescent="0.3">
      <c r="G100" s="177" t="s">
        <v>536</v>
      </c>
      <c r="H100" s="45"/>
      <c r="I100" s="45"/>
      <c r="J100" s="45"/>
      <c r="K100" s="251">
        <f>K98/K99</f>
        <v>1.26</v>
      </c>
      <c r="L100" s="252">
        <f>L98/L99</f>
        <v>1.7133333333333332</v>
      </c>
      <c r="M100" s="251">
        <f>M98/M99</f>
        <v>1.9066666666666667</v>
      </c>
      <c r="N100" s="251">
        <f>N98/N99</f>
        <v>2.056</v>
      </c>
    </row>
    <row r="101" spans="7:14" ht="13.5" thickBot="1" x14ac:dyDescent="0.35">
      <c r="G101" s="46"/>
      <c r="H101" s="45"/>
      <c r="I101" s="45"/>
      <c r="J101" s="45"/>
      <c r="K101" s="180"/>
      <c r="L101" s="180"/>
      <c r="M101" s="180"/>
      <c r="N101" s="188"/>
    </row>
    <row r="102" spans="7:14" x14ac:dyDescent="0.3">
      <c r="G102" s="46"/>
      <c r="H102" s="45"/>
      <c r="I102" s="45"/>
      <c r="J102" s="45"/>
      <c r="K102" s="45"/>
      <c r="L102" s="45"/>
      <c r="M102" s="45"/>
      <c r="N102" s="48"/>
    </row>
    <row r="103" spans="7:14" x14ac:dyDescent="0.3">
      <c r="G103" s="46"/>
      <c r="H103" s="45"/>
      <c r="I103" s="45"/>
      <c r="J103" s="45"/>
      <c r="K103" s="45"/>
      <c r="L103" s="45"/>
      <c r="M103" s="45"/>
      <c r="N103" s="48"/>
    </row>
    <row r="104" spans="7:14" x14ac:dyDescent="0.3">
      <c r="G104" s="46"/>
      <c r="H104" s="45"/>
      <c r="I104" s="45"/>
      <c r="J104" s="45"/>
      <c r="K104" s="45"/>
      <c r="L104" s="45"/>
      <c r="M104" s="45"/>
      <c r="N104" s="48"/>
    </row>
    <row r="105" spans="7:14" ht="13.5" thickBot="1" x14ac:dyDescent="0.35">
      <c r="G105" s="181"/>
      <c r="H105" s="182"/>
      <c r="I105" s="182"/>
      <c r="J105" s="182"/>
      <c r="K105" s="182"/>
      <c r="L105" s="182"/>
      <c r="M105" s="182"/>
      <c r="N105" s="183"/>
    </row>
    <row r="106" spans="7:14" x14ac:dyDescent="0.3">
      <c r="G106" s="42"/>
      <c r="H106" s="42"/>
      <c r="I106" s="42"/>
      <c r="J106" s="42"/>
      <c r="K106" s="42"/>
      <c r="L106" s="42"/>
      <c r="M106" s="42"/>
      <c r="N106" s="42"/>
    </row>
  </sheetData>
  <mergeCells count="93">
    <mergeCell ref="D1:G1"/>
    <mergeCell ref="I1:J1"/>
    <mergeCell ref="L1:M1"/>
    <mergeCell ref="D2:G2"/>
    <mergeCell ref="I2:J2"/>
    <mergeCell ref="L2:M2"/>
    <mergeCell ref="A4:G4"/>
    <mergeCell ref="H4:P4"/>
    <mergeCell ref="A5:B5"/>
    <mergeCell ref="C5:P5"/>
    <mergeCell ref="A6:C6"/>
    <mergeCell ref="D6:E6"/>
    <mergeCell ref="A7:C7"/>
    <mergeCell ref="D7:E7"/>
    <mergeCell ref="A8:C8"/>
    <mergeCell ref="D8:E8"/>
    <mergeCell ref="A9:C9"/>
    <mergeCell ref="D9:E9"/>
    <mergeCell ref="M15:R15"/>
    <mergeCell ref="A10:C10"/>
    <mergeCell ref="D10:E10"/>
    <mergeCell ref="A11:C11"/>
    <mergeCell ref="D11:E11"/>
    <mergeCell ref="A12:C12"/>
    <mergeCell ref="D12:E12"/>
    <mergeCell ref="A13:C13"/>
    <mergeCell ref="D13:E13"/>
    <mergeCell ref="A14:C14"/>
    <mergeCell ref="D14:E14"/>
    <mergeCell ref="A15:K15"/>
    <mergeCell ref="C16:E16"/>
    <mergeCell ref="C17:E17"/>
    <mergeCell ref="A21:C21"/>
    <mergeCell ref="D21:E21"/>
    <mergeCell ref="A22:C22"/>
    <mergeCell ref="D22:E22"/>
    <mergeCell ref="A23:C23"/>
    <mergeCell ref="D23:E23"/>
    <mergeCell ref="A24:C24"/>
    <mergeCell ref="D24:E24"/>
    <mergeCell ref="A25:C25"/>
    <mergeCell ref="D25:E25"/>
    <mergeCell ref="A26:C26"/>
    <mergeCell ref="D26:E26"/>
    <mergeCell ref="A27:C27"/>
    <mergeCell ref="D27:E27"/>
    <mergeCell ref="A28:C28"/>
    <mergeCell ref="D28:E28"/>
    <mergeCell ref="A29:C29"/>
    <mergeCell ref="D29:E29"/>
    <mergeCell ref="A30:K30"/>
    <mergeCell ref="D31:E31"/>
    <mergeCell ref="A34:C34"/>
    <mergeCell ref="D34:E34"/>
    <mergeCell ref="A35:C35"/>
    <mergeCell ref="D35:E35"/>
    <mergeCell ref="A36:C36"/>
    <mergeCell ref="D36:E36"/>
    <mergeCell ref="A37:C37"/>
    <mergeCell ref="D37:E37"/>
    <mergeCell ref="B44:E44"/>
    <mergeCell ref="A38:C38"/>
    <mergeCell ref="D38:E38"/>
    <mergeCell ref="A39:C39"/>
    <mergeCell ref="D39:E39"/>
    <mergeCell ref="A40:C40"/>
    <mergeCell ref="D40:E40"/>
    <mergeCell ref="A41:C41"/>
    <mergeCell ref="D41:E41"/>
    <mergeCell ref="A42:C42"/>
    <mergeCell ref="D42:E42"/>
    <mergeCell ref="A43:K43"/>
    <mergeCell ref="G83:H83"/>
    <mergeCell ref="A50:K50"/>
    <mergeCell ref="M50:O50"/>
    <mergeCell ref="A51:K55"/>
    <mergeCell ref="M51:O55"/>
    <mergeCell ref="A57:K57"/>
    <mergeCell ref="A58:K63"/>
    <mergeCell ref="M58:O58"/>
    <mergeCell ref="M59:O63"/>
    <mergeCell ref="J73:L73"/>
    <mergeCell ref="G79:H79"/>
    <mergeCell ref="G80:H80"/>
    <mergeCell ref="G81:H81"/>
    <mergeCell ref="G82:H82"/>
    <mergeCell ref="G92:H92"/>
    <mergeCell ref="G84:H84"/>
    <mergeCell ref="G87:H87"/>
    <mergeCell ref="G88:H88"/>
    <mergeCell ref="G89:H89"/>
    <mergeCell ref="G90:H90"/>
    <mergeCell ref="G91:H91"/>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400-000000000000}">
      <formula1>AvancementTheme</formula1>
    </dataValidation>
  </dataValidations>
  <hyperlinks>
    <hyperlink ref="O1" location="DPDV_02DL2" display="PdV" xr:uid="{00000000-0004-0000-3400-000000000000}"/>
    <hyperlink ref="P1" location="DKPI_02DL2" display="KPI's" xr:uid="{00000000-0004-0000-3400-000001000000}"/>
  </hyperlinks>
  <pageMargins left="0.70866141732283472" right="0.70866141732283472" top="0.74803149606299213" bottom="0.74803149606299213" header="0.31496062992125984" footer="0.31496062992125984"/>
  <pageSetup paperSize="9" scale="42" orientation="portrait" r:id="rId1"/>
  <headerFooter>
    <oddHeader>&amp;LPAD Methodology (c) 2013-2014&amp;RStrategic Management Workshop</oddHeader>
    <oddFooter>&amp;L&amp;F&amp;C&amp;A&amp;RSituation au : &amp;D - page : &amp;P/&amp;N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72">
    <tabColor rgb="FF92D050"/>
    <pageSetUpPr fitToPage="1"/>
  </sheetPr>
  <dimension ref="A1:U157"/>
  <sheetViews>
    <sheetView showGridLines="0" showRowColHeaders="0" showZeros="0" zoomScaleNormal="100" workbookViewId="0">
      <selection activeCell="L16" sqref="L16"/>
    </sheetView>
  </sheetViews>
  <sheetFormatPr baseColWidth="10" defaultColWidth="9.1796875" defaultRowHeight="14.5" x14ac:dyDescent="0.35"/>
  <cols>
    <col min="1" max="2" width="9.1796875" style="166"/>
    <col min="3" max="3" width="14.54296875" style="166" customWidth="1"/>
    <col min="4" max="5" width="9.1796875" style="166"/>
    <col min="6" max="6" width="10.1796875" style="166" customWidth="1"/>
    <col min="7" max="8" width="9.1796875" style="166"/>
    <col min="9" max="9" width="9.54296875" style="166" bestFit="1" customWidth="1"/>
    <col min="10" max="11" width="9.1796875" style="166"/>
    <col min="12" max="12" width="12.1796875" style="166" customWidth="1"/>
    <col min="13" max="14" width="9.1796875" style="166"/>
    <col min="15" max="15" width="10.54296875" style="166" customWidth="1"/>
    <col min="16" max="18" width="9.1796875" style="166"/>
    <col min="19" max="19" width="11.54296875" style="166" customWidth="1"/>
    <col min="20" max="16384" width="9.1796875" style="166"/>
  </cols>
  <sheetData>
    <row r="1" spans="1:20"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c r="R1" s="450"/>
      <c r="S1" s="450"/>
      <c r="T1" s="450"/>
    </row>
    <row r="2" spans="1:20" s="59" customFormat="1" ht="18" customHeight="1" x14ac:dyDescent="0.35">
      <c r="A2" s="398"/>
      <c r="B2" s="398"/>
      <c r="C2" s="398"/>
      <c r="D2" s="1996" t="str">
        <f>NomClient</f>
        <v>BestEditor</v>
      </c>
      <c r="E2" s="1997"/>
      <c r="F2" s="1997"/>
      <c r="G2" s="1998"/>
      <c r="H2" s="398"/>
      <c r="I2" s="2164" t="s">
        <v>282</v>
      </c>
      <c r="J2" s="2000"/>
      <c r="K2" s="398"/>
      <c r="L2" s="2001">
        <v>41862.634189814817</v>
      </c>
      <c r="M2" s="2002"/>
      <c r="N2" s="399"/>
      <c r="O2" s="448">
        <f>IF(LEN(DPDV_02MV3)&gt;0,LEN(DPDV_02MV3),0-PDV_NBmini)</f>
        <v>-10</v>
      </c>
      <c r="P2" s="448">
        <f>IF(LEN(DKPI_02MV3)&gt;0,LEN(DKPI_02MV3),0-KPI_NBmini)</f>
        <v>-10</v>
      </c>
      <c r="Q2" s="451"/>
      <c r="R2" s="451"/>
      <c r="S2" s="451"/>
      <c r="T2" s="451"/>
    </row>
    <row r="3" spans="1:20" s="61" customFormat="1" ht="6.75" customHeight="1" thickBot="1" x14ac:dyDescent="0.4">
      <c r="A3" s="401"/>
      <c r="B3" s="401"/>
      <c r="C3" s="401"/>
      <c r="D3" s="401"/>
      <c r="E3" s="401"/>
      <c r="F3" s="401"/>
      <c r="G3" s="401"/>
      <c r="H3" s="401"/>
      <c r="I3" s="401"/>
      <c r="J3" s="401"/>
      <c r="K3" s="401"/>
      <c r="L3" s="401"/>
      <c r="M3" s="401"/>
      <c r="N3" s="401"/>
      <c r="O3" s="401"/>
      <c r="P3" s="401"/>
      <c r="Q3" s="64"/>
      <c r="R3" s="64"/>
      <c r="S3" s="64"/>
      <c r="T3" s="64"/>
    </row>
    <row r="4" spans="1:20" s="1" customFormat="1" ht="19.5" customHeight="1" thickBot="1" x14ac:dyDescent="0.4">
      <c r="A4" s="3341" t="str">
        <f>Parametre!B25  &amp; "  : "</f>
        <v xml:space="preserve">Plan de Recrutement et démarrage  : </v>
      </c>
      <c r="B4" s="3341"/>
      <c r="C4" s="3341"/>
      <c r="D4" s="3341"/>
      <c r="E4" s="3341"/>
      <c r="F4" s="3341"/>
      <c r="G4" s="3341"/>
      <c r="H4" s="3342" t="str">
        <f xml:space="preserve"> "Modèle de Vente à 4 ans pour " &amp; NomProd3</f>
        <v>Modèle de Vente à 4 ans pour Offre 3</v>
      </c>
      <c r="I4" s="3342"/>
      <c r="J4" s="3342"/>
      <c r="K4" s="3342"/>
      <c r="L4" s="3342"/>
      <c r="M4" s="3342"/>
      <c r="N4" s="3342"/>
      <c r="O4" s="3342"/>
      <c r="P4" s="3343"/>
      <c r="Q4" s="435"/>
      <c r="R4" s="435"/>
      <c r="S4" s="435"/>
      <c r="T4" s="435"/>
    </row>
    <row r="5" spans="1:20" s="193" customFormat="1" ht="18.75" customHeight="1" x14ac:dyDescent="0.35">
      <c r="A5" s="2017" t="s">
        <v>14</v>
      </c>
      <c r="B5" s="2017"/>
      <c r="C5" s="2018" t="s">
        <v>732</v>
      </c>
      <c r="D5" s="2018"/>
      <c r="E5" s="2018"/>
      <c r="F5" s="2018"/>
      <c r="G5" s="2018"/>
      <c r="H5" s="2018"/>
      <c r="I5" s="2018"/>
      <c r="J5" s="2018"/>
      <c r="K5" s="2018"/>
      <c r="L5" s="2018"/>
      <c r="M5" s="2018"/>
      <c r="N5" s="2018"/>
      <c r="O5" s="2018"/>
      <c r="P5" s="2018"/>
      <c r="Q5" s="452"/>
      <c r="R5" s="452"/>
      <c r="S5" s="452"/>
      <c r="T5" s="452"/>
    </row>
    <row r="6" spans="1:20" s="193" customFormat="1" ht="18.75" customHeight="1" thickBot="1" x14ac:dyDescent="0.4">
      <c r="A6" s="449"/>
      <c r="B6" s="449"/>
      <c r="C6" s="460"/>
      <c r="D6" s="460"/>
      <c r="E6" s="460"/>
      <c r="F6" s="460"/>
      <c r="G6" s="460"/>
      <c r="H6" s="460"/>
      <c r="I6" s="461"/>
      <c r="J6" s="460"/>
      <c r="K6" s="460"/>
      <c r="L6" s="460"/>
      <c r="M6" s="460"/>
      <c r="N6" s="460"/>
      <c r="O6" s="460"/>
      <c r="P6" s="460"/>
      <c r="Q6" s="452"/>
      <c r="R6" s="452"/>
      <c r="S6" s="452"/>
      <c r="T6" s="452"/>
    </row>
    <row r="7" spans="1:20" s="193" customFormat="1" ht="18.75" customHeight="1" thickTop="1" thickBot="1" x14ac:dyDescent="0.4">
      <c r="A7" s="3344" t="s">
        <v>942</v>
      </c>
      <c r="B7" s="3345"/>
      <c r="C7" s="3345"/>
      <c r="D7" s="3345"/>
      <c r="E7" s="3345"/>
      <c r="F7" s="3345"/>
      <c r="G7" s="3346"/>
      <c r="H7" s="452"/>
      <c r="I7" s="462"/>
      <c r="J7" s="3344" t="s">
        <v>943</v>
      </c>
      <c r="K7" s="3345"/>
      <c r="L7" s="3345"/>
      <c r="M7" s="3345"/>
      <c r="N7" s="3345"/>
      <c r="O7" s="3346"/>
      <c r="P7" s="460"/>
      <c r="Q7" s="452"/>
      <c r="R7" s="452"/>
      <c r="S7" s="452"/>
      <c r="T7" s="452"/>
    </row>
    <row r="8" spans="1:20" s="193" customFormat="1" ht="18.75" customHeight="1" thickTop="1" x14ac:dyDescent="0.35">
      <c r="A8" s="463" t="s">
        <v>950</v>
      </c>
      <c r="B8" s="464"/>
      <c r="C8" s="464"/>
      <c r="D8" s="3329" t="s">
        <v>948</v>
      </c>
      <c r="E8" s="3330"/>
      <c r="F8" s="3330"/>
      <c r="G8" s="3331"/>
      <c r="H8" s="452"/>
      <c r="I8" s="464"/>
      <c r="J8" s="465" t="s">
        <v>739</v>
      </c>
      <c r="K8" s="466"/>
      <c r="L8" s="467"/>
      <c r="M8" s="468" t="s">
        <v>944</v>
      </c>
      <c r="N8" s="469"/>
      <c r="O8" s="470"/>
      <c r="P8" s="460"/>
      <c r="Q8" s="452"/>
      <c r="R8" s="452"/>
      <c r="S8" s="452"/>
      <c r="T8" s="452"/>
    </row>
    <row r="9" spans="1:20" s="193" customFormat="1" ht="18.75" customHeight="1" x14ac:dyDescent="0.35">
      <c r="A9" s="463" t="s">
        <v>953</v>
      </c>
      <c r="B9" s="464"/>
      <c r="C9" s="464"/>
      <c r="D9" s="3329" t="s">
        <v>949</v>
      </c>
      <c r="E9" s="3330"/>
      <c r="F9" s="3330"/>
      <c r="G9" s="3331"/>
      <c r="H9" s="452"/>
      <c r="I9" s="464"/>
      <c r="J9" s="471" t="s">
        <v>740</v>
      </c>
      <c r="K9" s="472"/>
      <c r="L9" s="473"/>
      <c r="M9" s="474" t="s">
        <v>945</v>
      </c>
      <c r="N9" s="475"/>
      <c r="O9" s="476"/>
      <c r="P9" s="460"/>
      <c r="Q9" s="452"/>
      <c r="R9" s="452"/>
      <c r="S9" s="452"/>
      <c r="T9" s="452"/>
    </row>
    <row r="10" spans="1:20" s="193" customFormat="1" ht="18.75" customHeight="1" x14ac:dyDescent="0.35">
      <c r="A10" s="463" t="s">
        <v>951</v>
      </c>
      <c r="B10" s="477"/>
      <c r="C10" s="477"/>
      <c r="D10" s="3332" t="s">
        <v>952</v>
      </c>
      <c r="E10" s="3333"/>
      <c r="F10" s="3333"/>
      <c r="G10" s="3334"/>
      <c r="H10" s="452"/>
      <c r="I10" s="477"/>
      <c r="J10" s="478" t="s">
        <v>954</v>
      </c>
      <c r="K10" s="472"/>
      <c r="L10" s="479"/>
      <c r="M10" s="480" t="s">
        <v>955</v>
      </c>
      <c r="N10" s="475"/>
      <c r="O10" s="476"/>
      <c r="P10" s="460"/>
      <c r="Q10" s="452"/>
      <c r="R10" s="452"/>
      <c r="S10" s="452"/>
      <c r="T10" s="452"/>
    </row>
    <row r="11" spans="1:20" s="193" customFormat="1" ht="18.75" customHeight="1" thickBot="1" x14ac:dyDescent="0.4">
      <c r="A11" s="481"/>
      <c r="B11" s="482"/>
      <c r="C11" s="482"/>
      <c r="D11" s="3335"/>
      <c r="E11" s="3336"/>
      <c r="F11" s="3336"/>
      <c r="G11" s="3337"/>
      <c r="H11" s="452"/>
      <c r="I11" s="477"/>
      <c r="J11" s="483" t="s">
        <v>946</v>
      </c>
      <c r="K11" s="484"/>
      <c r="L11" s="485"/>
      <c r="M11" s="486" t="s">
        <v>947</v>
      </c>
      <c r="N11" s="487"/>
      <c r="O11" s="488"/>
      <c r="P11" s="460"/>
      <c r="Q11" s="452"/>
      <c r="R11" s="452"/>
      <c r="S11" s="452"/>
      <c r="T11" s="452"/>
    </row>
    <row r="12" spans="1:20" s="193" customFormat="1" ht="18.75" customHeight="1" thickTop="1" x14ac:dyDescent="0.35">
      <c r="A12" s="449"/>
      <c r="B12" s="449"/>
      <c r="C12" s="460"/>
      <c r="D12" s="460"/>
      <c r="E12" s="460"/>
      <c r="F12" s="460"/>
      <c r="G12" s="460"/>
      <c r="H12" s="460"/>
      <c r="I12" s="461"/>
      <c r="J12" s="460"/>
      <c r="K12" s="460"/>
      <c r="L12" s="460"/>
      <c r="M12" s="460"/>
      <c r="N12" s="460"/>
      <c r="O12" s="460"/>
      <c r="P12" s="460"/>
      <c r="Q12" s="452"/>
      <c r="R12" s="452"/>
      <c r="S12" s="452"/>
      <c r="T12" s="452"/>
    </row>
    <row r="13" spans="1:20" s="193" customFormat="1" ht="18.75" customHeight="1" thickBot="1" x14ac:dyDescent="0.4">
      <c r="A13" s="449"/>
      <c r="B13" s="449"/>
      <c r="C13" s="460"/>
      <c r="D13" s="460"/>
      <c r="E13" s="460"/>
      <c r="F13" s="460"/>
      <c r="G13" s="460"/>
      <c r="H13" s="460"/>
      <c r="I13" s="460"/>
      <c r="J13" s="460"/>
      <c r="K13" s="460"/>
      <c r="L13" s="460"/>
      <c r="M13" s="460"/>
      <c r="N13" s="460"/>
      <c r="O13" s="460"/>
      <c r="P13" s="460"/>
      <c r="Q13" s="452"/>
      <c r="R13" s="452"/>
      <c r="S13" s="452"/>
      <c r="T13" s="452"/>
    </row>
    <row r="14" spans="1:20" s="199" customFormat="1" ht="37.5" customHeight="1" thickTop="1" thickBot="1" x14ac:dyDescent="0.4">
      <c r="A14" s="3338" t="s">
        <v>956</v>
      </c>
      <c r="B14" s="3339"/>
      <c r="C14" s="3339"/>
      <c r="D14" s="3339"/>
      <c r="E14" s="3339"/>
      <c r="F14" s="3340"/>
      <c r="G14" s="489">
        <f>AnReference-1</f>
        <v>2013</v>
      </c>
      <c r="H14" s="489">
        <f>AnReference</f>
        <v>2014</v>
      </c>
      <c r="I14" s="489">
        <f>AnReference+1</f>
        <v>2015</v>
      </c>
      <c r="J14" s="489">
        <f>AnReference+2</f>
        <v>2016</v>
      </c>
      <c r="K14" s="1100">
        <f>AnReference+3</f>
        <v>2017</v>
      </c>
      <c r="L14" s="1103" t="s">
        <v>564</v>
      </c>
      <c r="M14" s="490"/>
      <c r="N14" s="491">
        <f t="shared" ref="N14:S14" si="0">G14</f>
        <v>2013</v>
      </c>
      <c r="O14" s="489">
        <f t="shared" si="0"/>
        <v>2014</v>
      </c>
      <c r="P14" s="489">
        <f t="shared" si="0"/>
        <v>2015</v>
      </c>
      <c r="Q14" s="489">
        <f t="shared" si="0"/>
        <v>2016</v>
      </c>
      <c r="R14" s="1100">
        <f t="shared" si="0"/>
        <v>2017</v>
      </c>
      <c r="S14" s="1128" t="str">
        <f t="shared" si="0"/>
        <v xml:space="preserve">Total </v>
      </c>
      <c r="T14" s="492"/>
    </row>
    <row r="15" spans="1:20" s="199" customFormat="1" ht="25.5" customHeight="1" x14ac:dyDescent="0.35">
      <c r="A15" s="3314" t="s">
        <v>733</v>
      </c>
      <c r="B15" s="3315"/>
      <c r="C15" s="3315"/>
      <c r="D15" s="3315"/>
      <c r="E15" s="3315"/>
      <c r="F15" s="3315"/>
      <c r="G15" s="3496" t="s">
        <v>733</v>
      </c>
      <c r="H15" s="3496"/>
      <c r="I15" s="3496"/>
      <c r="J15" s="3496"/>
      <c r="K15" s="3496"/>
      <c r="L15" s="3497"/>
      <c r="M15" s="490"/>
      <c r="N15" s="3326" t="s">
        <v>734</v>
      </c>
      <c r="O15" s="3327"/>
      <c r="P15" s="3327"/>
      <c r="Q15" s="3327"/>
      <c r="R15" s="3327"/>
      <c r="S15" s="3328"/>
      <c r="T15" s="492"/>
    </row>
    <row r="16" spans="1:20" ht="15.5" x14ac:dyDescent="0.35">
      <c r="A16" s="3321" t="s">
        <v>504</v>
      </c>
      <c r="B16" s="3322"/>
      <c r="C16" s="3322"/>
      <c r="D16" s="3322"/>
      <c r="E16" s="3322"/>
      <c r="F16" s="3322"/>
      <c r="G16" s="1180">
        <v>9.6000000000000002E-2</v>
      </c>
      <c r="H16" s="610">
        <v>0.08</v>
      </c>
      <c r="I16" s="610">
        <v>0.14000000000000001</v>
      </c>
      <c r="J16" s="610">
        <v>0.17</v>
      </c>
      <c r="K16" s="1097">
        <v>0.2</v>
      </c>
      <c r="L16" s="1071">
        <f>SUM(H16:K16)</f>
        <v>0.59000000000000008</v>
      </c>
      <c r="M16" s="493"/>
      <c r="N16" s="494">
        <f>G16/G25</f>
        <v>1</v>
      </c>
      <c r="O16" s="495">
        <f>H16/H25</f>
        <v>0.62992125984251968</v>
      </c>
      <c r="P16" s="495">
        <f>I16/I25</f>
        <v>0.57142857142857151</v>
      </c>
      <c r="Q16" s="495">
        <f t="shared" ref="Q16:Q23" si="1">J16/$J$25</f>
        <v>0.5</v>
      </c>
      <c r="R16" s="1118">
        <f t="shared" ref="R16:R23" si="2">K16/$K$25</f>
        <v>0.45454545454545459</v>
      </c>
      <c r="S16" s="1076">
        <f t="shared" ref="S16:S23" si="3">L16/$L$25</f>
        <v>0.51215277777777779</v>
      </c>
      <c r="T16" s="496"/>
    </row>
    <row r="17" spans="1:20" ht="15.5" x14ac:dyDescent="0.35">
      <c r="A17" s="3321" t="s">
        <v>841</v>
      </c>
      <c r="B17" s="3322"/>
      <c r="C17" s="3322"/>
      <c r="D17" s="3322"/>
      <c r="E17" s="3322"/>
      <c r="F17" s="3322"/>
      <c r="G17" s="1180"/>
      <c r="H17" s="610">
        <v>1.2E-2</v>
      </c>
      <c r="I17" s="610">
        <v>2.5000000000000001E-2</v>
      </c>
      <c r="J17" s="610">
        <v>0.05</v>
      </c>
      <c r="K17" s="1097">
        <v>7.4999999999999997E-2</v>
      </c>
      <c r="L17" s="1071">
        <f t="shared" ref="L17:L23" si="4">SUM(H17:K17)</f>
        <v>0.16200000000000001</v>
      </c>
      <c r="M17" s="493"/>
      <c r="N17" s="494">
        <f t="shared" ref="N17:O23" si="5">G17/$H$25</f>
        <v>0</v>
      </c>
      <c r="O17" s="495">
        <f t="shared" si="5"/>
        <v>9.4488188976377951E-2</v>
      </c>
      <c r="P17" s="495">
        <f t="shared" ref="P17:P23" si="6">I17/$I$25</f>
        <v>0.10204081632653061</v>
      </c>
      <c r="Q17" s="495">
        <f t="shared" si="1"/>
        <v>0.14705882352941177</v>
      </c>
      <c r="R17" s="1118">
        <f t="shared" si="2"/>
        <v>0.17045454545454544</v>
      </c>
      <c r="S17" s="1076">
        <f t="shared" si="3"/>
        <v>0.140625</v>
      </c>
      <c r="T17" s="496"/>
    </row>
    <row r="18" spans="1:20" ht="15.5" x14ac:dyDescent="0.35">
      <c r="A18" s="3321" t="s">
        <v>842</v>
      </c>
      <c r="B18" s="3322"/>
      <c r="C18" s="3322"/>
      <c r="D18" s="3322"/>
      <c r="E18" s="3322"/>
      <c r="F18" s="3322"/>
      <c r="G18" s="1180"/>
      <c r="H18" s="610">
        <v>0.01</v>
      </c>
      <c r="I18" s="610">
        <v>0.03</v>
      </c>
      <c r="J18" s="610">
        <v>0.05</v>
      </c>
      <c r="K18" s="1097">
        <v>7.4999999999999997E-2</v>
      </c>
      <c r="L18" s="1071">
        <f t="shared" si="4"/>
        <v>0.16499999999999998</v>
      </c>
      <c r="M18" s="493"/>
      <c r="N18" s="494">
        <f t="shared" si="5"/>
        <v>0</v>
      </c>
      <c r="O18" s="495">
        <f t="shared" si="5"/>
        <v>7.874015748031496E-2</v>
      </c>
      <c r="P18" s="495">
        <f t="shared" si="6"/>
        <v>0.12244897959183673</v>
      </c>
      <c r="Q18" s="495">
        <f t="shared" si="1"/>
        <v>0.14705882352941177</v>
      </c>
      <c r="R18" s="1118">
        <f t="shared" si="2"/>
        <v>0.17045454545454544</v>
      </c>
      <c r="S18" s="1076">
        <f t="shared" si="3"/>
        <v>0.14322916666666663</v>
      </c>
      <c r="T18" s="496"/>
    </row>
    <row r="19" spans="1:20" ht="17.25" customHeight="1" x14ac:dyDescent="0.35">
      <c r="A19" s="3321" t="s">
        <v>843</v>
      </c>
      <c r="B19" s="3322"/>
      <c r="C19" s="3322"/>
      <c r="D19" s="3322"/>
      <c r="E19" s="3322"/>
      <c r="F19" s="3322"/>
      <c r="G19" s="1180"/>
      <c r="H19" s="610">
        <v>0.01</v>
      </c>
      <c r="I19" s="610">
        <v>0.02</v>
      </c>
      <c r="J19" s="610">
        <v>0.03</v>
      </c>
      <c r="K19" s="1097">
        <v>0.04</v>
      </c>
      <c r="L19" s="1071">
        <f t="shared" si="4"/>
        <v>0.1</v>
      </c>
      <c r="M19" s="493"/>
      <c r="N19" s="494">
        <f t="shared" si="5"/>
        <v>0</v>
      </c>
      <c r="O19" s="495">
        <f t="shared" si="5"/>
        <v>7.874015748031496E-2</v>
      </c>
      <c r="P19" s="495">
        <f t="shared" si="6"/>
        <v>8.1632653061224497E-2</v>
      </c>
      <c r="Q19" s="495">
        <f t="shared" si="1"/>
        <v>8.8235294117647051E-2</v>
      </c>
      <c r="R19" s="1118">
        <f t="shared" si="2"/>
        <v>9.0909090909090912E-2</v>
      </c>
      <c r="S19" s="1076">
        <f t="shared" si="3"/>
        <v>8.6805555555555552E-2</v>
      </c>
      <c r="T19" s="496"/>
    </row>
    <row r="20" spans="1:20" ht="15.5" x14ac:dyDescent="0.35">
      <c r="A20" s="3321" t="s">
        <v>730</v>
      </c>
      <c r="B20" s="3322"/>
      <c r="C20" s="3322"/>
      <c r="D20" s="3322"/>
      <c r="E20" s="3322"/>
      <c r="F20" s="3322"/>
      <c r="G20" s="1180"/>
      <c r="H20" s="610">
        <v>1.4999999999999999E-2</v>
      </c>
      <c r="I20" s="610">
        <v>0.03</v>
      </c>
      <c r="J20" s="610">
        <v>0.04</v>
      </c>
      <c r="K20" s="1097">
        <v>0.05</v>
      </c>
      <c r="L20" s="1071">
        <f t="shared" si="4"/>
        <v>0.13500000000000001</v>
      </c>
      <c r="M20" s="497"/>
      <c r="N20" s="494">
        <f t="shared" si="5"/>
        <v>0</v>
      </c>
      <c r="O20" s="495">
        <f t="shared" si="5"/>
        <v>0.11811023622047244</v>
      </c>
      <c r="P20" s="495">
        <f t="shared" si="6"/>
        <v>0.12244897959183673</v>
      </c>
      <c r="Q20" s="495">
        <f t="shared" si="1"/>
        <v>0.11764705882352941</v>
      </c>
      <c r="R20" s="1118">
        <f t="shared" si="2"/>
        <v>0.11363636363636365</v>
      </c>
      <c r="S20" s="1076">
        <f t="shared" si="3"/>
        <v>0.1171875</v>
      </c>
      <c r="T20" s="496"/>
    </row>
    <row r="21" spans="1:20" ht="15.5" x14ac:dyDescent="0.35">
      <c r="A21" s="3321"/>
      <c r="B21" s="3322"/>
      <c r="C21" s="3322"/>
      <c r="D21" s="3322"/>
      <c r="E21" s="3322"/>
      <c r="F21" s="3322"/>
      <c r="G21" s="1180"/>
      <c r="H21" s="610"/>
      <c r="I21" s="610"/>
      <c r="J21" s="610"/>
      <c r="K21" s="1097"/>
      <c r="L21" s="1071">
        <f t="shared" si="4"/>
        <v>0</v>
      </c>
      <c r="M21" s="497"/>
      <c r="N21" s="494">
        <f t="shared" si="5"/>
        <v>0</v>
      </c>
      <c r="O21" s="495">
        <f t="shared" si="5"/>
        <v>0</v>
      </c>
      <c r="P21" s="495">
        <f t="shared" si="6"/>
        <v>0</v>
      </c>
      <c r="Q21" s="495">
        <f t="shared" si="1"/>
        <v>0</v>
      </c>
      <c r="R21" s="1118">
        <f t="shared" si="2"/>
        <v>0</v>
      </c>
      <c r="S21" s="1076">
        <f t="shared" si="3"/>
        <v>0</v>
      </c>
      <c r="T21" s="496"/>
    </row>
    <row r="22" spans="1:20" ht="15.5" x14ac:dyDescent="0.35">
      <c r="A22" s="3321"/>
      <c r="B22" s="3322"/>
      <c r="C22" s="3322"/>
      <c r="D22" s="3322"/>
      <c r="E22" s="3322"/>
      <c r="F22" s="3322"/>
      <c r="G22" s="1180"/>
      <c r="H22" s="610"/>
      <c r="I22" s="610"/>
      <c r="J22" s="610"/>
      <c r="K22" s="1097"/>
      <c r="L22" s="1071">
        <f>SUM(H22:K22)</f>
        <v>0</v>
      </c>
      <c r="M22" s="497"/>
      <c r="N22" s="494">
        <f t="shared" si="5"/>
        <v>0</v>
      </c>
      <c r="O22" s="495">
        <f t="shared" si="5"/>
        <v>0</v>
      </c>
      <c r="P22" s="495">
        <f t="shared" si="6"/>
        <v>0</v>
      </c>
      <c r="Q22" s="495">
        <f t="shared" si="1"/>
        <v>0</v>
      </c>
      <c r="R22" s="1118">
        <f t="shared" si="2"/>
        <v>0</v>
      </c>
      <c r="S22" s="1076">
        <f t="shared" si="3"/>
        <v>0</v>
      </c>
      <c r="T22" s="496"/>
    </row>
    <row r="23" spans="1:20" ht="15.5" x14ac:dyDescent="0.35">
      <c r="A23" s="3321"/>
      <c r="B23" s="3322"/>
      <c r="C23" s="3322"/>
      <c r="D23" s="3322"/>
      <c r="E23" s="3322"/>
      <c r="F23" s="3322"/>
      <c r="G23" s="1180"/>
      <c r="H23" s="610"/>
      <c r="I23" s="610"/>
      <c r="J23" s="610"/>
      <c r="K23" s="1097"/>
      <c r="L23" s="1071">
        <f t="shared" si="4"/>
        <v>0</v>
      </c>
      <c r="M23" s="497"/>
      <c r="N23" s="494">
        <f t="shared" si="5"/>
        <v>0</v>
      </c>
      <c r="O23" s="495">
        <f t="shared" si="5"/>
        <v>0</v>
      </c>
      <c r="P23" s="495">
        <f t="shared" si="6"/>
        <v>0</v>
      </c>
      <c r="Q23" s="495">
        <f t="shared" si="1"/>
        <v>0</v>
      </c>
      <c r="R23" s="1118">
        <f t="shared" si="2"/>
        <v>0</v>
      </c>
      <c r="S23" s="1076">
        <f t="shared" si="3"/>
        <v>0</v>
      </c>
      <c r="T23" s="496"/>
    </row>
    <row r="24" spans="1:20" ht="8.25" customHeight="1" x14ac:dyDescent="0.35">
      <c r="A24" s="3323">
        <f>SUM(H24:K24)</f>
        <v>0</v>
      </c>
      <c r="B24" s="3324"/>
      <c r="C24" s="3324"/>
      <c r="D24" s="3324"/>
      <c r="E24" s="3324"/>
      <c r="F24" s="3324"/>
      <c r="G24" s="3324"/>
      <c r="H24" s="3324"/>
      <c r="I24" s="3324"/>
      <c r="J24" s="3324"/>
      <c r="K24" s="3324"/>
      <c r="L24" s="3325"/>
      <c r="M24" s="497"/>
      <c r="N24" s="3296">
        <f>H24/$H$25</f>
        <v>0</v>
      </c>
      <c r="O24" s="3297"/>
      <c r="P24" s="3297"/>
      <c r="Q24" s="3297"/>
      <c r="R24" s="3297"/>
      <c r="S24" s="3298"/>
      <c r="T24" s="496"/>
    </row>
    <row r="25" spans="1:20" x14ac:dyDescent="0.35">
      <c r="A25" s="3299" t="s">
        <v>507</v>
      </c>
      <c r="B25" s="3300"/>
      <c r="C25" s="3300"/>
      <c r="D25" s="3300"/>
      <c r="E25" s="3300"/>
      <c r="F25" s="3300"/>
      <c r="G25" s="498">
        <f t="shared" ref="G25:L25" si="7">SUM(G16:G24)</f>
        <v>9.6000000000000002E-2</v>
      </c>
      <c r="H25" s="1181">
        <f t="shared" si="7"/>
        <v>0.127</v>
      </c>
      <c r="I25" s="1181">
        <f t="shared" si="7"/>
        <v>0.245</v>
      </c>
      <c r="J25" s="1181">
        <f t="shared" si="7"/>
        <v>0.34</v>
      </c>
      <c r="K25" s="1182">
        <f t="shared" si="7"/>
        <v>0.44</v>
      </c>
      <c r="L25" s="1183">
        <f t="shared" si="7"/>
        <v>1.1520000000000001</v>
      </c>
      <c r="M25" s="499"/>
      <c r="N25" s="500">
        <f t="shared" ref="N25:S25" si="8">SUM(N16:N24)</f>
        <v>1</v>
      </c>
      <c r="O25" s="501">
        <f t="shared" si="8"/>
        <v>1</v>
      </c>
      <c r="P25" s="501">
        <f t="shared" si="8"/>
        <v>1</v>
      </c>
      <c r="Q25" s="501">
        <f t="shared" si="8"/>
        <v>1</v>
      </c>
      <c r="R25" s="1123">
        <f t="shared" si="8"/>
        <v>1</v>
      </c>
      <c r="S25" s="1126">
        <f t="shared" si="8"/>
        <v>1</v>
      </c>
      <c r="T25" s="497"/>
    </row>
    <row r="26" spans="1:20" ht="15" thickBot="1" x14ac:dyDescent="0.4">
      <c r="A26" s="3310" t="s">
        <v>508</v>
      </c>
      <c r="B26" s="3311"/>
      <c r="C26" s="3311"/>
      <c r="D26" s="3311"/>
      <c r="E26" s="3311"/>
      <c r="F26" s="3311"/>
      <c r="G26" s="502"/>
      <c r="H26" s="1184">
        <f>H25/G25</f>
        <v>1.3229166666666667</v>
      </c>
      <c r="I26" s="1184">
        <f>I25/H25</f>
        <v>1.9291338582677164</v>
      </c>
      <c r="J26" s="1184">
        <f>J25/I25</f>
        <v>1.3877551020408165</v>
      </c>
      <c r="K26" s="1185">
        <f>K25/J25</f>
        <v>1.2941176470588234</v>
      </c>
      <c r="L26" s="1186"/>
      <c r="M26" s="499"/>
      <c r="N26" s="504"/>
      <c r="O26" s="505"/>
      <c r="P26" s="505"/>
      <c r="Q26" s="505"/>
      <c r="R26" s="1124"/>
      <c r="S26" s="1127"/>
      <c r="T26" s="506"/>
    </row>
    <row r="27" spans="1:20" s="167" customFormat="1" ht="15.5" thickTop="1" thickBot="1" x14ac:dyDescent="0.4">
      <c r="A27" s="507"/>
      <c r="B27" s="507"/>
      <c r="C27" s="507"/>
      <c r="D27" s="507"/>
      <c r="E27" s="507"/>
      <c r="F27" s="507"/>
      <c r="G27" s="508"/>
      <c r="H27" s="509"/>
      <c r="I27" s="509"/>
      <c r="J27" s="509"/>
      <c r="K27" s="509"/>
      <c r="L27" s="510"/>
      <c r="M27" s="499"/>
      <c r="N27" s="499"/>
      <c r="O27" s="511"/>
      <c r="P27" s="511"/>
      <c r="Q27" s="511"/>
      <c r="R27" s="511"/>
      <c r="S27" s="511"/>
      <c r="T27" s="506"/>
    </row>
    <row r="28" spans="1:20" s="199" customFormat="1" ht="37.5" customHeight="1" thickTop="1" thickBot="1" x14ac:dyDescent="0.4">
      <c r="A28" s="3312" t="s">
        <v>956</v>
      </c>
      <c r="B28" s="3313"/>
      <c r="C28" s="3313"/>
      <c r="D28" s="3313"/>
      <c r="E28" s="3313"/>
      <c r="F28" s="3313"/>
      <c r="G28" s="489">
        <f>AnReference-1</f>
        <v>2013</v>
      </c>
      <c r="H28" s="489">
        <f>AnReference</f>
        <v>2014</v>
      </c>
      <c r="I28" s="489">
        <f>AnReference+1</f>
        <v>2015</v>
      </c>
      <c r="J28" s="489">
        <f>AnReference+2</f>
        <v>2016</v>
      </c>
      <c r="K28" s="1100">
        <f>AnReference+3</f>
        <v>2017</v>
      </c>
      <c r="L28" s="1109" t="s">
        <v>564</v>
      </c>
      <c r="M28" s="490"/>
      <c r="N28" s="512">
        <f t="shared" ref="N28:S28" si="9">G28</f>
        <v>2013</v>
      </c>
      <c r="O28" s="513">
        <f t="shared" si="9"/>
        <v>2014</v>
      </c>
      <c r="P28" s="513">
        <f t="shared" si="9"/>
        <v>2015</v>
      </c>
      <c r="Q28" s="513">
        <f t="shared" si="9"/>
        <v>2016</v>
      </c>
      <c r="R28" s="1122">
        <f t="shared" si="9"/>
        <v>2017</v>
      </c>
      <c r="S28" s="1125" t="str">
        <f t="shared" si="9"/>
        <v xml:space="preserve">Total </v>
      </c>
      <c r="T28" s="492"/>
    </row>
    <row r="29" spans="1:20" ht="20.25" customHeight="1" x14ac:dyDescent="0.35">
      <c r="A29" s="3314" t="s">
        <v>509</v>
      </c>
      <c r="B29" s="3315"/>
      <c r="C29" s="3315"/>
      <c r="D29" s="3315"/>
      <c r="E29" s="3315"/>
      <c r="F29" s="3315"/>
      <c r="G29" s="3496" t="s">
        <v>735</v>
      </c>
      <c r="H29" s="3496"/>
      <c r="I29" s="3496"/>
      <c r="J29" s="3496"/>
      <c r="K29" s="3496"/>
      <c r="L29" s="3497"/>
      <c r="M29" s="497"/>
      <c r="N29" s="3318" t="s">
        <v>735</v>
      </c>
      <c r="O29" s="3319"/>
      <c r="P29" s="3319"/>
      <c r="Q29" s="3319"/>
      <c r="R29" s="3319"/>
      <c r="S29" s="3320"/>
      <c r="T29" s="506"/>
    </row>
    <row r="30" spans="1:20" ht="15.5" x14ac:dyDescent="0.35">
      <c r="A30" s="3281" t="str">
        <f t="shared" ref="A30:A37" si="10">A16</f>
        <v>Ventes directes seules</v>
      </c>
      <c r="B30" s="3282"/>
      <c r="C30" s="3282"/>
      <c r="D30" s="3282"/>
      <c r="E30" s="3282"/>
      <c r="F30" s="3282"/>
      <c r="G30" s="1180">
        <v>0.375</v>
      </c>
      <c r="H30" s="610">
        <v>0.27</v>
      </c>
      <c r="I30" s="610">
        <v>0.2</v>
      </c>
      <c r="J30" s="610">
        <v>0.15</v>
      </c>
      <c r="K30" s="1097">
        <v>0.08</v>
      </c>
      <c r="L30" s="1191">
        <f>SUM(H30:K30)</f>
        <v>0.7</v>
      </c>
      <c r="M30" s="493"/>
      <c r="N30" s="494">
        <f t="shared" ref="N30:R37" si="11">G30/G$39</f>
        <v>1</v>
      </c>
      <c r="O30" s="495">
        <f t="shared" si="11"/>
        <v>0.6</v>
      </c>
      <c r="P30" s="495">
        <f t="shared" si="11"/>
        <v>0.37037037037037035</v>
      </c>
      <c r="Q30" s="495">
        <f t="shared" si="11"/>
        <v>0.23076923076923073</v>
      </c>
      <c r="R30" s="1118">
        <f t="shared" si="11"/>
        <v>0.10256410256410256</v>
      </c>
      <c r="S30" s="1076">
        <f t="shared" ref="S30:S37" si="12">L30/$L$39</f>
        <v>0.28925619834710742</v>
      </c>
      <c r="T30" s="497"/>
    </row>
    <row r="31" spans="1:20" ht="15.5" x14ac:dyDescent="0.35">
      <c r="A31" s="3281" t="str">
        <f t="shared" si="10"/>
        <v>VARs revente</v>
      </c>
      <c r="B31" s="3282"/>
      <c r="C31" s="3282"/>
      <c r="D31" s="3282"/>
      <c r="E31" s="3282"/>
      <c r="F31" s="3282"/>
      <c r="G31" s="1180"/>
      <c r="H31" s="610">
        <v>0.1</v>
      </c>
      <c r="I31" s="610">
        <v>0.18</v>
      </c>
      <c r="J31" s="610">
        <v>0.25</v>
      </c>
      <c r="K31" s="1097">
        <v>0.3</v>
      </c>
      <c r="L31" s="1071">
        <f>SUM(H31:K31)</f>
        <v>0.83000000000000007</v>
      </c>
      <c r="M31" s="493"/>
      <c r="N31" s="494">
        <f t="shared" si="11"/>
        <v>0</v>
      </c>
      <c r="O31" s="495">
        <f t="shared" si="11"/>
        <v>0.22222222222222224</v>
      </c>
      <c r="P31" s="495">
        <f t="shared" si="11"/>
        <v>0.33333333333333331</v>
      </c>
      <c r="Q31" s="495">
        <f t="shared" si="11"/>
        <v>0.38461538461538453</v>
      </c>
      <c r="R31" s="1118">
        <f t="shared" si="11"/>
        <v>0.38461538461538458</v>
      </c>
      <c r="S31" s="1076">
        <f t="shared" si="12"/>
        <v>0.34297520661157027</v>
      </c>
      <c r="T31" s="496"/>
    </row>
    <row r="32" spans="1:20" ht="15.5" x14ac:dyDescent="0.35">
      <c r="A32" s="3281" t="str">
        <f t="shared" si="10"/>
        <v>Editeurs revente</v>
      </c>
      <c r="B32" s="3282"/>
      <c r="C32" s="3282"/>
      <c r="D32" s="3282"/>
      <c r="E32" s="3282"/>
      <c r="F32" s="3282"/>
      <c r="G32" s="1180"/>
      <c r="H32" s="610">
        <v>0.05</v>
      </c>
      <c r="I32" s="610">
        <v>0.11</v>
      </c>
      <c r="J32" s="610">
        <v>0.15</v>
      </c>
      <c r="K32" s="1097">
        <v>0.2</v>
      </c>
      <c r="L32" s="1071">
        <f t="shared" ref="L32:L37" si="13">SUM(H32:K32)</f>
        <v>0.51</v>
      </c>
      <c r="M32" s="493"/>
      <c r="N32" s="494">
        <f t="shared" si="11"/>
        <v>0</v>
      </c>
      <c r="O32" s="495">
        <f t="shared" si="11"/>
        <v>0.11111111111111112</v>
      </c>
      <c r="P32" s="495">
        <f t="shared" si="11"/>
        <v>0.20370370370370369</v>
      </c>
      <c r="Q32" s="495">
        <f t="shared" si="11"/>
        <v>0.23076923076923073</v>
      </c>
      <c r="R32" s="1118">
        <f t="shared" si="11"/>
        <v>0.25641025641025644</v>
      </c>
      <c r="S32" s="1076">
        <f t="shared" si="12"/>
        <v>0.21074380165289258</v>
      </c>
      <c r="T32" s="496"/>
    </row>
    <row r="33" spans="1:20" ht="17.25" customHeight="1" x14ac:dyDescent="0.35">
      <c r="A33" s="3281" t="str">
        <f t="shared" si="10"/>
        <v>Cabinets de conseil prescripteurs</v>
      </c>
      <c r="B33" s="3282"/>
      <c r="C33" s="3282"/>
      <c r="D33" s="3282"/>
      <c r="E33" s="3282"/>
      <c r="F33" s="3282"/>
      <c r="G33" s="1180"/>
      <c r="H33" s="610">
        <v>1.4999999999999999E-2</v>
      </c>
      <c r="I33" s="610">
        <v>2.5000000000000001E-2</v>
      </c>
      <c r="J33" s="610">
        <v>0.05</v>
      </c>
      <c r="K33" s="1097">
        <v>0.1</v>
      </c>
      <c r="L33" s="1071">
        <f t="shared" si="13"/>
        <v>0.19</v>
      </c>
      <c r="M33" s="493"/>
      <c r="N33" s="494">
        <f t="shared" si="11"/>
        <v>0</v>
      </c>
      <c r="O33" s="495">
        <f t="shared" si="11"/>
        <v>3.3333333333333333E-2</v>
      </c>
      <c r="P33" s="495">
        <f t="shared" si="11"/>
        <v>4.6296296296296294E-2</v>
      </c>
      <c r="Q33" s="495">
        <f t="shared" si="11"/>
        <v>7.6923076923076913E-2</v>
      </c>
      <c r="R33" s="1118">
        <f t="shared" si="11"/>
        <v>0.12820512820512822</v>
      </c>
      <c r="S33" s="1076">
        <f t="shared" si="12"/>
        <v>7.8512396694214878E-2</v>
      </c>
      <c r="T33" s="496"/>
    </row>
    <row r="34" spans="1:20" ht="15.5" x14ac:dyDescent="0.35">
      <c r="A34" s="3281" t="str">
        <f t="shared" si="10"/>
        <v>ESN / SS2I en mode alliance</v>
      </c>
      <c r="B34" s="3282"/>
      <c r="C34" s="3282"/>
      <c r="D34" s="3282"/>
      <c r="E34" s="3282"/>
      <c r="F34" s="3282"/>
      <c r="G34" s="1180"/>
      <c r="H34" s="610">
        <v>1.4999999999999999E-2</v>
      </c>
      <c r="I34" s="610">
        <v>2.5000000000000001E-2</v>
      </c>
      <c r="J34" s="610">
        <v>0.05</v>
      </c>
      <c r="K34" s="1097">
        <v>0.1</v>
      </c>
      <c r="L34" s="1071">
        <f t="shared" si="13"/>
        <v>0.19</v>
      </c>
      <c r="M34" s="497"/>
      <c r="N34" s="494">
        <f t="shared" si="11"/>
        <v>0</v>
      </c>
      <c r="O34" s="495">
        <f t="shared" si="11"/>
        <v>3.3333333333333333E-2</v>
      </c>
      <c r="P34" s="495">
        <f t="shared" si="11"/>
        <v>4.6296296296296294E-2</v>
      </c>
      <c r="Q34" s="495">
        <f t="shared" si="11"/>
        <v>7.6923076923076913E-2</v>
      </c>
      <c r="R34" s="1118">
        <f t="shared" si="11"/>
        <v>0.12820512820512822</v>
      </c>
      <c r="S34" s="1076">
        <f t="shared" si="12"/>
        <v>7.8512396694214878E-2</v>
      </c>
      <c r="T34" s="496"/>
    </row>
    <row r="35" spans="1:20" ht="15.5" x14ac:dyDescent="0.35">
      <c r="A35" s="3281">
        <f t="shared" si="10"/>
        <v>0</v>
      </c>
      <c r="B35" s="3282"/>
      <c r="C35" s="3282"/>
      <c r="D35" s="3282"/>
      <c r="E35" s="3282"/>
      <c r="F35" s="3282"/>
      <c r="G35" s="1180"/>
      <c r="H35" s="610"/>
      <c r="I35" s="610"/>
      <c r="J35" s="610"/>
      <c r="K35" s="1097"/>
      <c r="L35" s="1071">
        <f>SUM(H35:K35)</f>
        <v>0</v>
      </c>
      <c r="M35" s="497"/>
      <c r="N35" s="494">
        <f t="shared" si="11"/>
        <v>0</v>
      </c>
      <c r="O35" s="495">
        <f t="shared" si="11"/>
        <v>0</v>
      </c>
      <c r="P35" s="495">
        <f t="shared" si="11"/>
        <v>0</v>
      </c>
      <c r="Q35" s="495">
        <f t="shared" si="11"/>
        <v>0</v>
      </c>
      <c r="R35" s="1118">
        <f t="shared" si="11"/>
        <v>0</v>
      </c>
      <c r="S35" s="1076">
        <f t="shared" si="12"/>
        <v>0</v>
      </c>
      <c r="T35" s="496"/>
    </row>
    <row r="36" spans="1:20" ht="15.5" x14ac:dyDescent="0.35">
      <c r="A36" s="3281">
        <f t="shared" si="10"/>
        <v>0</v>
      </c>
      <c r="B36" s="3282"/>
      <c r="C36" s="3282"/>
      <c r="D36" s="3282"/>
      <c r="E36" s="3282"/>
      <c r="F36" s="3282"/>
      <c r="G36" s="1180"/>
      <c r="H36" s="610"/>
      <c r="I36" s="610"/>
      <c r="J36" s="610"/>
      <c r="K36" s="1097"/>
      <c r="L36" s="1071">
        <f>SUM(H36:K36)</f>
        <v>0</v>
      </c>
      <c r="M36" s="497"/>
      <c r="N36" s="494">
        <f t="shared" si="11"/>
        <v>0</v>
      </c>
      <c r="O36" s="495">
        <f t="shared" si="11"/>
        <v>0</v>
      </c>
      <c r="P36" s="495">
        <f t="shared" si="11"/>
        <v>0</v>
      </c>
      <c r="Q36" s="495">
        <f t="shared" si="11"/>
        <v>0</v>
      </c>
      <c r="R36" s="1118">
        <f t="shared" si="11"/>
        <v>0</v>
      </c>
      <c r="S36" s="1076">
        <f t="shared" si="12"/>
        <v>0</v>
      </c>
      <c r="T36" s="496"/>
    </row>
    <row r="37" spans="1:20" ht="15.5" x14ac:dyDescent="0.35">
      <c r="A37" s="3281">
        <f t="shared" si="10"/>
        <v>0</v>
      </c>
      <c r="B37" s="3282"/>
      <c r="C37" s="3282"/>
      <c r="D37" s="3282"/>
      <c r="E37" s="3282"/>
      <c r="F37" s="3282"/>
      <c r="G37" s="1180"/>
      <c r="H37" s="610"/>
      <c r="I37" s="610"/>
      <c r="J37" s="610"/>
      <c r="K37" s="1097"/>
      <c r="L37" s="1071">
        <f t="shared" si="13"/>
        <v>0</v>
      </c>
      <c r="M37" s="497"/>
      <c r="N37" s="494">
        <f t="shared" si="11"/>
        <v>0</v>
      </c>
      <c r="O37" s="495">
        <f t="shared" si="11"/>
        <v>0</v>
      </c>
      <c r="P37" s="495">
        <f t="shared" si="11"/>
        <v>0</v>
      </c>
      <c r="Q37" s="495">
        <f t="shared" si="11"/>
        <v>0</v>
      </c>
      <c r="R37" s="1118">
        <f t="shared" si="11"/>
        <v>0</v>
      </c>
      <c r="S37" s="1076">
        <f t="shared" si="12"/>
        <v>0</v>
      </c>
      <c r="T37" s="496"/>
    </row>
    <row r="38" spans="1:20" ht="8.25" customHeight="1" x14ac:dyDescent="0.35">
      <c r="A38" s="3293">
        <f>F24</f>
        <v>0</v>
      </c>
      <c r="B38" s="3294"/>
      <c r="C38" s="3294"/>
      <c r="D38" s="3294"/>
      <c r="E38" s="3294"/>
      <c r="F38" s="3294"/>
      <c r="G38" s="3294"/>
      <c r="H38" s="3294"/>
      <c r="I38" s="3294"/>
      <c r="J38" s="3294"/>
      <c r="K38" s="3294"/>
      <c r="L38" s="3295"/>
      <c r="M38" s="497"/>
      <c r="N38" s="3296"/>
      <c r="O38" s="3297"/>
      <c r="P38" s="3297"/>
      <c r="Q38" s="3297"/>
      <c r="R38" s="3297"/>
      <c r="S38" s="3298"/>
      <c r="T38" s="496"/>
    </row>
    <row r="39" spans="1:20" x14ac:dyDescent="0.35">
      <c r="A39" s="3299" t="s">
        <v>511</v>
      </c>
      <c r="B39" s="3300"/>
      <c r="C39" s="3300"/>
      <c r="D39" s="3300"/>
      <c r="E39" s="3300"/>
      <c r="F39" s="3300"/>
      <c r="G39" s="498">
        <f t="shared" ref="G39:L39" si="14">SUM(G30:G38)</f>
        <v>0.375</v>
      </c>
      <c r="H39" s="1181">
        <f t="shared" si="14"/>
        <v>0.45</v>
      </c>
      <c r="I39" s="1181">
        <f t="shared" si="14"/>
        <v>0.54</v>
      </c>
      <c r="J39" s="1181">
        <f t="shared" si="14"/>
        <v>0.65000000000000013</v>
      </c>
      <c r="K39" s="1182">
        <f t="shared" si="14"/>
        <v>0.78</v>
      </c>
      <c r="L39" s="1183">
        <f t="shared" si="14"/>
        <v>2.42</v>
      </c>
      <c r="M39" s="497"/>
      <c r="N39" s="500">
        <f t="shared" ref="N39:S39" si="15">SUM(N30:N38)</f>
        <v>1</v>
      </c>
      <c r="O39" s="501">
        <f t="shared" si="15"/>
        <v>1</v>
      </c>
      <c r="P39" s="501">
        <f t="shared" si="15"/>
        <v>1</v>
      </c>
      <c r="Q39" s="501">
        <f t="shared" si="15"/>
        <v>0.99999999999999967</v>
      </c>
      <c r="R39" s="1123">
        <f t="shared" si="15"/>
        <v>1</v>
      </c>
      <c r="S39" s="1126">
        <f t="shared" si="15"/>
        <v>1</v>
      </c>
      <c r="T39" s="496"/>
    </row>
    <row r="40" spans="1:20" ht="15" thickBot="1" x14ac:dyDescent="0.4">
      <c r="A40" s="3301" t="s">
        <v>512</v>
      </c>
      <c r="B40" s="3302"/>
      <c r="C40" s="3302"/>
      <c r="D40" s="3302"/>
      <c r="E40" s="3302"/>
      <c r="F40" s="3302"/>
      <c r="G40" s="514"/>
      <c r="H40" s="1187">
        <f>H39/G39</f>
        <v>1.2</v>
      </c>
      <c r="I40" s="1187">
        <f>I39/H39</f>
        <v>1.2</v>
      </c>
      <c r="J40" s="1187">
        <f>J39/I39</f>
        <v>1.2037037037037039</v>
      </c>
      <c r="K40" s="1188">
        <f>K39/J39</f>
        <v>1.1999999999999997</v>
      </c>
      <c r="L40" s="1189"/>
      <c r="M40" s="499"/>
      <c r="N40" s="504"/>
      <c r="O40" s="505"/>
      <c r="P40" s="505"/>
      <c r="Q40" s="505"/>
      <c r="R40" s="1124"/>
      <c r="S40" s="1127"/>
      <c r="T40" s="496"/>
    </row>
    <row r="41" spans="1:20" ht="6.75" customHeight="1" x14ac:dyDescent="0.35">
      <c r="A41" s="3303"/>
      <c r="B41" s="3304"/>
      <c r="C41" s="3304"/>
      <c r="D41" s="3304"/>
      <c r="E41" s="3304"/>
      <c r="F41" s="3304"/>
      <c r="G41" s="3304"/>
      <c r="H41" s="3304"/>
      <c r="I41" s="3304"/>
      <c r="J41" s="3304"/>
      <c r="K41" s="3304"/>
      <c r="L41" s="3305"/>
      <c r="M41" s="506"/>
      <c r="N41" s="464"/>
      <c r="O41" s="464"/>
      <c r="P41" s="464"/>
      <c r="Q41" s="464"/>
      <c r="R41" s="464"/>
      <c r="S41" s="516"/>
      <c r="T41" s="497"/>
    </row>
    <row r="42" spans="1:20" ht="15.75" customHeight="1" x14ac:dyDescent="0.35">
      <c r="A42" s="3289" t="s">
        <v>513</v>
      </c>
      <c r="B42" s="3290"/>
      <c r="C42" s="3290"/>
      <c r="D42" s="3290"/>
      <c r="E42" s="3290"/>
      <c r="F42" s="3290"/>
      <c r="G42" s="517">
        <f t="shared" ref="G42:L42" si="16">G25+G39</f>
        <v>0.47099999999999997</v>
      </c>
      <c r="H42" s="518">
        <f t="shared" si="16"/>
        <v>0.57699999999999996</v>
      </c>
      <c r="I42" s="518">
        <f t="shared" si="16"/>
        <v>0.78500000000000003</v>
      </c>
      <c r="J42" s="518">
        <f t="shared" si="16"/>
        <v>0.99000000000000021</v>
      </c>
      <c r="K42" s="1105">
        <f t="shared" si="16"/>
        <v>1.22</v>
      </c>
      <c r="L42" s="1111">
        <f t="shared" si="16"/>
        <v>3.5720000000000001</v>
      </c>
      <c r="M42" s="506"/>
      <c r="N42" s="464"/>
      <c r="O42" s="464"/>
      <c r="P42" s="464"/>
      <c r="Q42" s="464"/>
      <c r="R42" s="464"/>
      <c r="S42" s="519"/>
      <c r="T42" s="496"/>
    </row>
    <row r="43" spans="1:20" x14ac:dyDescent="0.35">
      <c r="A43" s="3306" t="s">
        <v>508</v>
      </c>
      <c r="B43" s="3307"/>
      <c r="C43" s="3307"/>
      <c r="D43" s="3307"/>
      <c r="E43" s="3307"/>
      <c r="F43" s="3307"/>
      <c r="G43" s="517"/>
      <c r="H43" s="520">
        <f>H42/G42</f>
        <v>1.2250530785562632</v>
      </c>
      <c r="I43" s="520">
        <f>I42/H42</f>
        <v>1.3604852686308493</v>
      </c>
      <c r="J43" s="520">
        <f>J42/I42</f>
        <v>1.2611464968152868</v>
      </c>
      <c r="K43" s="1106">
        <f>K42/J42</f>
        <v>1.232323232323232</v>
      </c>
      <c r="L43" s="1112"/>
      <c r="M43" s="521"/>
      <c r="N43" s="522"/>
      <c r="O43" s="464"/>
      <c r="P43" s="464"/>
      <c r="Q43" s="523"/>
      <c r="R43" s="464"/>
      <c r="S43" s="516"/>
      <c r="T43" s="496"/>
    </row>
    <row r="44" spans="1:20" x14ac:dyDescent="0.35">
      <c r="A44" s="3306" t="s">
        <v>809</v>
      </c>
      <c r="B44" s="3307"/>
      <c r="C44" s="3307"/>
      <c r="D44" s="3307"/>
      <c r="E44" s="3307"/>
      <c r="F44" s="3307"/>
      <c r="G44" s="517"/>
      <c r="H44" s="524">
        <f>H25/H42</f>
        <v>0.22010398613518201</v>
      </c>
      <c r="I44" s="524">
        <f>I25/I42</f>
        <v>0.31210191082802546</v>
      </c>
      <c r="J44" s="524">
        <f>J25/J42</f>
        <v>0.34343434343434337</v>
      </c>
      <c r="K44" s="1107">
        <f>K25/K42</f>
        <v>0.36065573770491804</v>
      </c>
      <c r="L44" s="1112"/>
      <c r="M44" s="521"/>
      <c r="N44" s="522"/>
      <c r="O44" s="464"/>
      <c r="P44" s="464"/>
      <c r="Q44" s="522"/>
      <c r="R44" s="464"/>
      <c r="S44" s="516"/>
      <c r="T44" s="496"/>
    </row>
    <row r="45" spans="1:20" ht="15" thickBot="1" x14ac:dyDescent="0.4">
      <c r="A45" s="3291" t="s">
        <v>514</v>
      </c>
      <c r="B45" s="3292"/>
      <c r="C45" s="3292"/>
      <c r="D45" s="3292"/>
      <c r="E45" s="3292"/>
      <c r="F45" s="3292"/>
      <c r="G45" s="525"/>
      <c r="H45" s="526">
        <f>H39/H42</f>
        <v>0.77989601386481811</v>
      </c>
      <c r="I45" s="526">
        <f>I39/I42</f>
        <v>0.68789808917197459</v>
      </c>
      <c r="J45" s="526">
        <f>J39/J42</f>
        <v>0.65656565656565657</v>
      </c>
      <c r="K45" s="1108">
        <f>K39/K42</f>
        <v>0.63934426229508201</v>
      </c>
      <c r="L45" s="1113"/>
      <c r="M45" s="521"/>
      <c r="N45" s="522"/>
      <c r="O45" s="477"/>
      <c r="P45" s="477"/>
      <c r="Q45" s="527"/>
      <c r="R45" s="477"/>
      <c r="S45" s="528"/>
      <c r="T45" s="496"/>
    </row>
    <row r="46" spans="1:20" ht="15" thickTop="1" x14ac:dyDescent="0.35">
      <c r="A46" s="496"/>
      <c r="B46" s="496"/>
      <c r="C46" s="496"/>
      <c r="D46" s="496"/>
      <c r="E46" s="496"/>
      <c r="F46" s="529"/>
      <c r="G46" s="496"/>
      <c r="H46" s="496"/>
      <c r="I46" s="496"/>
      <c r="J46" s="496"/>
      <c r="K46" s="496"/>
      <c r="L46" s="496"/>
      <c r="M46" s="521"/>
      <c r="N46" s="522"/>
      <c r="O46" s="477"/>
      <c r="P46" s="477"/>
      <c r="Q46" s="527"/>
      <c r="R46" s="477"/>
      <c r="S46" s="528"/>
      <c r="T46" s="496"/>
    </row>
    <row r="47" spans="1:20" x14ac:dyDescent="0.35">
      <c r="A47" s="496"/>
      <c r="B47" s="496"/>
      <c r="C47" s="496"/>
      <c r="D47" s="496"/>
      <c r="E47" s="496"/>
      <c r="F47" s="529"/>
      <c r="G47" s="496"/>
      <c r="H47" s="496"/>
      <c r="I47" s="496"/>
      <c r="J47" s="496"/>
      <c r="K47" s="496"/>
      <c r="L47" s="496"/>
      <c r="M47" s="521"/>
      <c r="N47" s="477"/>
      <c r="O47" s="477"/>
      <c r="P47" s="477"/>
      <c r="Q47" s="497"/>
      <c r="R47" s="477"/>
      <c r="S47" s="530"/>
      <c r="T47" s="496"/>
    </row>
    <row r="48" spans="1:20" ht="15" thickBot="1" x14ac:dyDescent="0.4">
      <c r="A48" s="496"/>
      <c r="B48" s="496"/>
      <c r="C48" s="496"/>
      <c r="D48" s="496"/>
      <c r="E48" s="496"/>
      <c r="F48" s="529"/>
      <c r="G48" s="496"/>
      <c r="H48" s="496"/>
      <c r="I48" s="496"/>
      <c r="J48" s="496"/>
      <c r="K48" s="496"/>
      <c r="L48" s="496"/>
      <c r="M48" s="521"/>
      <c r="N48" s="477"/>
      <c r="O48" s="477"/>
      <c r="P48" s="477"/>
      <c r="Q48" s="477"/>
      <c r="R48" s="477"/>
      <c r="S48" s="530"/>
      <c r="T48" s="496"/>
    </row>
    <row r="49" spans="1:20" s="206" customFormat="1" ht="28.5" customHeight="1" thickTop="1" x14ac:dyDescent="0.35">
      <c r="A49" s="3308" t="s">
        <v>539</v>
      </c>
      <c r="B49" s="3309"/>
      <c r="C49" s="3309"/>
      <c r="D49" s="3309"/>
      <c r="E49" s="3309"/>
      <c r="F49" s="3309"/>
      <c r="G49" s="531">
        <f t="shared" ref="G49:L49" si="17">G14</f>
        <v>2013</v>
      </c>
      <c r="H49" s="531">
        <f t="shared" si="17"/>
        <v>2014</v>
      </c>
      <c r="I49" s="531">
        <f t="shared" si="17"/>
        <v>2015</v>
      </c>
      <c r="J49" s="531">
        <f t="shared" si="17"/>
        <v>2016</v>
      </c>
      <c r="K49" s="1114">
        <f t="shared" si="17"/>
        <v>2017</v>
      </c>
      <c r="L49" s="1116" t="str">
        <f t="shared" si="17"/>
        <v xml:space="preserve">Total </v>
      </c>
      <c r="M49" s="532"/>
      <c r="N49" s="1131">
        <f t="shared" ref="N49:S49" si="18">G14</f>
        <v>2013</v>
      </c>
      <c r="O49" s="531">
        <f t="shared" si="18"/>
        <v>2014</v>
      </c>
      <c r="P49" s="531">
        <f t="shared" si="18"/>
        <v>2015</v>
      </c>
      <c r="Q49" s="531">
        <f t="shared" si="18"/>
        <v>2016</v>
      </c>
      <c r="R49" s="1114">
        <f t="shared" si="18"/>
        <v>2017</v>
      </c>
      <c r="S49" s="1120" t="str">
        <f t="shared" si="18"/>
        <v xml:space="preserve">Total </v>
      </c>
      <c r="T49" s="532"/>
    </row>
    <row r="50" spans="1:20" x14ac:dyDescent="0.35">
      <c r="A50" s="3494" t="str">
        <f t="shared" ref="A50:A57" si="19">A16</f>
        <v>Ventes directes seules</v>
      </c>
      <c r="B50" s="3495"/>
      <c r="C50" s="3495"/>
      <c r="D50" s="3495"/>
      <c r="E50" s="3495"/>
      <c r="F50" s="3495"/>
      <c r="G50" s="1171">
        <f t="shared" ref="G50:K57" si="20">G30+G16</f>
        <v>0.47099999999999997</v>
      </c>
      <c r="H50" s="533">
        <f t="shared" si="20"/>
        <v>0.35000000000000003</v>
      </c>
      <c r="I50" s="533">
        <f t="shared" si="20"/>
        <v>0.34</v>
      </c>
      <c r="J50" s="533">
        <f t="shared" si="20"/>
        <v>0.32</v>
      </c>
      <c r="K50" s="1067">
        <f t="shared" si="20"/>
        <v>0.28000000000000003</v>
      </c>
      <c r="L50" s="1080">
        <f t="shared" ref="L50:L57" si="21">SUM(H50:K50)</f>
        <v>1.29</v>
      </c>
      <c r="M50" s="534"/>
      <c r="N50" s="494">
        <f t="shared" ref="N50:R57" si="22">G50/G$59</f>
        <v>1</v>
      </c>
      <c r="O50" s="495">
        <f t="shared" si="22"/>
        <v>0.60658578856152512</v>
      </c>
      <c r="P50" s="495">
        <f t="shared" si="22"/>
        <v>0.43312101910828021</v>
      </c>
      <c r="Q50" s="495">
        <f t="shared" si="22"/>
        <v>0.32323232323232326</v>
      </c>
      <c r="R50" s="1118">
        <f t="shared" si="22"/>
        <v>0.22950819672131145</v>
      </c>
      <c r="S50" s="1076">
        <f t="shared" ref="S50:S57" si="23">L50/$L$59</f>
        <v>0.3611422172452407</v>
      </c>
      <c r="T50" s="496"/>
    </row>
    <row r="51" spans="1:20" x14ac:dyDescent="0.35">
      <c r="A51" s="3494" t="str">
        <f t="shared" si="19"/>
        <v>VARs revente</v>
      </c>
      <c r="B51" s="3495"/>
      <c r="C51" s="3495"/>
      <c r="D51" s="3495"/>
      <c r="E51" s="3495"/>
      <c r="F51" s="3495"/>
      <c r="G51" s="1171">
        <f t="shared" si="20"/>
        <v>0</v>
      </c>
      <c r="H51" s="533">
        <f t="shared" si="20"/>
        <v>0.112</v>
      </c>
      <c r="I51" s="533">
        <f t="shared" si="20"/>
        <v>0.20499999999999999</v>
      </c>
      <c r="J51" s="533">
        <f t="shared" si="20"/>
        <v>0.3</v>
      </c>
      <c r="K51" s="1067">
        <f t="shared" si="20"/>
        <v>0.375</v>
      </c>
      <c r="L51" s="1080">
        <f t="shared" si="21"/>
        <v>0.99199999999999999</v>
      </c>
      <c r="M51" s="534"/>
      <c r="N51" s="494">
        <f t="shared" si="22"/>
        <v>0</v>
      </c>
      <c r="O51" s="495">
        <f t="shared" si="22"/>
        <v>0.19410745233968801</v>
      </c>
      <c r="P51" s="495">
        <f t="shared" si="22"/>
        <v>0.26114649681528657</v>
      </c>
      <c r="Q51" s="495">
        <f t="shared" si="22"/>
        <v>0.30303030303030304</v>
      </c>
      <c r="R51" s="1118">
        <f t="shared" si="22"/>
        <v>0.30737704918032782</v>
      </c>
      <c r="S51" s="1076">
        <f t="shared" si="23"/>
        <v>0.27771556550951843</v>
      </c>
      <c r="T51" s="496"/>
    </row>
    <row r="52" spans="1:20" x14ac:dyDescent="0.35">
      <c r="A52" s="3494" t="str">
        <f t="shared" si="19"/>
        <v>Editeurs revente</v>
      </c>
      <c r="B52" s="3495"/>
      <c r="C52" s="3495"/>
      <c r="D52" s="3495"/>
      <c r="E52" s="3495"/>
      <c r="F52" s="3495"/>
      <c r="G52" s="1171">
        <f t="shared" si="20"/>
        <v>0</v>
      </c>
      <c r="H52" s="533">
        <f t="shared" si="20"/>
        <v>6.0000000000000005E-2</v>
      </c>
      <c r="I52" s="533">
        <f t="shared" si="20"/>
        <v>0.14000000000000001</v>
      </c>
      <c r="J52" s="533">
        <f t="shared" si="20"/>
        <v>0.2</v>
      </c>
      <c r="K52" s="1067">
        <f t="shared" si="20"/>
        <v>0.27500000000000002</v>
      </c>
      <c r="L52" s="1080">
        <f t="shared" si="21"/>
        <v>0.67500000000000004</v>
      </c>
      <c r="M52" s="534"/>
      <c r="N52" s="494">
        <f t="shared" si="22"/>
        <v>0</v>
      </c>
      <c r="O52" s="495">
        <f t="shared" si="22"/>
        <v>0.10398613518197573</v>
      </c>
      <c r="P52" s="495">
        <f t="shared" si="22"/>
        <v>0.17834394904458598</v>
      </c>
      <c r="Q52" s="495">
        <f t="shared" si="22"/>
        <v>0.20202020202020204</v>
      </c>
      <c r="R52" s="1118">
        <f t="shared" si="22"/>
        <v>0.22540983606557374</v>
      </c>
      <c r="S52" s="1076">
        <f t="shared" si="23"/>
        <v>0.18896976483762595</v>
      </c>
      <c r="T52" s="496"/>
    </row>
    <row r="53" spans="1:20" ht="17.25" customHeight="1" x14ac:dyDescent="0.35">
      <c r="A53" s="3494" t="str">
        <f t="shared" si="19"/>
        <v>Cabinets de conseil prescripteurs</v>
      </c>
      <c r="B53" s="3495"/>
      <c r="C53" s="3495"/>
      <c r="D53" s="3495"/>
      <c r="E53" s="3495"/>
      <c r="F53" s="3495"/>
      <c r="G53" s="1171">
        <f t="shared" si="20"/>
        <v>0</v>
      </c>
      <c r="H53" s="533">
        <f t="shared" si="20"/>
        <v>2.5000000000000001E-2</v>
      </c>
      <c r="I53" s="533">
        <f t="shared" si="20"/>
        <v>4.4999999999999998E-2</v>
      </c>
      <c r="J53" s="533">
        <f t="shared" si="20"/>
        <v>0.08</v>
      </c>
      <c r="K53" s="1067">
        <f t="shared" si="20"/>
        <v>0.14000000000000001</v>
      </c>
      <c r="L53" s="1080">
        <f t="shared" si="21"/>
        <v>0.29000000000000004</v>
      </c>
      <c r="M53" s="534"/>
      <c r="N53" s="494">
        <f t="shared" si="22"/>
        <v>0</v>
      </c>
      <c r="O53" s="495">
        <f t="shared" si="22"/>
        <v>4.3327556325823219E-2</v>
      </c>
      <c r="P53" s="495">
        <f t="shared" si="22"/>
        <v>5.7324840764331197E-2</v>
      </c>
      <c r="Q53" s="495">
        <f t="shared" si="22"/>
        <v>8.0808080808080815E-2</v>
      </c>
      <c r="R53" s="1118">
        <f t="shared" si="22"/>
        <v>0.11475409836065573</v>
      </c>
      <c r="S53" s="1076">
        <f t="shared" si="23"/>
        <v>8.1187010078387453E-2</v>
      </c>
      <c r="T53" s="496"/>
    </row>
    <row r="54" spans="1:20" x14ac:dyDescent="0.35">
      <c r="A54" s="3494" t="str">
        <f t="shared" si="19"/>
        <v>ESN / SS2I en mode alliance</v>
      </c>
      <c r="B54" s="3495"/>
      <c r="C54" s="3495"/>
      <c r="D54" s="3495"/>
      <c r="E54" s="3495"/>
      <c r="F54" s="3495"/>
      <c r="G54" s="1171">
        <f t="shared" si="20"/>
        <v>0</v>
      </c>
      <c r="H54" s="533">
        <f t="shared" si="20"/>
        <v>0.03</v>
      </c>
      <c r="I54" s="533">
        <f t="shared" si="20"/>
        <v>5.5E-2</v>
      </c>
      <c r="J54" s="533">
        <f t="shared" si="20"/>
        <v>0.09</v>
      </c>
      <c r="K54" s="1067">
        <f t="shared" si="20"/>
        <v>0.15000000000000002</v>
      </c>
      <c r="L54" s="1080">
        <f t="shared" si="21"/>
        <v>0.32500000000000001</v>
      </c>
      <c r="M54" s="496"/>
      <c r="N54" s="494">
        <f t="shared" si="22"/>
        <v>0</v>
      </c>
      <c r="O54" s="495">
        <f t="shared" si="22"/>
        <v>5.199306759098786E-2</v>
      </c>
      <c r="P54" s="495">
        <f t="shared" si="22"/>
        <v>7.0063694267515908E-2</v>
      </c>
      <c r="Q54" s="495">
        <f t="shared" si="22"/>
        <v>9.0909090909090912E-2</v>
      </c>
      <c r="R54" s="1118">
        <f t="shared" si="22"/>
        <v>0.12295081967213115</v>
      </c>
      <c r="S54" s="1076">
        <f t="shared" si="23"/>
        <v>9.0985442329227312E-2</v>
      </c>
      <c r="T54" s="496"/>
    </row>
    <row r="55" spans="1:20" x14ac:dyDescent="0.35">
      <c r="A55" s="3494">
        <f t="shared" si="19"/>
        <v>0</v>
      </c>
      <c r="B55" s="3495"/>
      <c r="C55" s="3495"/>
      <c r="D55" s="3495"/>
      <c r="E55" s="3495"/>
      <c r="F55" s="3495"/>
      <c r="G55" s="1171">
        <f t="shared" si="20"/>
        <v>0</v>
      </c>
      <c r="H55" s="533">
        <f t="shared" si="20"/>
        <v>0</v>
      </c>
      <c r="I55" s="533">
        <f t="shared" si="20"/>
        <v>0</v>
      </c>
      <c r="J55" s="533">
        <f t="shared" si="20"/>
        <v>0</v>
      </c>
      <c r="K55" s="1067">
        <f t="shared" si="20"/>
        <v>0</v>
      </c>
      <c r="L55" s="1080">
        <f t="shared" si="21"/>
        <v>0</v>
      </c>
      <c r="M55" s="496"/>
      <c r="N55" s="494">
        <f t="shared" si="22"/>
        <v>0</v>
      </c>
      <c r="O55" s="495">
        <f t="shared" si="22"/>
        <v>0</v>
      </c>
      <c r="P55" s="495">
        <f t="shared" si="22"/>
        <v>0</v>
      </c>
      <c r="Q55" s="495">
        <f t="shared" si="22"/>
        <v>0</v>
      </c>
      <c r="R55" s="1118">
        <f t="shared" si="22"/>
        <v>0</v>
      </c>
      <c r="S55" s="1076">
        <f t="shared" si="23"/>
        <v>0</v>
      </c>
      <c r="T55" s="496"/>
    </row>
    <row r="56" spans="1:20" x14ac:dyDescent="0.35">
      <c r="A56" s="3494">
        <f t="shared" si="19"/>
        <v>0</v>
      </c>
      <c r="B56" s="3495"/>
      <c r="C56" s="3495"/>
      <c r="D56" s="3495"/>
      <c r="E56" s="3495"/>
      <c r="F56" s="3495"/>
      <c r="G56" s="1171">
        <f t="shared" si="20"/>
        <v>0</v>
      </c>
      <c r="H56" s="533">
        <f t="shared" si="20"/>
        <v>0</v>
      </c>
      <c r="I56" s="533">
        <f t="shared" si="20"/>
        <v>0</v>
      </c>
      <c r="J56" s="533">
        <f t="shared" si="20"/>
        <v>0</v>
      </c>
      <c r="K56" s="1067">
        <f t="shared" si="20"/>
        <v>0</v>
      </c>
      <c r="L56" s="1080">
        <f t="shared" si="21"/>
        <v>0</v>
      </c>
      <c r="M56" s="496"/>
      <c r="N56" s="494">
        <f t="shared" si="22"/>
        <v>0</v>
      </c>
      <c r="O56" s="495">
        <f t="shared" si="22"/>
        <v>0</v>
      </c>
      <c r="P56" s="495">
        <f t="shared" si="22"/>
        <v>0</v>
      </c>
      <c r="Q56" s="495">
        <f t="shared" si="22"/>
        <v>0</v>
      </c>
      <c r="R56" s="1118">
        <f t="shared" si="22"/>
        <v>0</v>
      </c>
      <c r="S56" s="1076">
        <f t="shared" si="23"/>
        <v>0</v>
      </c>
      <c r="T56" s="496"/>
    </row>
    <row r="57" spans="1:20" x14ac:dyDescent="0.35">
      <c r="A57" s="3494">
        <f t="shared" si="19"/>
        <v>0</v>
      </c>
      <c r="B57" s="3495"/>
      <c r="C57" s="3495"/>
      <c r="D57" s="3495"/>
      <c r="E57" s="3495"/>
      <c r="F57" s="3495"/>
      <c r="G57" s="1171">
        <f t="shared" si="20"/>
        <v>0</v>
      </c>
      <c r="H57" s="533">
        <f t="shared" si="20"/>
        <v>0</v>
      </c>
      <c r="I57" s="533">
        <f t="shared" si="20"/>
        <v>0</v>
      </c>
      <c r="J57" s="533">
        <f t="shared" si="20"/>
        <v>0</v>
      </c>
      <c r="K57" s="1067">
        <f t="shared" si="20"/>
        <v>0</v>
      </c>
      <c r="L57" s="1080">
        <f t="shared" si="21"/>
        <v>0</v>
      </c>
      <c r="M57" s="496"/>
      <c r="N57" s="494">
        <f t="shared" si="22"/>
        <v>0</v>
      </c>
      <c r="O57" s="495">
        <f t="shared" si="22"/>
        <v>0</v>
      </c>
      <c r="P57" s="495">
        <f t="shared" si="22"/>
        <v>0</v>
      </c>
      <c r="Q57" s="495">
        <f t="shared" si="22"/>
        <v>0</v>
      </c>
      <c r="R57" s="1118">
        <f t="shared" si="22"/>
        <v>0</v>
      </c>
      <c r="S57" s="1076">
        <f t="shared" si="23"/>
        <v>0</v>
      </c>
      <c r="T57" s="496"/>
    </row>
    <row r="58" spans="1:20" ht="8.25" customHeight="1" x14ac:dyDescent="0.35">
      <c r="A58" s="3283"/>
      <c r="B58" s="3284"/>
      <c r="C58" s="3284"/>
      <c r="D58" s="3284"/>
      <c r="E58" s="3284"/>
      <c r="F58" s="3284"/>
      <c r="G58" s="3284"/>
      <c r="H58" s="3284"/>
      <c r="I58" s="3284"/>
      <c r="J58" s="3284"/>
      <c r="K58" s="3284"/>
      <c r="L58" s="3285"/>
      <c r="M58" s="496"/>
      <c r="N58" s="3286"/>
      <c r="O58" s="3287"/>
      <c r="P58" s="3287"/>
      <c r="Q58" s="3287"/>
      <c r="R58" s="3287"/>
      <c r="S58" s="3288"/>
      <c r="T58" s="496"/>
    </row>
    <row r="59" spans="1:20" s="208" customFormat="1" ht="16" thickBot="1" x14ac:dyDescent="0.4">
      <c r="A59" s="3289" t="s">
        <v>104</v>
      </c>
      <c r="B59" s="3290"/>
      <c r="C59" s="3290"/>
      <c r="D59" s="3290"/>
      <c r="E59" s="3290"/>
      <c r="F59" s="3290"/>
      <c r="G59" s="1190">
        <f>SUM(G50:G58)</f>
        <v>0.47099999999999997</v>
      </c>
      <c r="H59" s="535">
        <f>SUM(H50:H58)</f>
        <v>0.57700000000000007</v>
      </c>
      <c r="I59" s="535">
        <f>SUM(I50:I58)</f>
        <v>0.78500000000000014</v>
      </c>
      <c r="J59" s="535">
        <f>SUM(J50:J58)</f>
        <v>0.99</v>
      </c>
      <c r="K59" s="1115">
        <f>SUM(K50:K58)</f>
        <v>1.2200000000000002</v>
      </c>
      <c r="L59" s="1117">
        <f>SUM(H59:K59)</f>
        <v>3.5720000000000005</v>
      </c>
      <c r="M59" s="536"/>
      <c r="N59" s="537">
        <f>SUM(O50:O58)</f>
        <v>0.99999999999999989</v>
      </c>
      <c r="O59" s="538">
        <f>SUM(O50:O58)</f>
        <v>0.99999999999999989</v>
      </c>
      <c r="P59" s="538">
        <f>SUM(P50:P58)</f>
        <v>0.99999999999999978</v>
      </c>
      <c r="Q59" s="538">
        <f>SUM(Q50:Q58)</f>
        <v>1</v>
      </c>
      <c r="R59" s="1119">
        <f>SUM(R50:R58)</f>
        <v>1</v>
      </c>
      <c r="S59" s="1121">
        <f>SUM(S50:S58)</f>
        <v>0.99999999999999989</v>
      </c>
      <c r="T59" s="539"/>
    </row>
    <row r="60" spans="1:20" s="200" customFormat="1" ht="15.5" thickTop="1" thickBot="1" x14ac:dyDescent="0.4">
      <c r="A60" s="3291" t="s">
        <v>508</v>
      </c>
      <c r="B60" s="3292"/>
      <c r="C60" s="3292"/>
      <c r="D60" s="3292"/>
      <c r="E60" s="3292"/>
      <c r="F60" s="3292"/>
      <c r="G60" s="540"/>
      <c r="H60" s="541">
        <f>H59/G59</f>
        <v>1.2250530785562634</v>
      </c>
      <c r="I60" s="541">
        <f>I59/H59</f>
        <v>1.3604852686308493</v>
      </c>
      <c r="J60" s="541">
        <f>J59/I59</f>
        <v>1.2611464968152863</v>
      </c>
      <c r="K60" s="1069">
        <f>K59/J59</f>
        <v>1.2323232323232325</v>
      </c>
      <c r="L60" s="1073"/>
      <c r="M60" s="506"/>
      <c r="N60" s="506"/>
      <c r="O60" s="497"/>
      <c r="P60" s="497"/>
      <c r="Q60" s="497"/>
      <c r="R60" s="497"/>
      <c r="S60" s="497"/>
      <c r="T60" s="497"/>
    </row>
    <row r="61" spans="1:20" s="200" customFormat="1" ht="15" thickTop="1" x14ac:dyDescent="0.35">
      <c r="A61" s="529"/>
      <c r="B61" s="529"/>
      <c r="C61" s="529"/>
      <c r="D61" s="529"/>
      <c r="E61" s="529"/>
      <c r="F61" s="529"/>
      <c r="G61" s="542"/>
      <c r="H61" s="516"/>
      <c r="I61" s="516"/>
      <c r="J61" s="516"/>
      <c r="K61" s="516"/>
      <c r="L61" s="543"/>
      <c r="M61" s="506"/>
      <c r="N61" s="506"/>
      <c r="O61" s="497"/>
      <c r="P61" s="497"/>
      <c r="Q61" s="497"/>
      <c r="R61" s="497"/>
      <c r="S61" s="497"/>
      <c r="T61" s="497"/>
    </row>
    <row r="62" spans="1:20" s="200" customFormat="1" ht="15" thickBot="1" x14ac:dyDescent="0.4">
      <c r="A62" s="497"/>
      <c r="B62" s="497"/>
      <c r="C62" s="497"/>
      <c r="D62" s="497"/>
      <c r="E62" s="497"/>
      <c r="F62" s="544"/>
      <c r="G62" s="542"/>
      <c r="H62" s="545"/>
      <c r="I62" s="546"/>
      <c r="J62" s="546"/>
      <c r="K62" s="546"/>
      <c r="L62" s="546"/>
      <c r="M62" s="506"/>
      <c r="N62" s="506"/>
      <c r="O62" s="497"/>
      <c r="P62" s="497"/>
      <c r="Q62" s="497"/>
      <c r="R62" s="497"/>
      <c r="S62" s="497"/>
      <c r="T62" s="497"/>
    </row>
    <row r="63" spans="1:20" s="205" customFormat="1" ht="15" hidden="1" thickBot="1" x14ac:dyDescent="0.4">
      <c r="A63" s="547"/>
      <c r="B63" s="547"/>
      <c r="C63" s="547"/>
      <c r="D63" s="547"/>
      <c r="E63" s="547"/>
      <c r="F63" s="547"/>
      <c r="G63" s="547"/>
      <c r="H63" s="547"/>
      <c r="I63" s="547"/>
      <c r="J63" s="547"/>
      <c r="K63" s="547"/>
      <c r="L63" s="547"/>
      <c r="M63" s="547"/>
      <c r="N63" s="547"/>
      <c r="O63" s="547"/>
      <c r="P63" s="547"/>
      <c r="Q63" s="547"/>
      <c r="R63" s="496"/>
      <c r="S63" s="547"/>
      <c r="T63" s="547"/>
    </row>
    <row r="64" spans="1:20" s="206" customFormat="1" ht="37.5" hidden="1" customHeight="1" thickTop="1" thickBot="1" x14ac:dyDescent="0.4">
      <c r="A64" s="532"/>
      <c r="B64" s="532"/>
      <c r="C64" s="532"/>
      <c r="D64" s="532"/>
      <c r="E64" s="532"/>
      <c r="F64" s="548" t="s">
        <v>516</v>
      </c>
      <c r="G64" s="549">
        <v>2012</v>
      </c>
      <c r="H64" s="549">
        <v>2013</v>
      </c>
      <c r="I64" s="549">
        <v>2014</v>
      </c>
      <c r="J64" s="549">
        <v>2015</v>
      </c>
      <c r="K64" s="549">
        <v>2016</v>
      </c>
      <c r="L64" s="550" t="s">
        <v>515</v>
      </c>
      <c r="M64" s="532"/>
      <c r="N64" s="532"/>
      <c r="O64" s="532"/>
      <c r="P64" s="532"/>
      <c r="Q64" s="532"/>
      <c r="R64" s="496"/>
      <c r="S64" s="532"/>
      <c r="T64" s="532"/>
    </row>
    <row r="65" spans="1:20" ht="39.5" hidden="1" thickBot="1" x14ac:dyDescent="0.4">
      <c r="A65" s="496"/>
      <c r="B65" s="496"/>
      <c r="C65" s="496"/>
      <c r="D65" s="496"/>
      <c r="E65" s="496"/>
      <c r="F65" s="551" t="s">
        <v>517</v>
      </c>
      <c r="G65" s="552"/>
      <c r="H65" s="553" t="e">
        <f>H50/#REF!</f>
        <v>#REF!</v>
      </c>
      <c r="I65" s="553" t="e">
        <f>I50/#REF!</f>
        <v>#REF!</v>
      </c>
      <c r="J65" s="553" t="e">
        <f>J50/#REF!</f>
        <v>#REF!</v>
      </c>
      <c r="K65" s="553" t="e">
        <f>K50/#REF!</f>
        <v>#REF!</v>
      </c>
      <c r="L65" s="554" t="e">
        <f t="shared" ref="L65:L70" si="24">SUM(H65:K65)</f>
        <v>#REF!</v>
      </c>
      <c r="M65" s="555"/>
      <c r="N65" s="547"/>
      <c r="O65" s="547"/>
      <c r="P65" s="547"/>
      <c r="Q65" s="547"/>
      <c r="R65" s="547"/>
      <c r="S65" s="496"/>
      <c r="T65" s="496"/>
    </row>
    <row r="66" spans="1:20" ht="26.5" hidden="1" thickBot="1" x14ac:dyDescent="0.4">
      <c r="A66" s="496"/>
      <c r="B66" s="496"/>
      <c r="C66" s="496"/>
      <c r="D66" s="496"/>
      <c r="E66" s="496"/>
      <c r="F66" s="551" t="s">
        <v>518</v>
      </c>
      <c r="G66" s="552"/>
      <c r="H66" s="553" t="e">
        <f>H51/#REF!</f>
        <v>#REF!</v>
      </c>
      <c r="I66" s="553" t="e">
        <f>I51/#REF!</f>
        <v>#REF!</v>
      </c>
      <c r="J66" s="553" t="e">
        <f>J51/#REF!</f>
        <v>#REF!</v>
      </c>
      <c r="K66" s="553" t="e">
        <f>K51/#REF!</f>
        <v>#REF!</v>
      </c>
      <c r="L66" s="554" t="e">
        <f t="shared" si="24"/>
        <v>#REF!</v>
      </c>
      <c r="M66" s="555"/>
      <c r="N66" s="532"/>
      <c r="O66" s="532"/>
      <c r="P66" s="532"/>
      <c r="Q66" s="532"/>
      <c r="R66" s="532"/>
      <c r="S66" s="496"/>
      <c r="T66" s="496"/>
    </row>
    <row r="67" spans="1:20" s="207" customFormat="1" ht="12.75" hidden="1" customHeight="1" x14ac:dyDescent="0.35">
      <c r="A67" s="556"/>
      <c r="B67" s="556"/>
      <c r="C67" s="556"/>
      <c r="D67" s="556"/>
      <c r="E67" s="556"/>
      <c r="F67" s="551" t="s">
        <v>505</v>
      </c>
      <c r="G67" s="557"/>
      <c r="H67" s="553" t="e">
        <f>H52/#REF!</f>
        <v>#REF!</v>
      </c>
      <c r="I67" s="553" t="e">
        <f>I52/#REF!</f>
        <v>#REF!</v>
      </c>
      <c r="J67" s="553" t="e">
        <f>J52/#REF!</f>
        <v>#REF!</v>
      </c>
      <c r="K67" s="553" t="e">
        <f>K52/#REF!</f>
        <v>#REF!</v>
      </c>
      <c r="L67" s="558" t="e">
        <f t="shared" si="24"/>
        <v>#REF!</v>
      </c>
      <c r="M67" s="559"/>
      <c r="N67" s="560"/>
      <c r="O67" s="561"/>
      <c r="P67" s="561"/>
      <c r="Q67" s="496"/>
      <c r="R67" s="496"/>
      <c r="S67" s="556"/>
      <c r="T67" s="556"/>
    </row>
    <row r="68" spans="1:20" ht="17.25" hidden="1" customHeight="1" x14ac:dyDescent="0.35">
      <c r="A68" s="496"/>
      <c r="B68" s="496"/>
      <c r="C68" s="496"/>
      <c r="D68" s="496"/>
      <c r="E68" s="496"/>
      <c r="F68" s="551" t="s">
        <v>506</v>
      </c>
      <c r="G68" s="562"/>
      <c r="H68" s="553" t="e">
        <f>H53/#REF!</f>
        <v>#REF!</v>
      </c>
      <c r="I68" s="553" t="e">
        <f>I53/#REF!</f>
        <v>#REF!</v>
      </c>
      <c r="J68" s="553" t="e">
        <f>J53/#REF!</f>
        <v>#REF!</v>
      </c>
      <c r="K68" s="553" t="e">
        <f>K53/#REF!</f>
        <v>#REF!</v>
      </c>
      <c r="L68" s="563" t="e">
        <f t="shared" si="24"/>
        <v>#REF!</v>
      </c>
      <c r="M68" s="555"/>
      <c r="N68" s="560"/>
      <c r="O68" s="561"/>
      <c r="P68" s="561"/>
      <c r="Q68" s="496"/>
      <c r="R68" s="496"/>
      <c r="S68" s="496"/>
      <c r="T68" s="496"/>
    </row>
    <row r="69" spans="1:20" ht="15" hidden="1" thickBot="1" x14ac:dyDescent="0.4">
      <c r="A69" s="496"/>
      <c r="B69" s="496"/>
      <c r="C69" s="496"/>
      <c r="D69" s="496"/>
      <c r="E69" s="496"/>
      <c r="F69" s="564"/>
      <c r="G69" s="562"/>
      <c r="H69" s="553"/>
      <c r="I69" s="553"/>
      <c r="J69" s="553"/>
      <c r="K69" s="553"/>
      <c r="L69" s="563">
        <f t="shared" si="24"/>
        <v>0</v>
      </c>
      <c r="M69" s="565"/>
      <c r="N69" s="566"/>
      <c r="O69" s="567"/>
      <c r="P69" s="567"/>
      <c r="Q69" s="556"/>
      <c r="R69" s="556"/>
      <c r="S69" s="496"/>
      <c r="T69" s="496"/>
    </row>
    <row r="70" spans="1:20" ht="15" hidden="1" thickBot="1" x14ac:dyDescent="0.4">
      <c r="A70" s="496"/>
      <c r="B70" s="496"/>
      <c r="C70" s="496"/>
      <c r="D70" s="496"/>
      <c r="E70" s="496"/>
      <c r="F70" s="551"/>
      <c r="G70" s="562"/>
      <c r="H70" s="553"/>
      <c r="I70" s="553"/>
      <c r="J70" s="553"/>
      <c r="K70" s="553"/>
      <c r="L70" s="563">
        <f t="shared" si="24"/>
        <v>0</v>
      </c>
      <c r="M70" s="496"/>
      <c r="N70" s="560"/>
      <c r="O70" s="561"/>
      <c r="P70" s="561"/>
      <c r="Q70" s="496"/>
      <c r="R70" s="496"/>
      <c r="S70" s="496"/>
      <c r="T70" s="496"/>
    </row>
    <row r="71" spans="1:20" ht="15" hidden="1" customHeight="1" x14ac:dyDescent="0.35">
      <c r="A71" s="496"/>
      <c r="B71" s="496"/>
      <c r="C71" s="496"/>
      <c r="D71" s="496"/>
      <c r="E71" s="496"/>
      <c r="F71" s="568"/>
      <c r="G71" s="569"/>
      <c r="H71" s="570"/>
      <c r="I71" s="570"/>
      <c r="J71" s="570"/>
      <c r="K71" s="570"/>
      <c r="L71" s="571"/>
      <c r="M71" s="496"/>
      <c r="N71" s="560"/>
      <c r="O71" s="561"/>
      <c r="P71" s="561"/>
      <c r="Q71" s="496"/>
      <c r="R71" s="496"/>
      <c r="S71" s="496"/>
      <c r="T71" s="496"/>
    </row>
    <row r="72" spans="1:20" ht="15" hidden="1" thickBot="1" x14ac:dyDescent="0.4">
      <c r="A72" s="496"/>
      <c r="B72" s="496"/>
      <c r="C72" s="496"/>
      <c r="D72" s="496"/>
      <c r="E72" s="496"/>
      <c r="F72" s="572"/>
      <c r="G72" s="569"/>
      <c r="H72" s="573"/>
      <c r="I72" s="573"/>
      <c r="J72" s="573"/>
      <c r="K72" s="573"/>
      <c r="L72" s="574"/>
      <c r="M72" s="496"/>
      <c r="N72" s="561"/>
      <c r="O72" s="561"/>
      <c r="P72" s="561"/>
      <c r="Q72" s="496"/>
      <c r="R72" s="496"/>
      <c r="S72" s="496"/>
      <c r="T72" s="496"/>
    </row>
    <row r="73" spans="1:20" ht="15.5" hidden="1" thickTop="1" thickBot="1" x14ac:dyDescent="0.4">
      <c r="A73" s="496"/>
      <c r="B73" s="496"/>
      <c r="C73" s="496"/>
      <c r="D73" s="496"/>
      <c r="E73" s="496"/>
      <c r="F73" s="575" t="s">
        <v>104</v>
      </c>
      <c r="G73" s="576">
        <f>SUM(G65:G72)</f>
        <v>0</v>
      </c>
      <c r="H73" s="577" t="e">
        <f>SUM(H65:H72)</f>
        <v>#REF!</v>
      </c>
      <c r="I73" s="577" t="e">
        <f>SUM(I65:I72)</f>
        <v>#REF!</v>
      </c>
      <c r="J73" s="577" t="e">
        <f>SUM(J65:J72)</f>
        <v>#REF!</v>
      </c>
      <c r="K73" s="577" t="e">
        <f>SUM(K65:K72)</f>
        <v>#REF!</v>
      </c>
      <c r="L73" s="578" t="e">
        <f>SUM(H73:K73)</f>
        <v>#REF!</v>
      </c>
      <c r="M73" s="521"/>
      <c r="N73" s="496"/>
      <c r="O73" s="496"/>
      <c r="P73" s="496"/>
      <c r="Q73" s="496"/>
      <c r="R73" s="496"/>
      <c r="S73" s="496"/>
      <c r="T73" s="496"/>
    </row>
    <row r="74" spans="1:20" s="205" customFormat="1" ht="15" hidden="1" thickBot="1" x14ac:dyDescent="0.4">
      <c r="A74" s="547"/>
      <c r="B74" s="547"/>
      <c r="C74" s="547"/>
      <c r="D74" s="547"/>
      <c r="E74" s="547"/>
      <c r="F74" s="547"/>
      <c r="G74" s="547"/>
      <c r="H74" s="547"/>
      <c r="I74" s="547"/>
      <c r="J74" s="547"/>
      <c r="K74" s="547"/>
      <c r="L74" s="547"/>
      <c r="M74" s="547"/>
      <c r="N74" s="496"/>
      <c r="O74" s="496"/>
      <c r="P74" s="496"/>
      <c r="Q74" s="496"/>
      <c r="R74" s="496"/>
      <c r="S74" s="547"/>
      <c r="T74" s="547"/>
    </row>
    <row r="75" spans="1:20" s="205" customFormat="1" ht="15" hidden="1" thickBot="1" x14ac:dyDescent="0.4">
      <c r="A75" s="547"/>
      <c r="B75" s="547"/>
      <c r="C75" s="547"/>
      <c r="D75" s="547"/>
      <c r="E75" s="547"/>
      <c r="F75" s="547"/>
      <c r="G75" s="547"/>
      <c r="H75" s="547"/>
      <c r="I75" s="547"/>
      <c r="J75" s="547"/>
      <c r="K75" s="547"/>
      <c r="L75" s="547"/>
      <c r="M75" s="547"/>
      <c r="N75" s="521"/>
      <c r="O75" s="496"/>
      <c r="P75" s="496"/>
      <c r="Q75" s="496"/>
      <c r="R75" s="496"/>
      <c r="S75" s="547"/>
      <c r="T75" s="547"/>
    </row>
    <row r="76" spans="1:20" s="205" customFormat="1" ht="15" hidden="1" thickBot="1" x14ac:dyDescent="0.4">
      <c r="A76" s="547"/>
      <c r="B76" s="547"/>
      <c r="C76" s="547"/>
      <c r="D76" s="547"/>
      <c r="E76" s="547"/>
      <c r="F76" s="547"/>
      <c r="G76" s="547"/>
      <c r="H76" s="547"/>
      <c r="I76" s="547"/>
      <c r="J76" s="547"/>
      <c r="K76" s="547"/>
      <c r="L76" s="547"/>
      <c r="M76" s="547"/>
      <c r="N76" s="506"/>
      <c r="O76" s="497"/>
      <c r="P76" s="497"/>
      <c r="Q76" s="497"/>
      <c r="R76" s="497"/>
      <c r="S76" s="547"/>
      <c r="T76" s="547"/>
    </row>
    <row r="77" spans="1:20" s="206" customFormat="1" ht="37.5" hidden="1" customHeight="1" thickTop="1" thickBot="1" x14ac:dyDescent="0.4">
      <c r="A77" s="532"/>
      <c r="B77" s="532"/>
      <c r="C77" s="532"/>
      <c r="D77" s="532"/>
      <c r="E77" s="532"/>
      <c r="F77" s="548" t="s">
        <v>519</v>
      </c>
      <c r="G77" s="549">
        <v>2012</v>
      </c>
      <c r="H77" s="549">
        <v>2013</v>
      </c>
      <c r="I77" s="549">
        <v>2014</v>
      </c>
      <c r="J77" s="549">
        <v>2015</v>
      </c>
      <c r="K77" s="549">
        <v>2016</v>
      </c>
      <c r="L77" s="550" t="s">
        <v>515</v>
      </c>
      <c r="M77" s="532"/>
      <c r="N77" s="506"/>
      <c r="O77" s="497"/>
      <c r="P77" s="497"/>
      <c r="Q77" s="497"/>
      <c r="R77" s="497"/>
      <c r="S77" s="532"/>
      <c r="T77" s="532"/>
    </row>
    <row r="78" spans="1:20" ht="39.5" hidden="1" thickBot="1" x14ac:dyDescent="0.4">
      <c r="A78" s="496"/>
      <c r="B78" s="496"/>
      <c r="C78" s="496"/>
      <c r="D78" s="496"/>
      <c r="E78" s="496"/>
      <c r="F78" s="551" t="s">
        <v>517</v>
      </c>
      <c r="G78" s="552"/>
      <c r="H78" s="553" t="e">
        <f>H65/#REF!</f>
        <v>#REF!</v>
      </c>
      <c r="I78" s="553" t="e">
        <f>I65/#REF!</f>
        <v>#REF!</v>
      </c>
      <c r="J78" s="553" t="e">
        <f>J65/#REF!</f>
        <v>#REF!</v>
      </c>
      <c r="K78" s="553" t="e">
        <f>K65/#REF!</f>
        <v>#REF!</v>
      </c>
      <c r="L78" s="554" t="e">
        <f t="shared" ref="L78:L83" si="25">SUM(H78:K78)</f>
        <v>#REF!</v>
      </c>
      <c r="M78" s="555"/>
      <c r="N78" s="547"/>
      <c r="O78" s="547"/>
      <c r="P78" s="547"/>
      <c r="Q78" s="547"/>
      <c r="R78" s="547"/>
      <c r="S78" s="496"/>
      <c r="T78" s="496"/>
    </row>
    <row r="79" spans="1:20" ht="26.5" hidden="1" thickBot="1" x14ac:dyDescent="0.4">
      <c r="A79" s="496"/>
      <c r="B79" s="496"/>
      <c r="C79" s="496"/>
      <c r="D79" s="496"/>
      <c r="E79" s="496"/>
      <c r="F79" s="551" t="s">
        <v>518</v>
      </c>
      <c r="G79" s="552"/>
      <c r="H79" s="553" t="e">
        <f>H66/#REF!</f>
        <v>#REF!</v>
      </c>
      <c r="I79" s="553" t="e">
        <f>I66/#REF!</f>
        <v>#REF!</v>
      </c>
      <c r="J79" s="553" t="e">
        <f>J66/#REF!</f>
        <v>#REF!</v>
      </c>
      <c r="K79" s="553" t="e">
        <f>K66/#REF!</f>
        <v>#REF!</v>
      </c>
      <c r="L79" s="554" t="e">
        <f t="shared" si="25"/>
        <v>#REF!</v>
      </c>
      <c r="M79" s="555"/>
      <c r="N79" s="532"/>
      <c r="O79" s="532"/>
      <c r="P79" s="532"/>
      <c r="Q79" s="532"/>
      <c r="R79" s="532"/>
      <c r="S79" s="496"/>
      <c r="T79" s="496"/>
    </row>
    <row r="80" spans="1:20" s="207" customFormat="1" ht="12.75" hidden="1" customHeight="1" x14ac:dyDescent="0.35">
      <c r="A80" s="556"/>
      <c r="B80" s="556"/>
      <c r="C80" s="556"/>
      <c r="D80" s="556"/>
      <c r="E80" s="556"/>
      <c r="F80" s="551" t="s">
        <v>505</v>
      </c>
      <c r="G80" s="557"/>
      <c r="H80" s="553" t="e">
        <f>H67/#REF!</f>
        <v>#REF!</v>
      </c>
      <c r="I80" s="553" t="e">
        <f>I67/#REF!</f>
        <v>#REF!</v>
      </c>
      <c r="J80" s="553" t="e">
        <f>J67/#REF!</f>
        <v>#REF!</v>
      </c>
      <c r="K80" s="553" t="e">
        <f>K67/#REF!</f>
        <v>#REF!</v>
      </c>
      <c r="L80" s="558" t="e">
        <f t="shared" si="25"/>
        <v>#REF!</v>
      </c>
      <c r="M80" s="559"/>
      <c r="N80" s="560"/>
      <c r="O80" s="561"/>
      <c r="P80" s="561"/>
      <c r="Q80" s="496"/>
      <c r="R80" s="496"/>
      <c r="S80" s="556"/>
      <c r="T80" s="556"/>
    </row>
    <row r="81" spans="1:20" ht="17.25" hidden="1" customHeight="1" x14ac:dyDescent="0.35">
      <c r="A81" s="496"/>
      <c r="B81" s="496"/>
      <c r="C81" s="496"/>
      <c r="D81" s="496"/>
      <c r="E81" s="496"/>
      <c r="F81" s="551" t="s">
        <v>506</v>
      </c>
      <c r="G81" s="562"/>
      <c r="H81" s="553" t="e">
        <f>H68/#REF!</f>
        <v>#REF!</v>
      </c>
      <c r="I81" s="553" t="e">
        <f>I68/#REF!</f>
        <v>#REF!</v>
      </c>
      <c r="J81" s="553" t="e">
        <f>J68/#REF!</f>
        <v>#REF!</v>
      </c>
      <c r="K81" s="553" t="e">
        <f>K68/#REF!</f>
        <v>#REF!</v>
      </c>
      <c r="L81" s="563" t="e">
        <f t="shared" si="25"/>
        <v>#REF!</v>
      </c>
      <c r="M81" s="555"/>
      <c r="N81" s="560"/>
      <c r="O81" s="561"/>
      <c r="P81" s="561"/>
      <c r="Q81" s="496"/>
      <c r="R81" s="496"/>
      <c r="S81" s="496"/>
      <c r="T81" s="496"/>
    </row>
    <row r="82" spans="1:20" ht="15" hidden="1" thickBot="1" x14ac:dyDescent="0.4">
      <c r="A82" s="496"/>
      <c r="B82" s="496"/>
      <c r="C82" s="496"/>
      <c r="D82" s="496"/>
      <c r="E82" s="496"/>
      <c r="F82" s="564"/>
      <c r="G82" s="562"/>
      <c r="H82" s="579"/>
      <c r="I82" s="579"/>
      <c r="J82" s="579"/>
      <c r="K82" s="580"/>
      <c r="L82" s="563">
        <f t="shared" si="25"/>
        <v>0</v>
      </c>
      <c r="M82" s="565"/>
      <c r="N82" s="566"/>
      <c r="O82" s="567"/>
      <c r="P82" s="567"/>
      <c r="Q82" s="556"/>
      <c r="R82" s="556"/>
      <c r="S82" s="496"/>
      <c r="T82" s="496"/>
    </row>
    <row r="83" spans="1:20" ht="15" hidden="1" thickBot="1" x14ac:dyDescent="0.4">
      <c r="A83" s="496"/>
      <c r="B83" s="496"/>
      <c r="C83" s="496"/>
      <c r="D83" s="496"/>
      <c r="E83" s="496"/>
      <c r="F83" s="551"/>
      <c r="G83" s="562"/>
      <c r="H83" s="579"/>
      <c r="I83" s="579"/>
      <c r="J83" s="579"/>
      <c r="K83" s="580"/>
      <c r="L83" s="563">
        <f t="shared" si="25"/>
        <v>0</v>
      </c>
      <c r="M83" s="496"/>
      <c r="N83" s="560"/>
      <c r="O83" s="561"/>
      <c r="P83" s="561"/>
      <c r="Q83" s="496"/>
      <c r="R83" s="496"/>
      <c r="S83" s="496"/>
      <c r="T83" s="496"/>
    </row>
    <row r="84" spans="1:20" ht="15" hidden="1" customHeight="1" x14ac:dyDescent="0.35">
      <c r="A84" s="496"/>
      <c r="B84" s="496"/>
      <c r="C84" s="496"/>
      <c r="D84" s="496"/>
      <c r="E84" s="496"/>
      <c r="F84" s="568"/>
      <c r="G84" s="569"/>
      <c r="H84" s="570"/>
      <c r="I84" s="570"/>
      <c r="J84" s="570"/>
      <c r="K84" s="570"/>
      <c r="L84" s="571"/>
      <c r="M84" s="496"/>
      <c r="N84" s="560"/>
      <c r="O84" s="561"/>
      <c r="P84" s="561"/>
      <c r="Q84" s="496"/>
      <c r="R84" s="496"/>
      <c r="S84" s="496"/>
      <c r="T84" s="496"/>
    </row>
    <row r="85" spans="1:20" ht="15" hidden="1" thickBot="1" x14ac:dyDescent="0.4">
      <c r="A85" s="496"/>
      <c r="B85" s="496"/>
      <c r="C85" s="496"/>
      <c r="D85" s="496"/>
      <c r="E85" s="496"/>
      <c r="F85" s="572"/>
      <c r="G85" s="569"/>
      <c r="H85" s="573"/>
      <c r="I85" s="573"/>
      <c r="J85" s="573"/>
      <c r="K85" s="573"/>
      <c r="L85" s="574"/>
      <c r="M85" s="496"/>
      <c r="N85" s="561"/>
      <c r="O85" s="561"/>
      <c r="P85" s="561"/>
      <c r="Q85" s="496"/>
      <c r="R85" s="496"/>
      <c r="S85" s="496"/>
      <c r="T85" s="496"/>
    </row>
    <row r="86" spans="1:20" ht="15.5" hidden="1" thickTop="1" thickBot="1" x14ac:dyDescent="0.4">
      <c r="A86" s="496"/>
      <c r="B86" s="496"/>
      <c r="C86" s="496"/>
      <c r="D86" s="496"/>
      <c r="E86" s="496"/>
      <c r="F86" s="581" t="s">
        <v>520</v>
      </c>
      <c r="G86" s="576">
        <f>SUM(G78:G85)</f>
        <v>0</v>
      </c>
      <c r="H86" s="577" t="e">
        <f>SUM(H78:H85)</f>
        <v>#REF!</v>
      </c>
      <c r="I86" s="577" t="e">
        <f>SUM(I78:I85)</f>
        <v>#REF!</v>
      </c>
      <c r="J86" s="577" t="e">
        <f>SUM(J78:J85)</f>
        <v>#REF!</v>
      </c>
      <c r="K86" s="577" t="e">
        <f>SUM(K78:K85)</f>
        <v>#REF!</v>
      </c>
      <c r="L86" s="578" t="e">
        <f>SUM(H86:K86)</f>
        <v>#REF!</v>
      </c>
      <c r="M86" s="521"/>
      <c r="N86" s="496"/>
      <c r="O86" s="496"/>
      <c r="P86" s="496"/>
      <c r="Q86" s="496"/>
      <c r="R86" s="496"/>
      <c r="S86" s="496"/>
      <c r="T86" s="496"/>
    </row>
    <row r="87" spans="1:20" s="206" customFormat="1" ht="37.5" hidden="1" customHeight="1" thickTop="1" thickBot="1" x14ac:dyDescent="0.4">
      <c r="A87" s="532"/>
      <c r="B87" s="532"/>
      <c r="C87" s="532"/>
      <c r="D87" s="532"/>
      <c r="E87" s="532"/>
      <c r="F87" s="548" t="s">
        <v>516</v>
      </c>
      <c r="G87" s="549">
        <v>2012</v>
      </c>
      <c r="H87" s="549">
        <v>2013</v>
      </c>
      <c r="I87" s="549">
        <v>2014</v>
      </c>
      <c r="J87" s="549">
        <v>2015</v>
      </c>
      <c r="K87" s="549">
        <v>2016</v>
      </c>
      <c r="L87" s="550" t="s">
        <v>515</v>
      </c>
      <c r="M87" s="532"/>
      <c r="N87" s="496"/>
      <c r="O87" s="496"/>
      <c r="P87" s="496"/>
      <c r="Q87" s="496"/>
      <c r="R87" s="496"/>
      <c r="S87" s="532"/>
      <c r="T87" s="532"/>
    </row>
    <row r="88" spans="1:20" ht="39.5" hidden="1" thickBot="1" x14ac:dyDescent="0.4">
      <c r="A88" s="496"/>
      <c r="B88" s="496"/>
      <c r="C88" s="496"/>
      <c r="D88" s="496"/>
      <c r="E88" s="496"/>
      <c r="F88" s="551" t="s">
        <v>517</v>
      </c>
      <c r="G88" s="552"/>
      <c r="H88" s="553"/>
      <c r="I88" s="553" t="e">
        <f>#REF!/#REF!</f>
        <v>#REF!</v>
      </c>
      <c r="J88" s="553" t="e">
        <f>#REF!/#REF!</f>
        <v>#REF!</v>
      </c>
      <c r="K88" s="553" t="e">
        <f>#REF!/#REF!</f>
        <v>#REF!</v>
      </c>
      <c r="L88" s="554" t="e">
        <f t="shared" ref="L88:L93" si="26">SUM(H88:K88)</f>
        <v>#REF!</v>
      </c>
      <c r="M88" s="555"/>
      <c r="N88" s="521"/>
      <c r="O88" s="496"/>
      <c r="P88" s="496"/>
      <c r="Q88" s="496"/>
      <c r="R88" s="496"/>
      <c r="S88" s="496"/>
      <c r="T88" s="496"/>
    </row>
    <row r="89" spans="1:20" ht="26.5" hidden="1" thickBot="1" x14ac:dyDescent="0.4">
      <c r="A89" s="496"/>
      <c r="B89" s="496"/>
      <c r="C89" s="496"/>
      <c r="D89" s="496"/>
      <c r="E89" s="496"/>
      <c r="F89" s="551" t="s">
        <v>518</v>
      </c>
      <c r="G89" s="552"/>
      <c r="H89" s="553" t="e">
        <f>#REF!/#REF!</f>
        <v>#REF!</v>
      </c>
      <c r="I89" s="553" t="e">
        <f>#REF!/#REF!</f>
        <v>#REF!</v>
      </c>
      <c r="J89" s="553" t="e">
        <f>#REF!/#REF!</f>
        <v>#REF!</v>
      </c>
      <c r="K89" s="553" t="e">
        <f>#REF!/#REF!</f>
        <v>#REF!</v>
      </c>
      <c r="L89" s="554" t="e">
        <f t="shared" si="26"/>
        <v>#REF!</v>
      </c>
      <c r="M89" s="555"/>
      <c r="N89" s="532"/>
      <c r="O89" s="532"/>
      <c r="P89" s="532"/>
      <c r="Q89" s="532"/>
      <c r="R89" s="532"/>
      <c r="S89" s="496"/>
      <c r="T89" s="496"/>
    </row>
    <row r="90" spans="1:20" s="207" customFormat="1" ht="12.75" hidden="1" customHeight="1" x14ac:dyDescent="0.35">
      <c r="A90" s="556"/>
      <c r="B90" s="556"/>
      <c r="C90" s="556"/>
      <c r="D90" s="556"/>
      <c r="E90" s="556"/>
      <c r="F90" s="551" t="s">
        <v>505</v>
      </c>
      <c r="G90" s="557"/>
      <c r="H90" s="553" t="e">
        <f>#REF!/#REF!</f>
        <v>#REF!</v>
      </c>
      <c r="I90" s="553" t="e">
        <f>#REF!/#REF!</f>
        <v>#REF!</v>
      </c>
      <c r="J90" s="553" t="e">
        <f>#REF!/#REF!</f>
        <v>#REF!</v>
      </c>
      <c r="K90" s="553" t="e">
        <f>#REF!/#REF!</f>
        <v>#REF!</v>
      </c>
      <c r="L90" s="558" t="e">
        <f t="shared" si="26"/>
        <v>#REF!</v>
      </c>
      <c r="M90" s="559"/>
      <c r="N90" s="560"/>
      <c r="O90" s="561"/>
      <c r="P90" s="561"/>
      <c r="Q90" s="496"/>
      <c r="R90" s="496"/>
      <c r="S90" s="556"/>
      <c r="T90" s="556"/>
    </row>
    <row r="91" spans="1:20" ht="17.25" hidden="1" customHeight="1" x14ac:dyDescent="0.35">
      <c r="A91" s="496"/>
      <c r="B91" s="496"/>
      <c r="C91" s="496"/>
      <c r="D91" s="496"/>
      <c r="E91" s="496"/>
      <c r="F91" s="551" t="s">
        <v>506</v>
      </c>
      <c r="G91" s="562"/>
      <c r="H91" s="553" t="e">
        <f>#REF!/#REF!</f>
        <v>#REF!</v>
      </c>
      <c r="I91" s="553" t="e">
        <f>#REF!/#REF!</f>
        <v>#REF!</v>
      </c>
      <c r="J91" s="553" t="e">
        <f>#REF!/#REF!</f>
        <v>#REF!</v>
      </c>
      <c r="K91" s="553" t="e">
        <f>#REF!/#REF!</f>
        <v>#REF!</v>
      </c>
      <c r="L91" s="563" t="e">
        <f t="shared" si="26"/>
        <v>#REF!</v>
      </c>
      <c r="M91" s="555"/>
      <c r="N91" s="560"/>
      <c r="O91" s="561"/>
      <c r="P91" s="561"/>
      <c r="Q91" s="496"/>
      <c r="R91" s="496"/>
      <c r="S91" s="496"/>
      <c r="T91" s="496"/>
    </row>
    <row r="92" spans="1:20" ht="15" hidden="1" thickBot="1" x14ac:dyDescent="0.4">
      <c r="A92" s="496"/>
      <c r="B92" s="496"/>
      <c r="C92" s="496"/>
      <c r="D92" s="496"/>
      <c r="E92" s="496"/>
      <c r="F92" s="564"/>
      <c r="G92" s="562"/>
      <c r="H92" s="553"/>
      <c r="I92" s="553"/>
      <c r="J92" s="553"/>
      <c r="K92" s="553"/>
      <c r="L92" s="563">
        <f t="shared" si="26"/>
        <v>0</v>
      </c>
      <c r="M92" s="565"/>
      <c r="N92" s="566"/>
      <c r="O92" s="567"/>
      <c r="P92" s="567"/>
      <c r="Q92" s="556"/>
      <c r="R92" s="556"/>
      <c r="S92" s="496"/>
      <c r="T92" s="496"/>
    </row>
    <row r="93" spans="1:20" ht="15" hidden="1" thickBot="1" x14ac:dyDescent="0.4">
      <c r="A93" s="496"/>
      <c r="B93" s="496"/>
      <c r="C93" s="496"/>
      <c r="D93" s="496"/>
      <c r="E93" s="496"/>
      <c r="F93" s="551"/>
      <c r="G93" s="562"/>
      <c r="H93" s="553"/>
      <c r="I93" s="553"/>
      <c r="J93" s="553"/>
      <c r="K93" s="553"/>
      <c r="L93" s="563">
        <f t="shared" si="26"/>
        <v>0</v>
      </c>
      <c r="M93" s="496"/>
      <c r="N93" s="560"/>
      <c r="O93" s="561"/>
      <c r="P93" s="561"/>
      <c r="Q93" s="496"/>
      <c r="R93" s="496"/>
      <c r="S93" s="496"/>
      <c r="T93" s="496"/>
    </row>
    <row r="94" spans="1:20" ht="15" hidden="1" customHeight="1" x14ac:dyDescent="0.35">
      <c r="A94" s="496"/>
      <c r="B94" s="496"/>
      <c r="C94" s="496"/>
      <c r="D94" s="496"/>
      <c r="E94" s="496"/>
      <c r="F94" s="568"/>
      <c r="G94" s="569"/>
      <c r="H94" s="570"/>
      <c r="I94" s="570"/>
      <c r="J94" s="570"/>
      <c r="K94" s="570"/>
      <c r="L94" s="571"/>
      <c r="M94" s="496"/>
      <c r="N94" s="560"/>
      <c r="O94" s="561"/>
      <c r="P94" s="561"/>
      <c r="Q94" s="496"/>
      <c r="R94" s="496"/>
      <c r="S94" s="496"/>
      <c r="T94" s="496"/>
    </row>
    <row r="95" spans="1:20" ht="15" hidden="1" thickBot="1" x14ac:dyDescent="0.4">
      <c r="A95" s="496"/>
      <c r="B95" s="496"/>
      <c r="C95" s="496"/>
      <c r="D95" s="496"/>
      <c r="E95" s="496"/>
      <c r="F95" s="572"/>
      <c r="G95" s="569"/>
      <c r="H95" s="573"/>
      <c r="I95" s="573"/>
      <c r="J95" s="573"/>
      <c r="K95" s="573"/>
      <c r="L95" s="574"/>
      <c r="M95" s="496"/>
      <c r="N95" s="561"/>
      <c r="O95" s="561"/>
      <c r="P95" s="561"/>
      <c r="Q95" s="496"/>
      <c r="R95" s="496"/>
      <c r="S95" s="496"/>
      <c r="T95" s="496"/>
    </row>
    <row r="96" spans="1:20" ht="15.5" hidden="1" thickTop="1" thickBot="1" x14ac:dyDescent="0.4">
      <c r="A96" s="496"/>
      <c r="B96" s="496"/>
      <c r="C96" s="496"/>
      <c r="D96" s="496"/>
      <c r="E96" s="496"/>
      <c r="F96" s="575" t="s">
        <v>104</v>
      </c>
      <c r="G96" s="576">
        <f>SUM(G88:G95)</f>
        <v>0</v>
      </c>
      <c r="H96" s="577" t="e">
        <f>SUM(H88:H95)</f>
        <v>#REF!</v>
      </c>
      <c r="I96" s="577" t="e">
        <f>SUM(I88:I95)</f>
        <v>#REF!</v>
      </c>
      <c r="J96" s="577" t="e">
        <f>SUM(J88:J95)</f>
        <v>#REF!</v>
      </c>
      <c r="K96" s="577" t="e">
        <f>SUM(K88:K95)</f>
        <v>#REF!</v>
      </c>
      <c r="L96" s="578" t="e">
        <f>SUM(H96:K96)</f>
        <v>#REF!</v>
      </c>
      <c r="M96" s="521"/>
      <c r="N96" s="496"/>
      <c r="O96" s="496"/>
      <c r="P96" s="496"/>
      <c r="Q96" s="496"/>
      <c r="R96" s="496"/>
      <c r="S96" s="496"/>
      <c r="T96" s="496"/>
    </row>
    <row r="97" spans="1:21" ht="15" hidden="1" thickBot="1" x14ac:dyDescent="0.4">
      <c r="A97" s="496"/>
      <c r="B97" s="496"/>
      <c r="C97" s="496"/>
      <c r="D97" s="496"/>
      <c r="E97" s="496"/>
      <c r="F97" s="496"/>
      <c r="G97" s="496"/>
      <c r="H97" s="496"/>
      <c r="I97" s="496"/>
      <c r="J97" s="496"/>
      <c r="K97" s="496"/>
      <c r="L97" s="496"/>
      <c r="M97" s="496"/>
      <c r="N97" s="496"/>
      <c r="O97" s="496"/>
      <c r="P97" s="496"/>
      <c r="Q97" s="496"/>
      <c r="R97" s="496"/>
      <c r="S97" s="496"/>
      <c r="T97" s="496"/>
    </row>
    <row r="98" spans="1:21" s="61" customFormat="1" ht="20.25" customHeight="1" thickTop="1" thickBot="1" x14ac:dyDescent="0.4">
      <c r="A98" s="3267" t="s">
        <v>10</v>
      </c>
      <c r="B98" s="3279"/>
      <c r="C98" s="3279"/>
      <c r="D98" s="3279"/>
      <c r="E98" s="3279"/>
      <c r="F98" s="3279"/>
      <c r="G98" s="3279"/>
      <c r="H98" s="3279"/>
      <c r="I98" s="3279"/>
      <c r="J98" s="3279"/>
      <c r="K98" s="3280"/>
      <c r="L98" s="37"/>
      <c r="M98" s="2360" t="s">
        <v>491</v>
      </c>
      <c r="N98" s="2361"/>
      <c r="O98" s="2362"/>
      <c r="P98" s="37"/>
      <c r="Q98" s="64"/>
      <c r="R98" s="64"/>
      <c r="S98" s="64"/>
      <c r="T98" s="64"/>
      <c r="U98" s="64"/>
    </row>
    <row r="99" spans="1:21" s="61" customFormat="1" ht="20.25" customHeight="1" x14ac:dyDescent="0.35">
      <c r="A99" s="3261"/>
      <c r="B99" s="3262"/>
      <c r="C99" s="3262"/>
      <c r="D99" s="3262"/>
      <c r="E99" s="3262"/>
      <c r="F99" s="3262"/>
      <c r="G99" s="3262"/>
      <c r="H99" s="3262"/>
      <c r="I99" s="3262"/>
      <c r="J99" s="3262"/>
      <c r="K99" s="3263"/>
      <c r="L99" s="38"/>
      <c r="M99" s="2401" t="s">
        <v>493</v>
      </c>
      <c r="N99" s="2402"/>
      <c r="O99" s="2403"/>
      <c r="P99" s="38"/>
      <c r="Q99" s="64"/>
      <c r="R99" s="64"/>
      <c r="S99" s="64"/>
      <c r="T99" s="64"/>
      <c r="U99" s="64"/>
    </row>
    <row r="100" spans="1:21" s="61" customFormat="1" ht="20.25" customHeight="1" x14ac:dyDescent="0.35">
      <c r="A100" s="3261"/>
      <c r="B100" s="3262"/>
      <c r="C100" s="3262"/>
      <c r="D100" s="3262"/>
      <c r="E100" s="3262"/>
      <c r="F100" s="3262"/>
      <c r="G100" s="3262"/>
      <c r="H100" s="3262"/>
      <c r="I100" s="3262"/>
      <c r="J100" s="3262"/>
      <c r="K100" s="3263"/>
      <c r="L100" s="38"/>
      <c r="M100" s="2341"/>
      <c r="N100" s="2342"/>
      <c r="O100" s="2343"/>
      <c r="P100" s="38"/>
      <c r="Q100" s="64"/>
      <c r="R100" s="64"/>
      <c r="S100" s="64"/>
      <c r="T100" s="64"/>
      <c r="U100" s="64"/>
    </row>
    <row r="101" spans="1:21" s="61" customFormat="1" ht="20.25" customHeight="1" x14ac:dyDescent="0.35">
      <c r="A101" s="3261"/>
      <c r="B101" s="3262"/>
      <c r="C101" s="3262"/>
      <c r="D101" s="3262"/>
      <c r="E101" s="3262"/>
      <c r="F101" s="3262"/>
      <c r="G101" s="3262"/>
      <c r="H101" s="3262"/>
      <c r="I101" s="3262"/>
      <c r="J101" s="3262"/>
      <c r="K101" s="3263"/>
      <c r="L101" s="38"/>
      <c r="M101" s="2341"/>
      <c r="N101" s="2342"/>
      <c r="O101" s="2343"/>
      <c r="P101" s="38"/>
      <c r="Q101" s="64"/>
      <c r="R101" s="64"/>
      <c r="S101" s="64"/>
      <c r="T101" s="64"/>
      <c r="U101" s="64"/>
    </row>
    <row r="102" spans="1:21" s="61" customFormat="1" ht="20.25" customHeight="1" x14ac:dyDescent="0.35">
      <c r="A102" s="3261"/>
      <c r="B102" s="3262"/>
      <c r="C102" s="3262"/>
      <c r="D102" s="3262"/>
      <c r="E102" s="3262"/>
      <c r="F102" s="3262"/>
      <c r="G102" s="3262"/>
      <c r="H102" s="3262"/>
      <c r="I102" s="3262"/>
      <c r="J102" s="3262"/>
      <c r="K102" s="3263"/>
      <c r="L102" s="38"/>
      <c r="M102" s="2341"/>
      <c r="N102" s="2342"/>
      <c r="O102" s="2343"/>
      <c r="P102" s="38"/>
      <c r="Q102" s="64"/>
      <c r="R102" s="64"/>
      <c r="S102" s="64"/>
      <c r="T102" s="64"/>
      <c r="U102" s="64"/>
    </row>
    <row r="103" spans="1:21" s="61" customFormat="1" ht="20.25" customHeight="1" thickBot="1" x14ac:dyDescent="0.4">
      <c r="A103" s="3264"/>
      <c r="B103" s="3265"/>
      <c r="C103" s="3265"/>
      <c r="D103" s="3265"/>
      <c r="E103" s="3265"/>
      <c r="F103" s="3265"/>
      <c r="G103" s="3265"/>
      <c r="H103" s="3265"/>
      <c r="I103" s="3265"/>
      <c r="J103" s="3265"/>
      <c r="K103" s="3266"/>
      <c r="L103" s="38"/>
      <c r="M103" s="2363"/>
      <c r="N103" s="2696"/>
      <c r="O103" s="2697"/>
      <c r="P103" s="38"/>
      <c r="Q103" s="64"/>
      <c r="R103" s="64"/>
      <c r="S103" s="64"/>
      <c r="T103" s="64"/>
      <c r="U103" s="64"/>
    </row>
    <row r="104" spans="1:21" s="61" customFormat="1" ht="20.25" customHeight="1" thickTop="1" thickBot="1" x14ac:dyDescent="0.4">
      <c r="A104" s="64"/>
      <c r="B104" s="64"/>
      <c r="C104" s="64"/>
      <c r="D104" s="64"/>
      <c r="E104" s="64"/>
      <c r="F104" s="64"/>
      <c r="G104" s="64"/>
      <c r="H104" s="64"/>
      <c r="I104" s="64"/>
      <c r="J104" s="64"/>
      <c r="K104" s="64"/>
      <c r="L104" s="64"/>
      <c r="M104" s="457"/>
      <c r="N104" s="457"/>
      <c r="O104" s="457"/>
      <c r="P104" s="64"/>
      <c r="Q104" s="64"/>
      <c r="R104" s="64"/>
      <c r="S104" s="64"/>
      <c r="T104" s="64"/>
      <c r="U104" s="64"/>
    </row>
    <row r="105" spans="1:21" s="61" customFormat="1" ht="20.25" customHeight="1" thickTop="1" thickBot="1" x14ac:dyDescent="0.4">
      <c r="A105" s="3267" t="s">
        <v>11</v>
      </c>
      <c r="B105" s="3268"/>
      <c r="C105" s="3268"/>
      <c r="D105" s="3268"/>
      <c r="E105" s="3268"/>
      <c r="F105" s="3268"/>
      <c r="G105" s="3268"/>
      <c r="H105" s="3268"/>
      <c r="I105" s="3268"/>
      <c r="J105" s="3268"/>
      <c r="K105" s="3269"/>
      <c r="L105" s="37"/>
      <c r="M105" s="458"/>
      <c r="N105" s="458"/>
      <c r="O105" s="458"/>
      <c r="P105" s="37"/>
      <c r="Q105" s="64"/>
      <c r="R105" s="64"/>
      <c r="S105" s="64"/>
      <c r="T105" s="64"/>
      <c r="U105" s="64"/>
    </row>
    <row r="106" spans="1:21" s="61" customFormat="1" ht="20.25" customHeight="1" thickBot="1" x14ac:dyDescent="0.4">
      <c r="A106" s="3261"/>
      <c r="B106" s="3262"/>
      <c r="C106" s="3262"/>
      <c r="D106" s="3262"/>
      <c r="E106" s="3262"/>
      <c r="F106" s="3262"/>
      <c r="G106" s="3262"/>
      <c r="H106" s="3262"/>
      <c r="I106" s="3262"/>
      <c r="J106" s="3262"/>
      <c r="K106" s="3263"/>
      <c r="L106" s="38"/>
      <c r="M106" s="2360" t="s">
        <v>491</v>
      </c>
      <c r="N106" s="2361"/>
      <c r="O106" s="2362"/>
      <c r="P106" s="38"/>
      <c r="Q106" s="64"/>
      <c r="R106" s="64"/>
      <c r="S106" s="64"/>
      <c r="T106" s="64"/>
      <c r="U106" s="64"/>
    </row>
    <row r="107" spans="1:21" s="61" customFormat="1" ht="20.25" customHeight="1" x14ac:dyDescent="0.35">
      <c r="A107" s="3261"/>
      <c r="B107" s="3262"/>
      <c r="C107" s="3262"/>
      <c r="D107" s="3262"/>
      <c r="E107" s="3262"/>
      <c r="F107" s="3262"/>
      <c r="G107" s="3262"/>
      <c r="H107" s="3262"/>
      <c r="I107" s="3262"/>
      <c r="J107" s="3262"/>
      <c r="K107" s="3263"/>
      <c r="L107" s="38"/>
      <c r="M107" s="2401" t="s">
        <v>492</v>
      </c>
      <c r="N107" s="2402"/>
      <c r="O107" s="2403"/>
      <c r="P107" s="38"/>
      <c r="Q107" s="64"/>
      <c r="R107" s="64"/>
      <c r="S107" s="64"/>
      <c r="T107" s="64"/>
      <c r="U107" s="64"/>
    </row>
    <row r="108" spans="1:21" s="61" customFormat="1" ht="20.25" customHeight="1" x14ac:dyDescent="0.35">
      <c r="A108" s="3261"/>
      <c r="B108" s="3262"/>
      <c r="C108" s="3262"/>
      <c r="D108" s="3262"/>
      <c r="E108" s="3262"/>
      <c r="F108" s="3262"/>
      <c r="G108" s="3262"/>
      <c r="H108" s="3262"/>
      <c r="I108" s="3262"/>
      <c r="J108" s="3262"/>
      <c r="K108" s="3263"/>
      <c r="L108" s="38"/>
      <c r="M108" s="2341"/>
      <c r="N108" s="2342"/>
      <c r="O108" s="2343"/>
      <c r="P108" s="38"/>
      <c r="Q108" s="64"/>
      <c r="R108" s="64"/>
      <c r="S108" s="64"/>
      <c r="T108" s="64"/>
      <c r="U108" s="64"/>
    </row>
    <row r="109" spans="1:21" s="61" customFormat="1" ht="20.25" customHeight="1" x14ac:dyDescent="0.35">
      <c r="A109" s="3261"/>
      <c r="B109" s="3262"/>
      <c r="C109" s="3262"/>
      <c r="D109" s="3262"/>
      <c r="E109" s="3262"/>
      <c r="F109" s="3262"/>
      <c r="G109" s="3262"/>
      <c r="H109" s="3262"/>
      <c r="I109" s="3262"/>
      <c r="J109" s="3262"/>
      <c r="K109" s="3263"/>
      <c r="L109" s="38"/>
      <c r="M109" s="2341"/>
      <c r="N109" s="2342"/>
      <c r="O109" s="2343"/>
      <c r="P109" s="38"/>
      <c r="Q109" s="64"/>
      <c r="R109" s="64"/>
      <c r="S109" s="64"/>
      <c r="T109" s="64"/>
      <c r="U109" s="64"/>
    </row>
    <row r="110" spans="1:21" s="61" customFormat="1" x14ac:dyDescent="0.35">
      <c r="A110" s="3261"/>
      <c r="B110" s="3262"/>
      <c r="C110" s="3262"/>
      <c r="D110" s="3262"/>
      <c r="E110" s="3262"/>
      <c r="F110" s="3262"/>
      <c r="G110" s="3262"/>
      <c r="H110" s="3262"/>
      <c r="I110" s="3262"/>
      <c r="J110" s="3262"/>
      <c r="K110" s="3263"/>
      <c r="L110" s="38"/>
      <c r="M110" s="2341"/>
      <c r="N110" s="2342"/>
      <c r="O110" s="2343"/>
      <c r="P110" s="38"/>
      <c r="Q110" s="64"/>
      <c r="R110" s="64"/>
      <c r="S110" s="64"/>
      <c r="T110" s="64"/>
      <c r="U110" s="64"/>
    </row>
    <row r="111" spans="1:21" s="61" customFormat="1" ht="15" thickBot="1" x14ac:dyDescent="0.4">
      <c r="A111" s="3264"/>
      <c r="B111" s="3265"/>
      <c r="C111" s="3265"/>
      <c r="D111" s="3265"/>
      <c r="E111" s="3265"/>
      <c r="F111" s="3265"/>
      <c r="G111" s="3265"/>
      <c r="H111" s="3265"/>
      <c r="I111" s="3265"/>
      <c r="J111" s="3265"/>
      <c r="K111" s="3266"/>
      <c r="L111" s="64"/>
      <c r="M111" s="2363"/>
      <c r="N111" s="2696"/>
      <c r="O111" s="2697"/>
      <c r="P111" s="64"/>
      <c r="Q111" s="64"/>
      <c r="R111" s="64"/>
      <c r="S111" s="64"/>
      <c r="T111" s="64"/>
      <c r="U111" s="64"/>
    </row>
    <row r="112" spans="1:21" s="61" customFormat="1" ht="15" thickTop="1" x14ac:dyDescent="0.35">
      <c r="A112" s="64"/>
      <c r="B112" s="64"/>
      <c r="C112" s="64"/>
      <c r="D112" s="64"/>
      <c r="E112" s="64"/>
      <c r="F112" s="64"/>
      <c r="G112" s="64"/>
      <c r="H112" s="64"/>
      <c r="I112" s="64"/>
      <c r="J112" s="64"/>
      <c r="K112" s="64"/>
      <c r="L112" s="64"/>
      <c r="M112" s="64"/>
      <c r="N112" s="64"/>
      <c r="O112" s="64"/>
      <c r="P112" s="64"/>
      <c r="Q112" s="64"/>
      <c r="R112" s="64"/>
      <c r="S112" s="64"/>
      <c r="T112" s="64"/>
    </row>
    <row r="113" spans="1:20" x14ac:dyDescent="0.35">
      <c r="A113" s="496"/>
      <c r="B113" s="496"/>
      <c r="C113" s="496"/>
      <c r="D113" s="496"/>
      <c r="E113" s="496"/>
      <c r="F113" s="496"/>
      <c r="G113" s="496"/>
      <c r="H113" s="496"/>
      <c r="I113" s="496"/>
      <c r="J113" s="496"/>
      <c r="K113" s="496"/>
      <c r="L113" s="496"/>
      <c r="M113" s="496"/>
      <c r="N113" s="521"/>
      <c r="O113" s="496"/>
      <c r="P113" s="496"/>
      <c r="Q113" s="496"/>
      <c r="R113" s="496"/>
      <c r="S113" s="496"/>
      <c r="T113" s="496"/>
    </row>
    <row r="114" spans="1:20" x14ac:dyDescent="0.35">
      <c r="A114" s="496"/>
      <c r="B114" s="496"/>
      <c r="C114" s="496"/>
      <c r="D114" s="496"/>
      <c r="E114" s="496"/>
      <c r="F114" s="496"/>
      <c r="G114" s="496"/>
      <c r="H114" s="496"/>
      <c r="I114" s="496"/>
      <c r="J114" s="496"/>
      <c r="K114" s="496"/>
      <c r="L114" s="496"/>
      <c r="M114" s="496"/>
      <c r="N114" s="496"/>
      <c r="O114" s="496"/>
      <c r="P114" s="496"/>
      <c r="Q114" s="496"/>
      <c r="R114" s="496"/>
      <c r="S114" s="496"/>
      <c r="T114" s="496"/>
    </row>
    <row r="115" spans="1:20" x14ac:dyDescent="0.35">
      <c r="A115" s="496"/>
      <c r="B115" s="496"/>
      <c r="C115" s="496"/>
      <c r="D115" s="496"/>
      <c r="E115" s="496"/>
      <c r="F115" s="496"/>
      <c r="G115" s="496"/>
      <c r="H115" s="496"/>
      <c r="I115" s="496"/>
      <c r="J115" s="496"/>
      <c r="K115" s="496"/>
      <c r="L115" s="496"/>
      <c r="M115" s="496"/>
      <c r="N115" s="582"/>
      <c r="O115" s="496"/>
      <c r="P115" s="496"/>
      <c r="Q115" s="496"/>
      <c r="R115" s="496"/>
      <c r="S115" s="496"/>
      <c r="T115" s="496"/>
    </row>
    <row r="116" spans="1:20" x14ac:dyDescent="0.35">
      <c r="A116" s="496"/>
      <c r="B116" s="496"/>
      <c r="C116" s="496"/>
      <c r="D116" s="496"/>
      <c r="E116" s="496"/>
      <c r="F116" s="496"/>
      <c r="G116" s="496"/>
      <c r="H116" s="496"/>
      <c r="I116" s="496"/>
      <c r="J116" s="496"/>
      <c r="K116" s="496"/>
      <c r="L116" s="496"/>
      <c r="M116" s="496"/>
      <c r="N116" s="583"/>
      <c r="O116" s="496"/>
      <c r="P116" s="496"/>
      <c r="Q116" s="496"/>
      <c r="R116" s="496"/>
      <c r="S116" s="496"/>
      <c r="T116" s="496"/>
    </row>
    <row r="117" spans="1:20" x14ac:dyDescent="0.35">
      <c r="A117" s="496"/>
      <c r="B117" s="496"/>
      <c r="C117" s="496"/>
      <c r="D117" s="496"/>
      <c r="E117" s="496"/>
      <c r="F117" s="496"/>
      <c r="G117" s="496"/>
      <c r="H117" s="496"/>
      <c r="I117" s="496"/>
      <c r="J117" s="496"/>
      <c r="K117" s="496"/>
      <c r="L117" s="496"/>
      <c r="M117" s="496"/>
      <c r="N117" s="583"/>
      <c r="O117" s="496"/>
      <c r="P117" s="496"/>
      <c r="Q117" s="496"/>
      <c r="R117" s="496"/>
      <c r="S117" s="496"/>
      <c r="T117" s="496"/>
    </row>
    <row r="118" spans="1:20" x14ac:dyDescent="0.35">
      <c r="A118" s="496"/>
      <c r="B118" s="496"/>
      <c r="C118" s="496"/>
      <c r="D118" s="496"/>
      <c r="E118" s="496"/>
      <c r="F118" s="496"/>
      <c r="G118" s="496"/>
      <c r="H118" s="496"/>
      <c r="I118" s="496"/>
      <c r="J118" s="496"/>
      <c r="K118" s="496"/>
      <c r="L118" s="496"/>
      <c r="M118" s="496"/>
      <c r="N118" s="583"/>
      <c r="O118" s="496"/>
      <c r="P118" s="496"/>
      <c r="Q118" s="496"/>
      <c r="R118" s="496"/>
      <c r="S118" s="496"/>
      <c r="T118" s="496"/>
    </row>
    <row r="119" spans="1:20" x14ac:dyDescent="0.35">
      <c r="A119" s="496"/>
      <c r="B119" s="496"/>
      <c r="C119" s="496"/>
      <c r="D119" s="496"/>
      <c r="E119" s="496"/>
      <c r="F119" s="496"/>
      <c r="G119" s="496"/>
      <c r="H119" s="496"/>
      <c r="I119" s="496"/>
      <c r="J119" s="496"/>
      <c r="K119" s="496"/>
      <c r="L119" s="496"/>
      <c r="M119" s="496"/>
      <c r="N119" s="583"/>
      <c r="O119" s="496"/>
      <c r="P119" s="496"/>
      <c r="Q119" s="496"/>
      <c r="R119" s="496"/>
      <c r="S119" s="496"/>
      <c r="T119" s="496"/>
    </row>
    <row r="120" spans="1:20" x14ac:dyDescent="0.35">
      <c r="A120" s="496"/>
      <c r="B120" s="496"/>
      <c r="C120" s="496"/>
      <c r="D120" s="496"/>
      <c r="E120" s="496"/>
      <c r="F120" s="496"/>
      <c r="G120" s="496"/>
      <c r="H120" s="496"/>
      <c r="I120" s="496"/>
      <c r="J120" s="496"/>
      <c r="K120" s="496"/>
      <c r="L120" s="496"/>
      <c r="M120" s="496"/>
      <c r="N120" s="583"/>
      <c r="O120" s="496"/>
      <c r="P120" s="496"/>
      <c r="Q120" s="496"/>
      <c r="R120" s="496"/>
      <c r="S120" s="496"/>
      <c r="T120" s="496"/>
    </row>
    <row r="121" spans="1:20" x14ac:dyDescent="0.35">
      <c r="A121" s="496"/>
      <c r="B121" s="496"/>
      <c r="C121" s="496"/>
      <c r="D121" s="496"/>
      <c r="E121" s="496"/>
      <c r="F121" s="496"/>
      <c r="G121" s="496"/>
      <c r="H121" s="496"/>
      <c r="I121" s="496"/>
      <c r="J121" s="496"/>
      <c r="K121" s="496"/>
      <c r="L121" s="496"/>
      <c r="M121" s="496"/>
      <c r="N121" s="583"/>
      <c r="O121" s="496"/>
      <c r="P121" s="496"/>
      <c r="Q121" s="496"/>
      <c r="R121" s="496"/>
      <c r="S121" s="496"/>
      <c r="T121" s="496"/>
    </row>
    <row r="122" spans="1:20" x14ac:dyDescent="0.35">
      <c r="A122" s="496"/>
      <c r="B122" s="496"/>
      <c r="C122" s="496"/>
      <c r="D122" s="496"/>
      <c r="E122" s="496"/>
      <c r="F122" s="584"/>
      <c r="G122" s="496"/>
      <c r="H122" s="496"/>
      <c r="I122" s="496"/>
      <c r="J122" s="496"/>
      <c r="K122" s="496"/>
      <c r="L122" s="496"/>
      <c r="M122" s="496"/>
      <c r="N122" s="496"/>
      <c r="O122" s="496"/>
      <c r="P122" s="496"/>
      <c r="Q122" s="496"/>
      <c r="R122" s="496"/>
      <c r="S122" s="496"/>
      <c r="T122" s="496"/>
    </row>
    <row r="123" spans="1:20" x14ac:dyDescent="0.35">
      <c r="A123" s="496"/>
      <c r="B123" s="496"/>
      <c r="C123" s="496"/>
      <c r="D123" s="496"/>
      <c r="E123" s="496"/>
      <c r="F123" s="584"/>
      <c r="G123" s="496"/>
      <c r="H123" s="496"/>
      <c r="I123" s="496"/>
      <c r="J123" s="496"/>
      <c r="K123" s="496"/>
      <c r="L123" s="496"/>
      <c r="M123" s="496"/>
      <c r="N123" s="496"/>
      <c r="O123" s="496"/>
      <c r="P123" s="496"/>
      <c r="Q123" s="496"/>
      <c r="R123" s="496"/>
      <c r="S123" s="496"/>
      <c r="T123" s="496"/>
    </row>
    <row r="124" spans="1:20" x14ac:dyDescent="0.35">
      <c r="A124" s="496"/>
      <c r="B124" s="496"/>
      <c r="C124" s="496"/>
      <c r="D124" s="496"/>
      <c r="E124" s="496"/>
      <c r="F124" s="584"/>
      <c r="G124" s="496"/>
      <c r="H124" s="496"/>
      <c r="I124" s="496"/>
      <c r="J124" s="496"/>
      <c r="K124" s="496"/>
      <c r="L124" s="496"/>
      <c r="M124" s="496"/>
      <c r="N124" s="582"/>
      <c r="O124" s="496"/>
      <c r="P124" s="496"/>
      <c r="Q124" s="496"/>
      <c r="R124" s="496"/>
      <c r="S124" s="496"/>
      <c r="T124" s="496"/>
    </row>
    <row r="125" spans="1:20" x14ac:dyDescent="0.35">
      <c r="A125" s="496"/>
      <c r="B125" s="496"/>
      <c r="C125" s="496"/>
      <c r="D125" s="496"/>
      <c r="E125" s="496"/>
      <c r="F125" s="496"/>
      <c r="G125" s="496"/>
      <c r="H125" s="496"/>
      <c r="I125" s="496"/>
      <c r="J125" s="496"/>
      <c r="K125" s="496"/>
      <c r="L125" s="496"/>
      <c r="M125" s="496"/>
      <c r="N125" s="583"/>
      <c r="O125" s="496"/>
      <c r="P125" s="496"/>
      <c r="Q125" s="496"/>
      <c r="R125" s="496"/>
      <c r="S125" s="496"/>
      <c r="T125" s="496"/>
    </row>
    <row r="126" spans="1:20" x14ac:dyDescent="0.35">
      <c r="A126" s="496"/>
      <c r="B126" s="496"/>
      <c r="C126" s="496"/>
      <c r="D126" s="496"/>
      <c r="E126" s="496"/>
      <c r="F126" s="584"/>
      <c r="G126" s="496"/>
      <c r="H126" s="496"/>
      <c r="I126" s="496"/>
      <c r="J126" s="496"/>
      <c r="K126" s="496"/>
      <c r="L126" s="496"/>
      <c r="M126" s="496"/>
      <c r="N126" s="496"/>
      <c r="O126" s="496"/>
      <c r="P126" s="496"/>
      <c r="Q126" s="496"/>
      <c r="R126" s="496"/>
      <c r="S126" s="496"/>
      <c r="T126" s="496"/>
    </row>
    <row r="127" spans="1:20" x14ac:dyDescent="0.35">
      <c r="A127" s="496"/>
      <c r="B127" s="496"/>
      <c r="C127" s="496"/>
      <c r="D127" s="496"/>
      <c r="E127" s="496"/>
      <c r="F127" s="584"/>
      <c r="G127" s="496"/>
      <c r="H127" s="496"/>
      <c r="I127" s="496"/>
      <c r="J127" s="496"/>
      <c r="K127" s="496"/>
      <c r="L127" s="496"/>
      <c r="M127" s="496"/>
      <c r="N127" s="496"/>
      <c r="O127" s="496"/>
      <c r="P127" s="496"/>
      <c r="Q127" s="496"/>
      <c r="R127" s="496"/>
      <c r="S127" s="496"/>
      <c r="T127" s="496"/>
    </row>
    <row r="128" spans="1:20" x14ac:dyDescent="0.35">
      <c r="A128" s="496"/>
      <c r="B128" s="496"/>
      <c r="C128" s="496"/>
      <c r="D128" s="496"/>
      <c r="E128" s="496"/>
      <c r="F128" s="584"/>
      <c r="G128" s="496"/>
      <c r="H128" s="496"/>
      <c r="I128" s="496"/>
      <c r="J128" s="496"/>
      <c r="K128" s="496"/>
      <c r="L128" s="496"/>
      <c r="M128" s="496"/>
      <c r="N128" s="496"/>
      <c r="O128" s="496"/>
      <c r="P128" s="496"/>
      <c r="Q128" s="496"/>
      <c r="R128" s="496"/>
      <c r="S128" s="496"/>
      <c r="T128" s="496"/>
    </row>
    <row r="129" spans="1:20" x14ac:dyDescent="0.35">
      <c r="A129" s="496"/>
      <c r="B129" s="496"/>
      <c r="C129" s="496"/>
      <c r="D129" s="496"/>
      <c r="E129" s="496"/>
      <c r="F129" s="496"/>
      <c r="G129" s="496"/>
      <c r="H129" s="496"/>
      <c r="I129" s="496"/>
      <c r="J129" s="496"/>
      <c r="K129" s="496"/>
      <c r="L129" s="496"/>
      <c r="M129" s="496"/>
      <c r="N129" s="496"/>
      <c r="O129" s="496"/>
      <c r="P129" s="496"/>
      <c r="Q129" s="496"/>
      <c r="R129" s="496"/>
      <c r="S129" s="496"/>
      <c r="T129" s="496"/>
    </row>
    <row r="130" spans="1:20" x14ac:dyDescent="0.35">
      <c r="A130" s="496"/>
      <c r="B130" s="496"/>
      <c r="C130" s="496"/>
      <c r="D130" s="496"/>
      <c r="E130" s="496"/>
      <c r="F130" s="496"/>
      <c r="G130" s="496"/>
      <c r="H130" s="496"/>
      <c r="I130" s="496"/>
      <c r="J130" s="496"/>
      <c r="K130" s="496"/>
      <c r="L130" s="496"/>
      <c r="M130" s="496"/>
      <c r="N130" s="496"/>
      <c r="O130" s="496"/>
      <c r="P130" s="496"/>
      <c r="Q130" s="496"/>
      <c r="R130" s="496"/>
      <c r="S130" s="496"/>
      <c r="T130" s="496"/>
    </row>
    <row r="131" spans="1:20" x14ac:dyDescent="0.35">
      <c r="A131" s="496"/>
      <c r="B131" s="496"/>
      <c r="C131" s="496"/>
      <c r="D131" s="496"/>
      <c r="E131" s="496"/>
      <c r="F131" s="496"/>
      <c r="G131" s="496"/>
      <c r="H131" s="496"/>
      <c r="I131" s="496"/>
      <c r="J131" s="496"/>
      <c r="K131" s="496"/>
      <c r="L131" s="496"/>
      <c r="M131" s="496"/>
      <c r="N131" s="496"/>
      <c r="O131" s="496"/>
      <c r="P131" s="496"/>
      <c r="Q131" s="496"/>
      <c r="R131" s="496"/>
      <c r="S131" s="496"/>
      <c r="T131" s="496"/>
    </row>
    <row r="132" spans="1:20" x14ac:dyDescent="0.35">
      <c r="A132" s="496"/>
      <c r="B132" s="496"/>
      <c r="C132" s="496"/>
      <c r="D132" s="496"/>
      <c r="E132" s="496"/>
      <c r="F132" s="496"/>
      <c r="G132" s="496"/>
      <c r="H132" s="496"/>
      <c r="I132" s="496"/>
      <c r="J132" s="496"/>
      <c r="K132" s="496"/>
      <c r="L132" s="496"/>
      <c r="M132" s="496"/>
      <c r="N132" s="496"/>
      <c r="O132" s="496"/>
      <c r="P132" s="496"/>
      <c r="Q132" s="496"/>
      <c r="R132" s="496"/>
      <c r="S132" s="496"/>
      <c r="T132" s="496"/>
    </row>
    <row r="133" spans="1:20" x14ac:dyDescent="0.35">
      <c r="A133" s="496"/>
      <c r="B133" s="496"/>
      <c r="C133" s="496"/>
      <c r="D133" s="496"/>
      <c r="E133" s="496"/>
      <c r="F133" s="496"/>
      <c r="G133" s="496"/>
      <c r="H133" s="496"/>
      <c r="I133" s="496"/>
      <c r="J133" s="496"/>
      <c r="K133" s="496"/>
      <c r="L133" s="496"/>
      <c r="M133" s="496"/>
      <c r="N133" s="496"/>
      <c r="O133" s="496"/>
      <c r="P133" s="496"/>
      <c r="Q133" s="496"/>
      <c r="R133" s="496"/>
      <c r="S133" s="496"/>
      <c r="T133" s="496"/>
    </row>
    <row r="134" spans="1:20" x14ac:dyDescent="0.35">
      <c r="A134" s="496"/>
      <c r="B134" s="496"/>
      <c r="C134" s="496"/>
      <c r="D134" s="496"/>
      <c r="E134" s="496"/>
      <c r="F134" s="496"/>
      <c r="G134" s="496"/>
      <c r="H134" s="496"/>
      <c r="I134" s="496"/>
      <c r="J134" s="496"/>
      <c r="K134" s="496"/>
      <c r="L134" s="496"/>
      <c r="M134" s="496"/>
      <c r="N134" s="496"/>
      <c r="O134" s="496"/>
      <c r="P134" s="496"/>
      <c r="Q134" s="496"/>
      <c r="R134" s="496"/>
      <c r="S134" s="496"/>
      <c r="T134" s="496"/>
    </row>
    <row r="135" spans="1:20" x14ac:dyDescent="0.35">
      <c r="A135" s="496"/>
      <c r="B135" s="496"/>
      <c r="C135" s="496"/>
      <c r="D135" s="496"/>
      <c r="E135" s="496"/>
      <c r="F135" s="496"/>
      <c r="G135" s="496"/>
      <c r="H135" s="496"/>
      <c r="I135" s="496"/>
      <c r="J135" s="496"/>
      <c r="K135" s="496"/>
      <c r="L135" s="496"/>
      <c r="M135" s="496"/>
      <c r="N135" s="496"/>
      <c r="O135" s="496"/>
      <c r="P135" s="496"/>
      <c r="Q135" s="496"/>
      <c r="R135" s="496"/>
      <c r="S135" s="496"/>
      <c r="T135" s="496"/>
    </row>
    <row r="136" spans="1:20" x14ac:dyDescent="0.35">
      <c r="A136" s="496"/>
      <c r="B136" s="496"/>
      <c r="C136" s="496"/>
      <c r="D136" s="496"/>
      <c r="E136" s="496"/>
      <c r="F136" s="496"/>
      <c r="G136" s="496"/>
      <c r="H136" s="496"/>
      <c r="I136" s="496"/>
      <c r="J136" s="496"/>
      <c r="K136" s="496"/>
      <c r="L136" s="496"/>
      <c r="M136" s="496"/>
      <c r="N136" s="496"/>
      <c r="O136" s="496"/>
      <c r="P136" s="496"/>
      <c r="Q136" s="496"/>
      <c r="R136" s="496"/>
      <c r="S136" s="496"/>
      <c r="T136" s="496"/>
    </row>
    <row r="137" spans="1:20" x14ac:dyDescent="0.35">
      <c r="A137" s="496"/>
      <c r="B137" s="496"/>
      <c r="C137" s="496"/>
      <c r="D137" s="496"/>
      <c r="E137" s="496"/>
      <c r="F137" s="496"/>
      <c r="G137" s="496"/>
      <c r="H137" s="496"/>
      <c r="I137" s="496"/>
      <c r="J137" s="496"/>
      <c r="K137" s="496"/>
      <c r="L137" s="496"/>
      <c r="M137" s="496"/>
      <c r="N137" s="496"/>
      <c r="O137" s="496"/>
      <c r="P137" s="496"/>
      <c r="Q137" s="496"/>
      <c r="R137" s="496"/>
      <c r="S137" s="496"/>
      <c r="T137" s="496"/>
    </row>
    <row r="138" spans="1:20" x14ac:dyDescent="0.35">
      <c r="A138" s="496"/>
      <c r="B138" s="496"/>
      <c r="C138" s="496"/>
      <c r="D138" s="496"/>
      <c r="E138" s="496"/>
      <c r="F138" s="496"/>
      <c r="G138" s="496"/>
      <c r="H138" s="496"/>
      <c r="I138" s="496"/>
      <c r="J138" s="496"/>
      <c r="K138" s="496"/>
      <c r="L138" s="496"/>
      <c r="M138" s="496"/>
      <c r="N138" s="496"/>
      <c r="O138" s="496"/>
      <c r="P138" s="496"/>
      <c r="Q138" s="496"/>
      <c r="R138" s="496"/>
      <c r="S138" s="496"/>
      <c r="T138" s="496"/>
    </row>
    <row r="139" spans="1:20" x14ac:dyDescent="0.35">
      <c r="A139" s="496"/>
      <c r="B139" s="496"/>
      <c r="C139" s="496"/>
      <c r="D139" s="496"/>
      <c r="E139" s="496"/>
      <c r="F139" s="496"/>
      <c r="G139" s="496"/>
      <c r="H139" s="496"/>
      <c r="I139" s="496"/>
      <c r="J139" s="496"/>
      <c r="K139" s="496"/>
      <c r="L139" s="496"/>
      <c r="M139" s="496"/>
      <c r="N139" s="496"/>
      <c r="O139" s="496"/>
      <c r="P139" s="496"/>
      <c r="Q139" s="496"/>
      <c r="R139" s="496"/>
      <c r="S139" s="496"/>
      <c r="T139" s="496"/>
    </row>
    <row r="140" spans="1:20" x14ac:dyDescent="0.35">
      <c r="A140" s="496"/>
      <c r="B140" s="496"/>
      <c r="C140" s="496"/>
      <c r="D140" s="496"/>
      <c r="E140" s="496"/>
      <c r="F140" s="496"/>
      <c r="G140" s="496"/>
      <c r="H140" s="496"/>
      <c r="I140" s="496"/>
      <c r="J140" s="496"/>
      <c r="K140" s="496"/>
      <c r="L140" s="496"/>
      <c r="M140" s="496"/>
      <c r="N140" s="496"/>
      <c r="O140" s="496"/>
      <c r="P140" s="496"/>
      <c r="Q140" s="496"/>
      <c r="R140" s="496"/>
      <c r="S140" s="496"/>
      <c r="T140" s="496"/>
    </row>
    <row r="141" spans="1:20" x14ac:dyDescent="0.35">
      <c r="A141" s="496"/>
      <c r="B141" s="496"/>
      <c r="C141" s="496"/>
      <c r="D141" s="496"/>
      <c r="E141" s="496"/>
      <c r="F141" s="496"/>
      <c r="G141" s="496"/>
      <c r="H141" s="496"/>
      <c r="I141" s="496"/>
      <c r="J141" s="496"/>
      <c r="K141" s="496"/>
      <c r="L141" s="496"/>
      <c r="M141" s="497"/>
      <c r="N141" s="496"/>
      <c r="O141" s="496"/>
      <c r="P141" s="496"/>
      <c r="Q141" s="496"/>
      <c r="R141" s="496"/>
      <c r="S141" s="496"/>
      <c r="T141" s="496"/>
    </row>
    <row r="142" spans="1:20" ht="15" thickBot="1" x14ac:dyDescent="0.4">
      <c r="A142" s="496"/>
      <c r="B142" s="496"/>
      <c r="C142" s="496"/>
      <c r="D142" s="496"/>
      <c r="E142" s="496"/>
      <c r="F142" s="496"/>
      <c r="G142" s="496"/>
      <c r="H142" s="496"/>
      <c r="I142" s="496"/>
      <c r="J142" s="496"/>
      <c r="K142" s="496"/>
      <c r="L142" s="496"/>
      <c r="M142" s="497"/>
      <c r="N142" s="496"/>
      <c r="O142" s="496"/>
      <c r="P142" s="496"/>
      <c r="Q142" s="496"/>
      <c r="R142" s="496"/>
      <c r="S142" s="496"/>
      <c r="T142" s="496"/>
    </row>
    <row r="143" spans="1:20" ht="16.5" customHeight="1" thickTop="1" x14ac:dyDescent="0.45">
      <c r="A143" s="496"/>
      <c r="B143" s="496"/>
      <c r="C143" s="496"/>
      <c r="D143" s="3270" t="s">
        <v>538</v>
      </c>
      <c r="E143" s="3271"/>
      <c r="F143" s="3271"/>
      <c r="G143" s="3271"/>
      <c r="H143" s="3271"/>
      <c r="I143" s="3271"/>
      <c r="J143" s="3271"/>
      <c r="K143" s="3271"/>
      <c r="L143" s="3272"/>
      <c r="M143" s="585"/>
      <c r="N143" s="3273" t="s">
        <v>537</v>
      </c>
      <c r="O143" s="3274"/>
      <c r="P143" s="3274"/>
      <c r="Q143" s="3274"/>
      <c r="R143" s="3274"/>
      <c r="S143" s="3275"/>
      <c r="T143" s="496"/>
    </row>
    <row r="144" spans="1:20" ht="33" customHeight="1" x14ac:dyDescent="0.35">
      <c r="A144" s="496"/>
      <c r="B144" s="496"/>
      <c r="C144" s="496"/>
      <c r="D144" s="3276" t="str">
        <f t="shared" ref="D144:D152" si="27">A49</f>
        <v xml:space="preserve">Total business en M €. Répartition par canal </v>
      </c>
      <c r="E144" s="3277"/>
      <c r="F144" s="3278"/>
      <c r="G144" s="586">
        <f>+G14</f>
        <v>2013</v>
      </c>
      <c r="H144" s="586">
        <f>+H14</f>
        <v>2014</v>
      </c>
      <c r="I144" s="586">
        <f>+I14</f>
        <v>2015</v>
      </c>
      <c r="J144" s="586">
        <f>+J14</f>
        <v>2016</v>
      </c>
      <c r="K144" s="586">
        <f>+K14</f>
        <v>2017</v>
      </c>
      <c r="L144" s="587" t="str">
        <f>L49</f>
        <v xml:space="preserve">Total </v>
      </c>
      <c r="M144" s="490">
        <f>M49</f>
        <v>0</v>
      </c>
      <c r="N144" s="588">
        <f>+G14</f>
        <v>2013</v>
      </c>
      <c r="O144" s="586">
        <f>+H14</f>
        <v>2014</v>
      </c>
      <c r="P144" s="586">
        <f>+I14</f>
        <v>2015</v>
      </c>
      <c r="Q144" s="586">
        <f>+J14</f>
        <v>2016</v>
      </c>
      <c r="R144" s="586">
        <f>+K14</f>
        <v>2017</v>
      </c>
      <c r="S144" s="587" t="str">
        <f>S49</f>
        <v xml:space="preserve">Total </v>
      </c>
      <c r="T144" s="496"/>
    </row>
    <row r="145" spans="1:20" x14ac:dyDescent="0.35">
      <c r="A145" s="496"/>
      <c r="B145" s="496"/>
      <c r="C145" s="496"/>
      <c r="D145" s="3259" t="str">
        <f t="shared" si="27"/>
        <v>Ventes directes seules</v>
      </c>
      <c r="E145" s="3260"/>
      <c r="F145" s="3260"/>
      <c r="G145" s="589">
        <f t="shared" ref="G145:S152" si="28">G50</f>
        <v>0.47099999999999997</v>
      </c>
      <c r="H145" s="589">
        <f t="shared" si="28"/>
        <v>0.35000000000000003</v>
      </c>
      <c r="I145" s="589">
        <f t="shared" si="28"/>
        <v>0.34</v>
      </c>
      <c r="J145" s="589">
        <f t="shared" si="28"/>
        <v>0.32</v>
      </c>
      <c r="K145" s="590">
        <f t="shared" si="28"/>
        <v>0.28000000000000003</v>
      </c>
      <c r="L145" s="591">
        <f t="shared" si="28"/>
        <v>1.29</v>
      </c>
      <c r="M145" s="592">
        <f t="shared" si="28"/>
        <v>0</v>
      </c>
      <c r="N145" s="593">
        <f t="shared" si="28"/>
        <v>1</v>
      </c>
      <c r="O145" s="594">
        <f t="shared" si="28"/>
        <v>0.60658578856152512</v>
      </c>
      <c r="P145" s="594">
        <f t="shared" si="28"/>
        <v>0.43312101910828021</v>
      </c>
      <c r="Q145" s="594">
        <f t="shared" si="28"/>
        <v>0.32323232323232326</v>
      </c>
      <c r="R145" s="595">
        <f t="shared" si="28"/>
        <v>0.22950819672131145</v>
      </c>
      <c r="S145" s="596">
        <f t="shared" si="28"/>
        <v>0.3611422172452407</v>
      </c>
      <c r="T145" s="496"/>
    </row>
    <row r="146" spans="1:20" x14ac:dyDescent="0.35">
      <c r="A146" s="496"/>
      <c r="B146" s="496"/>
      <c r="C146" s="496"/>
      <c r="D146" s="3259" t="str">
        <f t="shared" si="27"/>
        <v>VARs revente</v>
      </c>
      <c r="E146" s="3260"/>
      <c r="F146" s="3260"/>
      <c r="G146" s="589">
        <f t="shared" si="28"/>
        <v>0</v>
      </c>
      <c r="H146" s="589">
        <f t="shared" si="28"/>
        <v>0.112</v>
      </c>
      <c r="I146" s="589">
        <f t="shared" si="28"/>
        <v>0.20499999999999999</v>
      </c>
      <c r="J146" s="589">
        <f t="shared" si="28"/>
        <v>0.3</v>
      </c>
      <c r="K146" s="590">
        <f t="shared" si="28"/>
        <v>0.375</v>
      </c>
      <c r="L146" s="591">
        <f t="shared" si="28"/>
        <v>0.99199999999999999</v>
      </c>
      <c r="M146" s="592">
        <f t="shared" si="28"/>
        <v>0</v>
      </c>
      <c r="N146" s="593">
        <f t="shared" si="28"/>
        <v>0</v>
      </c>
      <c r="O146" s="594">
        <f t="shared" si="28"/>
        <v>0.19410745233968801</v>
      </c>
      <c r="P146" s="594">
        <f t="shared" si="28"/>
        <v>0.26114649681528657</v>
      </c>
      <c r="Q146" s="594">
        <f t="shared" si="28"/>
        <v>0.30303030303030304</v>
      </c>
      <c r="R146" s="595">
        <f t="shared" si="28"/>
        <v>0.30737704918032782</v>
      </c>
      <c r="S146" s="596">
        <f t="shared" si="28"/>
        <v>0.27771556550951843</v>
      </c>
      <c r="T146" s="496"/>
    </row>
    <row r="147" spans="1:20" x14ac:dyDescent="0.35">
      <c r="A147" s="496"/>
      <c r="B147" s="496"/>
      <c r="C147" s="496"/>
      <c r="D147" s="3259" t="str">
        <f t="shared" si="27"/>
        <v>Editeurs revente</v>
      </c>
      <c r="E147" s="3260"/>
      <c r="F147" s="3260"/>
      <c r="G147" s="589">
        <f t="shared" si="28"/>
        <v>0</v>
      </c>
      <c r="H147" s="589">
        <f t="shared" si="28"/>
        <v>6.0000000000000005E-2</v>
      </c>
      <c r="I147" s="589">
        <f t="shared" si="28"/>
        <v>0.14000000000000001</v>
      </c>
      <c r="J147" s="589">
        <f t="shared" si="28"/>
        <v>0.2</v>
      </c>
      <c r="K147" s="590">
        <f t="shared" si="28"/>
        <v>0.27500000000000002</v>
      </c>
      <c r="L147" s="591">
        <f t="shared" si="28"/>
        <v>0.67500000000000004</v>
      </c>
      <c r="M147" s="592">
        <f t="shared" si="28"/>
        <v>0</v>
      </c>
      <c r="N147" s="593">
        <f t="shared" si="28"/>
        <v>0</v>
      </c>
      <c r="O147" s="594">
        <f t="shared" si="28"/>
        <v>0.10398613518197573</v>
      </c>
      <c r="P147" s="594">
        <f t="shared" si="28"/>
        <v>0.17834394904458598</v>
      </c>
      <c r="Q147" s="594">
        <f t="shared" si="28"/>
        <v>0.20202020202020204</v>
      </c>
      <c r="R147" s="595">
        <f t="shared" si="28"/>
        <v>0.22540983606557374</v>
      </c>
      <c r="S147" s="596">
        <f t="shared" si="28"/>
        <v>0.18896976483762595</v>
      </c>
      <c r="T147" s="496"/>
    </row>
    <row r="148" spans="1:20" x14ac:dyDescent="0.35">
      <c r="A148" s="496"/>
      <c r="B148" s="496"/>
      <c r="C148" s="496"/>
      <c r="D148" s="3259" t="str">
        <f t="shared" si="27"/>
        <v>Cabinets de conseil prescripteurs</v>
      </c>
      <c r="E148" s="3260"/>
      <c r="F148" s="3260"/>
      <c r="G148" s="589">
        <f t="shared" si="28"/>
        <v>0</v>
      </c>
      <c r="H148" s="589">
        <f t="shared" si="28"/>
        <v>2.5000000000000001E-2</v>
      </c>
      <c r="I148" s="589">
        <f t="shared" si="28"/>
        <v>4.4999999999999998E-2</v>
      </c>
      <c r="J148" s="589">
        <f t="shared" si="28"/>
        <v>0.08</v>
      </c>
      <c r="K148" s="590">
        <f t="shared" si="28"/>
        <v>0.14000000000000001</v>
      </c>
      <c r="L148" s="591">
        <f t="shared" si="28"/>
        <v>0.29000000000000004</v>
      </c>
      <c r="M148" s="592">
        <f t="shared" si="28"/>
        <v>0</v>
      </c>
      <c r="N148" s="593">
        <f t="shared" si="28"/>
        <v>0</v>
      </c>
      <c r="O148" s="594">
        <f t="shared" si="28"/>
        <v>4.3327556325823219E-2</v>
      </c>
      <c r="P148" s="594">
        <f t="shared" si="28"/>
        <v>5.7324840764331197E-2</v>
      </c>
      <c r="Q148" s="594">
        <f t="shared" si="28"/>
        <v>8.0808080808080815E-2</v>
      </c>
      <c r="R148" s="595">
        <f t="shared" si="28"/>
        <v>0.11475409836065573</v>
      </c>
      <c r="S148" s="596">
        <f t="shared" si="28"/>
        <v>8.1187010078387453E-2</v>
      </c>
      <c r="T148" s="496"/>
    </row>
    <row r="149" spans="1:20" x14ac:dyDescent="0.35">
      <c r="A149" s="496"/>
      <c r="B149" s="496"/>
      <c r="C149" s="496"/>
      <c r="D149" s="3259" t="str">
        <f t="shared" si="27"/>
        <v>ESN / SS2I en mode alliance</v>
      </c>
      <c r="E149" s="3260"/>
      <c r="F149" s="3260"/>
      <c r="G149" s="589">
        <f t="shared" si="28"/>
        <v>0</v>
      </c>
      <c r="H149" s="589">
        <f t="shared" si="28"/>
        <v>0.03</v>
      </c>
      <c r="I149" s="589">
        <f t="shared" si="28"/>
        <v>5.5E-2</v>
      </c>
      <c r="J149" s="589">
        <f t="shared" si="28"/>
        <v>0.09</v>
      </c>
      <c r="K149" s="590">
        <f t="shared" si="28"/>
        <v>0.15000000000000002</v>
      </c>
      <c r="L149" s="591">
        <f t="shared" si="28"/>
        <v>0.32500000000000001</v>
      </c>
      <c r="M149" s="592"/>
      <c r="N149" s="593">
        <f t="shared" si="28"/>
        <v>0</v>
      </c>
      <c r="O149" s="594">
        <f t="shared" si="28"/>
        <v>5.199306759098786E-2</v>
      </c>
      <c r="P149" s="594">
        <f t="shared" si="28"/>
        <v>7.0063694267515908E-2</v>
      </c>
      <c r="Q149" s="594">
        <f t="shared" si="28"/>
        <v>9.0909090909090912E-2</v>
      </c>
      <c r="R149" s="595">
        <f t="shared" si="28"/>
        <v>0.12295081967213115</v>
      </c>
      <c r="S149" s="596">
        <f t="shared" si="28"/>
        <v>9.0985442329227312E-2</v>
      </c>
      <c r="T149" s="496"/>
    </row>
    <row r="150" spans="1:20" x14ac:dyDescent="0.35">
      <c r="A150" s="496"/>
      <c r="B150" s="496"/>
      <c r="C150" s="496"/>
      <c r="D150" s="3259">
        <f t="shared" si="27"/>
        <v>0</v>
      </c>
      <c r="E150" s="3260"/>
      <c r="F150" s="3260"/>
      <c r="G150" s="589">
        <f t="shared" si="28"/>
        <v>0</v>
      </c>
      <c r="H150" s="589">
        <f t="shared" si="28"/>
        <v>0</v>
      </c>
      <c r="I150" s="589">
        <f t="shared" si="28"/>
        <v>0</v>
      </c>
      <c r="J150" s="589">
        <f t="shared" si="28"/>
        <v>0</v>
      </c>
      <c r="K150" s="590">
        <f t="shared" si="28"/>
        <v>0</v>
      </c>
      <c r="L150" s="591">
        <f t="shared" si="28"/>
        <v>0</v>
      </c>
      <c r="M150" s="592"/>
      <c r="N150" s="593">
        <f t="shared" si="28"/>
        <v>0</v>
      </c>
      <c r="O150" s="594">
        <f t="shared" si="28"/>
        <v>0</v>
      </c>
      <c r="P150" s="594">
        <f t="shared" si="28"/>
        <v>0</v>
      </c>
      <c r="Q150" s="594">
        <f t="shared" si="28"/>
        <v>0</v>
      </c>
      <c r="R150" s="595">
        <f t="shared" si="28"/>
        <v>0</v>
      </c>
      <c r="S150" s="596">
        <f t="shared" si="28"/>
        <v>0</v>
      </c>
      <c r="T150" s="496"/>
    </row>
    <row r="151" spans="1:20" x14ac:dyDescent="0.35">
      <c r="A151" s="496"/>
      <c r="B151" s="496"/>
      <c r="C151" s="496"/>
      <c r="D151" s="3259">
        <f t="shared" si="27"/>
        <v>0</v>
      </c>
      <c r="E151" s="3260"/>
      <c r="F151" s="3260"/>
      <c r="G151" s="589">
        <f t="shared" si="28"/>
        <v>0</v>
      </c>
      <c r="H151" s="589">
        <f t="shared" si="28"/>
        <v>0</v>
      </c>
      <c r="I151" s="589">
        <f t="shared" si="28"/>
        <v>0</v>
      </c>
      <c r="J151" s="589">
        <f t="shared" si="28"/>
        <v>0</v>
      </c>
      <c r="K151" s="590">
        <f t="shared" si="28"/>
        <v>0</v>
      </c>
      <c r="L151" s="591">
        <f t="shared" si="28"/>
        <v>0</v>
      </c>
      <c r="M151" s="592"/>
      <c r="N151" s="593">
        <f t="shared" si="28"/>
        <v>0</v>
      </c>
      <c r="O151" s="594">
        <f t="shared" si="28"/>
        <v>0</v>
      </c>
      <c r="P151" s="594">
        <f t="shared" si="28"/>
        <v>0</v>
      </c>
      <c r="Q151" s="594">
        <f t="shared" si="28"/>
        <v>0</v>
      </c>
      <c r="R151" s="595">
        <f t="shared" si="28"/>
        <v>0</v>
      </c>
      <c r="S151" s="596">
        <f t="shared" si="28"/>
        <v>0</v>
      </c>
      <c r="T151" s="496"/>
    </row>
    <row r="152" spans="1:20" ht="15" thickBot="1" x14ac:dyDescent="0.4">
      <c r="A152" s="496"/>
      <c r="B152" s="496"/>
      <c r="C152" s="496"/>
      <c r="D152" s="3259">
        <f t="shared" si="27"/>
        <v>0</v>
      </c>
      <c r="E152" s="3260"/>
      <c r="F152" s="3260"/>
      <c r="G152" s="589">
        <f t="shared" si="28"/>
        <v>0</v>
      </c>
      <c r="H152" s="589">
        <f t="shared" si="28"/>
        <v>0</v>
      </c>
      <c r="I152" s="589">
        <f t="shared" si="28"/>
        <v>0</v>
      </c>
      <c r="J152" s="589">
        <f t="shared" si="28"/>
        <v>0</v>
      </c>
      <c r="K152" s="590">
        <f t="shared" si="28"/>
        <v>0</v>
      </c>
      <c r="L152" s="591">
        <f t="shared" si="28"/>
        <v>0</v>
      </c>
      <c r="M152" s="592"/>
      <c r="N152" s="593">
        <f t="shared" si="28"/>
        <v>0</v>
      </c>
      <c r="O152" s="594">
        <f t="shared" si="28"/>
        <v>0</v>
      </c>
      <c r="P152" s="594">
        <f t="shared" si="28"/>
        <v>0</v>
      </c>
      <c r="Q152" s="594">
        <f t="shared" si="28"/>
        <v>0</v>
      </c>
      <c r="R152" s="595">
        <f t="shared" si="28"/>
        <v>0</v>
      </c>
      <c r="S152" s="596">
        <f t="shared" si="28"/>
        <v>0</v>
      </c>
      <c r="T152" s="496"/>
    </row>
    <row r="153" spans="1:20" ht="15" thickTop="1" x14ac:dyDescent="0.35">
      <c r="A153" s="496"/>
      <c r="B153" s="496"/>
      <c r="C153" s="496"/>
      <c r="D153" s="3255" t="str">
        <f>A59</f>
        <v>Total</v>
      </c>
      <c r="E153" s="3256"/>
      <c r="F153" s="3256"/>
      <c r="G153" s="597">
        <f t="shared" ref="G153:S154" si="29">G59</f>
        <v>0.47099999999999997</v>
      </c>
      <c r="H153" s="597">
        <f t="shared" si="29"/>
        <v>0.57700000000000007</v>
      </c>
      <c r="I153" s="597">
        <f t="shared" si="29"/>
        <v>0.78500000000000014</v>
      </c>
      <c r="J153" s="597">
        <f t="shared" si="29"/>
        <v>0.99</v>
      </c>
      <c r="K153" s="598">
        <f t="shared" si="29"/>
        <v>1.2200000000000002</v>
      </c>
      <c r="L153" s="599">
        <f t="shared" si="29"/>
        <v>3.5720000000000005</v>
      </c>
      <c r="M153" s="592">
        <f t="shared" si="29"/>
        <v>0</v>
      </c>
      <c r="N153" s="600">
        <f t="shared" si="29"/>
        <v>0.99999999999999989</v>
      </c>
      <c r="O153" s="601">
        <f t="shared" si="29"/>
        <v>0.99999999999999989</v>
      </c>
      <c r="P153" s="601">
        <f t="shared" si="29"/>
        <v>0.99999999999999978</v>
      </c>
      <c r="Q153" s="601">
        <f t="shared" si="29"/>
        <v>1</v>
      </c>
      <c r="R153" s="602">
        <f t="shared" si="29"/>
        <v>1</v>
      </c>
      <c r="S153" s="603">
        <f t="shared" si="29"/>
        <v>0.99999999999999989</v>
      </c>
      <c r="T153" s="496"/>
    </row>
    <row r="154" spans="1:20" ht="15" thickBot="1" x14ac:dyDescent="0.4">
      <c r="A154" s="496"/>
      <c r="B154" s="496"/>
      <c r="C154" s="496"/>
      <c r="D154" s="3257" t="str">
        <f>A60</f>
        <v>Taux de croissance annuel</v>
      </c>
      <c r="E154" s="3258"/>
      <c r="F154" s="3258"/>
      <c r="G154" s="604">
        <f t="shared" si="29"/>
        <v>0</v>
      </c>
      <c r="H154" s="605">
        <f t="shared" si="29"/>
        <v>1.2250530785562634</v>
      </c>
      <c r="I154" s="605">
        <f t="shared" si="29"/>
        <v>1.3604852686308493</v>
      </c>
      <c r="J154" s="605">
        <f t="shared" si="29"/>
        <v>1.2611464968152863</v>
      </c>
      <c r="K154" s="606">
        <f t="shared" si="29"/>
        <v>1.2323232323232325</v>
      </c>
      <c r="L154" s="607">
        <f t="shared" si="29"/>
        <v>0</v>
      </c>
      <c r="M154" s="592">
        <f t="shared" si="29"/>
        <v>0</v>
      </c>
      <c r="N154" s="608">
        <f t="shared" si="29"/>
        <v>0</v>
      </c>
      <c r="O154" s="604">
        <f t="shared" si="29"/>
        <v>0</v>
      </c>
      <c r="P154" s="604">
        <f t="shared" si="29"/>
        <v>0</v>
      </c>
      <c r="Q154" s="604">
        <f t="shared" si="29"/>
        <v>0</v>
      </c>
      <c r="R154" s="609">
        <f t="shared" si="29"/>
        <v>0</v>
      </c>
      <c r="S154" s="607">
        <f t="shared" si="29"/>
        <v>0</v>
      </c>
      <c r="T154" s="496"/>
    </row>
    <row r="155" spans="1:20" ht="15" thickTop="1" x14ac:dyDescent="0.35">
      <c r="A155" s="496"/>
      <c r="B155" s="496"/>
      <c r="C155" s="496"/>
      <c r="D155" s="496"/>
      <c r="E155" s="496"/>
      <c r="F155" s="496"/>
      <c r="G155" s="496"/>
      <c r="H155" s="496"/>
      <c r="I155" s="496"/>
      <c r="J155" s="496"/>
      <c r="K155" s="496"/>
      <c r="L155" s="496"/>
      <c r="M155" s="497"/>
      <c r="N155" s="496"/>
      <c r="O155" s="496"/>
      <c r="P155" s="496"/>
      <c r="Q155" s="496"/>
      <c r="R155" s="496"/>
      <c r="S155" s="496"/>
      <c r="T155" s="496"/>
    </row>
    <row r="156" spans="1:20" x14ac:dyDescent="0.35">
      <c r="M156" s="200"/>
    </row>
    <row r="157" spans="1:20" x14ac:dyDescent="0.35">
      <c r="M157" s="200"/>
    </row>
  </sheetData>
  <mergeCells count="86">
    <mergeCell ref="D1:G1"/>
    <mergeCell ref="I1:J1"/>
    <mergeCell ref="L1:M1"/>
    <mergeCell ref="D2:G2"/>
    <mergeCell ref="I2:J2"/>
    <mergeCell ref="L2:M2"/>
    <mergeCell ref="A4:G4"/>
    <mergeCell ref="H4:P4"/>
    <mergeCell ref="A5:B5"/>
    <mergeCell ref="C5:P5"/>
    <mergeCell ref="A7:G7"/>
    <mergeCell ref="J7:O7"/>
    <mergeCell ref="A20:F20"/>
    <mergeCell ref="D8:G8"/>
    <mergeCell ref="D9:G9"/>
    <mergeCell ref="D10:G11"/>
    <mergeCell ref="A14:F14"/>
    <mergeCell ref="A15:F15"/>
    <mergeCell ref="G15:L15"/>
    <mergeCell ref="N15:S15"/>
    <mergeCell ref="A16:F16"/>
    <mergeCell ref="A17:F17"/>
    <mergeCell ref="A18:F18"/>
    <mergeCell ref="A19:F19"/>
    <mergeCell ref="N29:S29"/>
    <mergeCell ref="A30:F30"/>
    <mergeCell ref="A21:F21"/>
    <mergeCell ref="A22:F22"/>
    <mergeCell ref="A23:F23"/>
    <mergeCell ref="A24:L24"/>
    <mergeCell ref="N24:S24"/>
    <mergeCell ref="A25:F25"/>
    <mergeCell ref="A36:F36"/>
    <mergeCell ref="A26:F26"/>
    <mergeCell ref="A28:F28"/>
    <mergeCell ref="A29:F29"/>
    <mergeCell ref="G29:L29"/>
    <mergeCell ref="A31:F31"/>
    <mergeCell ref="A32:F32"/>
    <mergeCell ref="A33:F33"/>
    <mergeCell ref="A34:F34"/>
    <mergeCell ref="A35:F35"/>
    <mergeCell ref="A50:F50"/>
    <mergeCell ref="A37:F37"/>
    <mergeCell ref="A38:L38"/>
    <mergeCell ref="N38:S38"/>
    <mergeCell ref="A39:F39"/>
    <mergeCell ref="A40:F40"/>
    <mergeCell ref="A41:L41"/>
    <mergeCell ref="A42:F42"/>
    <mergeCell ref="A43:F43"/>
    <mergeCell ref="A44:F44"/>
    <mergeCell ref="A45:F45"/>
    <mergeCell ref="A49:F49"/>
    <mergeCell ref="A98:K98"/>
    <mergeCell ref="M98:O98"/>
    <mergeCell ref="A51:F51"/>
    <mergeCell ref="A52:F52"/>
    <mergeCell ref="A53:F53"/>
    <mergeCell ref="A54:F54"/>
    <mergeCell ref="A55:F55"/>
    <mergeCell ref="A56:F56"/>
    <mergeCell ref="A57:F57"/>
    <mergeCell ref="A58:L58"/>
    <mergeCell ref="N58:S58"/>
    <mergeCell ref="A59:F59"/>
    <mergeCell ref="A60:F60"/>
    <mergeCell ref="D147:F147"/>
    <mergeCell ref="A99:K103"/>
    <mergeCell ref="M99:O103"/>
    <mergeCell ref="A105:K105"/>
    <mergeCell ref="A106:K111"/>
    <mergeCell ref="M106:O106"/>
    <mergeCell ref="M107:O111"/>
    <mergeCell ref="D143:L143"/>
    <mergeCell ref="N143:S143"/>
    <mergeCell ref="D144:F144"/>
    <mergeCell ref="D145:F145"/>
    <mergeCell ref="D146:F146"/>
    <mergeCell ref="D153:F153"/>
    <mergeCell ref="D154:F154"/>
    <mergeCell ref="D148:F148"/>
    <mergeCell ref="D149:F149"/>
    <mergeCell ref="D150:F150"/>
    <mergeCell ref="D151:F151"/>
    <mergeCell ref="D152:F152"/>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500-000000000000}">
      <formula1>AvancementTheme</formula1>
    </dataValidation>
  </dataValidations>
  <hyperlinks>
    <hyperlink ref="O1" location="DPDV_02MV3" display="PdV" xr:uid="{00000000-0004-0000-3500-000000000000}"/>
    <hyperlink ref="P1" location="DKPI_02MV3" display="KPI's" xr:uid="{00000000-0004-0000-3500-000001000000}"/>
  </hyperlinks>
  <pageMargins left="0.70866141732283472" right="0.70866141732283472" top="0.74803149606299213" bottom="0.74803149606299213" header="0.31496062992125984" footer="0.31496062992125984"/>
  <pageSetup paperSize="9" scale="37" orientation="portrait" r:id="rId1"/>
  <headerFooter>
    <oddHeader>&amp;LPAD Methodology (c) 2013-2014&amp;RStrategic Management Workshop</oddHeader>
    <oddFooter>&amp;L&amp;F&amp;C&amp;A&amp;RSituation au : &amp;D - page : &amp;P/&amp;N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73">
    <tabColor rgb="FF92D050"/>
    <pageSetUpPr fitToPage="1"/>
  </sheetPr>
  <dimension ref="A1:U131"/>
  <sheetViews>
    <sheetView showGridLines="0" showRowColHeaders="0" showZeros="0" zoomScaleNormal="100" workbookViewId="0">
      <pane ySplit="5" topLeftCell="A6" activePane="bottomLeft" state="frozen"/>
      <selection activeCell="E12" sqref="E12:H12"/>
      <selection pane="bottomLeft" activeCell="N44" sqref="N44"/>
    </sheetView>
  </sheetViews>
  <sheetFormatPr baseColWidth="10" defaultColWidth="11.453125" defaultRowHeight="13" x14ac:dyDescent="0.3"/>
  <cols>
    <col min="1" max="2" width="9.1796875" style="117" customWidth="1"/>
    <col min="3" max="3" width="13" style="117" customWidth="1"/>
    <col min="4" max="5" width="10.26953125" style="117" customWidth="1"/>
    <col min="6" max="17" width="9.1796875" style="117" customWidth="1"/>
    <col min="18" max="16384" width="11.453125" style="117"/>
  </cols>
  <sheetData>
    <row r="1" spans="1:18"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c r="R1" s="450"/>
    </row>
    <row r="2" spans="1:18" s="59" customFormat="1" ht="18" customHeight="1" x14ac:dyDescent="0.35">
      <c r="A2" s="398"/>
      <c r="B2" s="398"/>
      <c r="C2" s="398"/>
      <c r="D2" s="1996" t="str">
        <f>NomClient</f>
        <v>BestEditor</v>
      </c>
      <c r="E2" s="1997"/>
      <c r="F2" s="1997"/>
      <c r="G2" s="1998"/>
      <c r="H2" s="398"/>
      <c r="I2" s="2164" t="s">
        <v>282</v>
      </c>
      <c r="J2" s="2000"/>
      <c r="K2" s="398"/>
      <c r="L2" s="2001">
        <v>41862.634282407409</v>
      </c>
      <c r="M2" s="2002"/>
      <c r="N2" s="399"/>
      <c r="O2" s="448">
        <f>IF(LEN(DPDV_02OP3)&gt;0,LEN(DPDV_02OP3),0-PDV_NBmini)</f>
        <v>-10</v>
      </c>
      <c r="P2" s="448">
        <f>IF(LEN(DKPI_02OP3)&gt;0,LEN(DKPI_02OP3),0-KPI_NBmini)</f>
        <v>-10</v>
      </c>
      <c r="Q2" s="451"/>
      <c r="R2" s="451"/>
    </row>
    <row r="3" spans="1:18" s="61" customFormat="1" ht="6.75" customHeight="1" thickBot="1" x14ac:dyDescent="0.4">
      <c r="A3" s="401"/>
      <c r="B3" s="401"/>
      <c r="C3" s="401"/>
      <c r="D3" s="401"/>
      <c r="E3" s="401"/>
      <c r="F3" s="401"/>
      <c r="G3" s="401"/>
      <c r="H3" s="401"/>
      <c r="I3" s="401"/>
      <c r="J3" s="401"/>
      <c r="K3" s="401"/>
      <c r="L3" s="401"/>
      <c r="M3" s="401"/>
      <c r="N3" s="401"/>
      <c r="O3" s="401"/>
      <c r="P3" s="401"/>
      <c r="Q3" s="64"/>
      <c r="R3" s="64"/>
    </row>
    <row r="4" spans="1:18" s="1" customFormat="1" ht="24.75" customHeight="1" thickBot="1" x14ac:dyDescent="0.4">
      <c r="A4" s="3341" t="str">
        <f>Parametre!B25  &amp; "  : "</f>
        <v xml:space="preserve">Plan de Recrutement et démarrage  : </v>
      </c>
      <c r="B4" s="3341"/>
      <c r="C4" s="3341"/>
      <c r="D4" s="3341"/>
      <c r="E4" s="3341"/>
      <c r="F4" s="3341"/>
      <c r="G4" s="3341"/>
      <c r="H4" s="3342" t="str">
        <f>"Opportunité de revenus pour les partenaires pour " &amp;NomProd3</f>
        <v>Opportunité de revenus pour les partenaires pour Offre 3</v>
      </c>
      <c r="I4" s="3342"/>
      <c r="J4" s="3342"/>
      <c r="K4" s="3342"/>
      <c r="L4" s="3342"/>
      <c r="M4" s="3342"/>
      <c r="N4" s="3342"/>
      <c r="O4" s="3342"/>
      <c r="P4" s="3343"/>
      <c r="Q4" s="435"/>
      <c r="R4" s="435"/>
    </row>
    <row r="5" spans="1:18" s="193" customFormat="1" ht="25.5" customHeight="1" thickBot="1" x14ac:dyDescent="0.4">
      <c r="A5" s="2017" t="s">
        <v>14</v>
      </c>
      <c r="B5" s="2017"/>
      <c r="C5" s="2018" t="s">
        <v>736</v>
      </c>
      <c r="D5" s="2018"/>
      <c r="E5" s="2018"/>
      <c r="F5" s="2018"/>
      <c r="G5" s="2018"/>
      <c r="H5" s="2018"/>
      <c r="I5" s="2018"/>
      <c r="J5" s="2018"/>
      <c r="K5" s="2018"/>
      <c r="L5" s="2018"/>
      <c r="M5" s="2018"/>
      <c r="N5" s="2018"/>
      <c r="O5" s="2018"/>
      <c r="P5" s="2018"/>
      <c r="Q5" s="452"/>
      <c r="R5" s="452"/>
    </row>
    <row r="6" spans="1:18" s="211" customFormat="1" ht="51.75" customHeight="1" thickTop="1" x14ac:dyDescent="0.35">
      <c r="A6" s="3308" t="s">
        <v>957</v>
      </c>
      <c r="B6" s="3309"/>
      <c r="C6" s="3309"/>
      <c r="D6" s="3309" t="s">
        <v>528</v>
      </c>
      <c r="E6" s="3309"/>
      <c r="F6" s="489">
        <f>AnReference-1</f>
        <v>2013</v>
      </c>
      <c r="G6" s="489">
        <f>AnReference</f>
        <v>2014</v>
      </c>
      <c r="H6" s="489">
        <f>AnReference+1</f>
        <v>2015</v>
      </c>
      <c r="I6" s="489">
        <f>AnReference+2</f>
        <v>2016</v>
      </c>
      <c r="J6" s="1100">
        <f>AnReference+3</f>
        <v>2017</v>
      </c>
      <c r="K6" s="1085" t="s">
        <v>564</v>
      </c>
      <c r="L6" s="611"/>
      <c r="M6" s="611"/>
      <c r="N6" s="611"/>
      <c r="O6" s="611"/>
      <c r="P6" s="611"/>
      <c r="Q6" s="611"/>
      <c r="R6" s="611"/>
    </row>
    <row r="7" spans="1:18" s="212" customFormat="1" ht="25.5" customHeight="1" x14ac:dyDescent="0.35">
      <c r="A7" s="3409" t="s">
        <v>734</v>
      </c>
      <c r="B7" s="3410"/>
      <c r="C7" s="3410"/>
      <c r="D7" s="3498"/>
      <c r="E7" s="3499"/>
      <c r="F7" s="3499"/>
      <c r="G7" s="3499"/>
      <c r="H7" s="3499"/>
      <c r="I7" s="3499"/>
      <c r="J7" s="3499"/>
      <c r="K7" s="3500"/>
      <c r="L7" s="612"/>
      <c r="M7" s="612"/>
      <c r="N7" s="612"/>
      <c r="O7" s="612"/>
      <c r="P7" s="612"/>
      <c r="Q7" s="612"/>
      <c r="R7" s="612"/>
    </row>
    <row r="8" spans="1:18" s="213" customFormat="1" ht="18" customHeight="1" x14ac:dyDescent="0.35">
      <c r="A8" s="3387" t="str">
        <f>'02-SALESPLAN-OFR3'!A16:F16</f>
        <v>Ventes directes seules</v>
      </c>
      <c r="B8" s="3388"/>
      <c r="C8" s="3388"/>
      <c r="D8" s="2444"/>
      <c r="E8" s="2444"/>
      <c r="F8" s="1172">
        <f>$D$8*'02-SALESPLAN-OFR3'!G16</f>
        <v>0</v>
      </c>
      <c r="G8" s="1172">
        <f>$D$8*'02-SALESPLAN-OFR3'!H16</f>
        <v>0</v>
      </c>
      <c r="H8" s="1172">
        <f>$D$8*'02-SALESPLAN-OFR3'!I16</f>
        <v>0</v>
      </c>
      <c r="I8" s="1172">
        <f>$D$8*'02-SALESPLAN-OFR3'!J16</f>
        <v>0</v>
      </c>
      <c r="J8" s="1173">
        <f>$D$8*'02-SALESPLAN-OFR3'!K16</f>
        <v>0</v>
      </c>
      <c r="K8" s="1174">
        <f t="shared" ref="K8:K15" si="0">SUM(G8:J8)</f>
        <v>0</v>
      </c>
      <c r="L8" s="583"/>
      <c r="M8" s="583"/>
      <c r="N8" s="583"/>
      <c r="O8" s="583"/>
      <c r="P8" s="583"/>
      <c r="Q8" s="583"/>
      <c r="R8" s="583"/>
    </row>
    <row r="9" spans="1:18" s="213" customFormat="1" ht="18" customHeight="1" x14ac:dyDescent="0.35">
      <c r="A9" s="3387" t="str">
        <f>'02-SALESPLAN-OFR3'!A17:F17</f>
        <v>VARs revente</v>
      </c>
      <c r="B9" s="3388"/>
      <c r="C9" s="3388"/>
      <c r="D9" s="3389">
        <v>0.3</v>
      </c>
      <c r="E9" s="3389"/>
      <c r="F9" s="613">
        <f>$D$9*'02-SALESPLAN-OFR3'!G17</f>
        <v>0</v>
      </c>
      <c r="G9" s="613">
        <f>$D$9*'02-SALESPLAN-OFR3'!H17</f>
        <v>3.5999999999999999E-3</v>
      </c>
      <c r="H9" s="613">
        <f>$D$9*'02-SALESPLAN-OFR3'!I17</f>
        <v>7.4999999999999997E-3</v>
      </c>
      <c r="I9" s="613">
        <f>$D$9*'02-SALESPLAN-OFR3'!J17</f>
        <v>1.4999999999999999E-2</v>
      </c>
      <c r="J9" s="1084">
        <f>$D$9*'02-SALESPLAN-OFR3'!K17</f>
        <v>2.2499999999999999E-2</v>
      </c>
      <c r="K9" s="1086">
        <f t="shared" si="0"/>
        <v>4.8599999999999997E-2</v>
      </c>
      <c r="L9" s="583"/>
      <c r="M9" s="583"/>
      <c r="N9" s="583"/>
      <c r="O9" s="583"/>
      <c r="P9" s="583"/>
      <c r="Q9" s="583"/>
      <c r="R9" s="583"/>
    </row>
    <row r="10" spans="1:18" s="213" customFormat="1" ht="35.25" customHeight="1" x14ac:dyDescent="0.35">
      <c r="A10" s="3387" t="str">
        <f>'02-SALESPLAN-OFR3'!A18:F18</f>
        <v>Editeurs revente</v>
      </c>
      <c r="B10" s="3388"/>
      <c r="C10" s="3388"/>
      <c r="D10" s="3389">
        <v>0.3</v>
      </c>
      <c r="E10" s="3389"/>
      <c r="F10" s="613">
        <f>$D$10*'02-SALESPLAN-OFR3'!G18</f>
        <v>0</v>
      </c>
      <c r="G10" s="613">
        <f>$D$10*'02-SALESPLAN-OFR3'!H18</f>
        <v>3.0000000000000001E-3</v>
      </c>
      <c r="H10" s="613">
        <f>$D$10*'02-SALESPLAN-OFR3'!I18</f>
        <v>8.9999999999999993E-3</v>
      </c>
      <c r="I10" s="613">
        <f>$D$10*'02-SALESPLAN-OFR3'!J18</f>
        <v>1.4999999999999999E-2</v>
      </c>
      <c r="J10" s="1084">
        <f>$D$10*'02-SALESPLAN-OFR3'!K18</f>
        <v>2.2499999999999999E-2</v>
      </c>
      <c r="K10" s="1086">
        <f t="shared" si="0"/>
        <v>4.9500000000000002E-2</v>
      </c>
      <c r="L10" s="583"/>
      <c r="M10" s="583"/>
      <c r="N10" s="583"/>
      <c r="O10" s="583"/>
      <c r="P10" s="583"/>
      <c r="Q10" s="583"/>
      <c r="R10" s="583"/>
    </row>
    <row r="11" spans="1:18" s="213" customFormat="1" ht="36" customHeight="1" x14ac:dyDescent="0.35">
      <c r="A11" s="3387" t="str">
        <f>'02-SALESPLAN-OFR3'!A19:F19</f>
        <v>Cabinets de conseil prescripteurs</v>
      </c>
      <c r="B11" s="3388"/>
      <c r="C11" s="3388"/>
      <c r="D11" s="3389">
        <v>0.15</v>
      </c>
      <c r="E11" s="3389"/>
      <c r="F11" s="613">
        <f>$D$11*'02-SALESPLAN-OFR3'!G19</f>
        <v>0</v>
      </c>
      <c r="G11" s="613">
        <f>$D$11*'02-SALESPLAN-OFR3'!H19</f>
        <v>1.5E-3</v>
      </c>
      <c r="H11" s="613">
        <f>$D$11*'02-SALESPLAN-OFR3'!I19</f>
        <v>3.0000000000000001E-3</v>
      </c>
      <c r="I11" s="613">
        <f>$D$11*'02-SALESPLAN-OFR3'!J19</f>
        <v>4.4999999999999997E-3</v>
      </c>
      <c r="J11" s="1084">
        <f>$D$11*'02-SALESPLAN-OFR3'!K19</f>
        <v>6.0000000000000001E-3</v>
      </c>
      <c r="K11" s="1086">
        <f t="shared" si="0"/>
        <v>1.5000000000000001E-2</v>
      </c>
      <c r="L11" s="583"/>
      <c r="M11" s="583"/>
      <c r="N11" s="583"/>
      <c r="O11" s="583"/>
      <c r="P11" s="583"/>
      <c r="Q11" s="583"/>
      <c r="R11" s="583"/>
    </row>
    <row r="12" spans="1:18" s="213" customFormat="1" ht="30" customHeight="1" x14ac:dyDescent="0.35">
      <c r="A12" s="3387" t="str">
        <f>'02-SALESPLAN-OFR3'!A20:F20</f>
        <v>ESN / SS2I en mode alliance</v>
      </c>
      <c r="B12" s="3388"/>
      <c r="C12" s="3388"/>
      <c r="D12" s="3389">
        <v>0.1</v>
      </c>
      <c r="E12" s="3389"/>
      <c r="F12" s="613">
        <f>$D$11*'02-SALESPLAN-OFR3'!G20</f>
        <v>0</v>
      </c>
      <c r="G12" s="613">
        <f>$D12*'02-SALESPLAN-OFR3'!H20</f>
        <v>1.5E-3</v>
      </c>
      <c r="H12" s="613">
        <f>$D12*'02-SALESPLAN-OFR3'!I20</f>
        <v>3.0000000000000001E-3</v>
      </c>
      <c r="I12" s="613">
        <f>$D12*'02-SALESPLAN-OFR3'!J20</f>
        <v>4.0000000000000001E-3</v>
      </c>
      <c r="J12" s="1084">
        <f>$D12*'02-SALESPLAN-OFR3'!K20</f>
        <v>5.000000000000001E-3</v>
      </c>
      <c r="K12" s="1086">
        <f t="shared" si="0"/>
        <v>1.3500000000000002E-2</v>
      </c>
      <c r="L12" s="583"/>
      <c r="M12" s="583"/>
      <c r="N12" s="583"/>
      <c r="O12" s="583"/>
      <c r="P12" s="583"/>
      <c r="Q12" s="583"/>
      <c r="R12" s="583"/>
    </row>
    <row r="13" spans="1:18" s="213" customFormat="1" ht="18" customHeight="1" x14ac:dyDescent="0.35">
      <c r="A13" s="3392">
        <f>'02-SALESPLAN-OFR3'!A21:F21</f>
        <v>0</v>
      </c>
      <c r="B13" s="3393"/>
      <c r="C13" s="3393"/>
      <c r="D13" s="3394"/>
      <c r="E13" s="3395"/>
      <c r="F13" s="613">
        <f>$D$11*'02-SALESPLAN-OFR3'!G21</f>
        <v>0</v>
      </c>
      <c r="G13" s="613">
        <f>$D13*'02-SALESPLAN-OFR3'!H21</f>
        <v>0</v>
      </c>
      <c r="H13" s="613">
        <f>$D13*'02-SALESPLAN-OFR3'!I21</f>
        <v>0</v>
      </c>
      <c r="I13" s="613">
        <f>$D13*'02-SALESPLAN-OFR3'!J21</f>
        <v>0</v>
      </c>
      <c r="J13" s="1084">
        <f>$D13*'02-SALESPLAN-OFR3'!K21</f>
        <v>0</v>
      </c>
      <c r="K13" s="1086">
        <f t="shared" si="0"/>
        <v>0</v>
      </c>
      <c r="L13" s="583"/>
      <c r="M13" s="583"/>
      <c r="N13" s="583"/>
      <c r="O13" s="583"/>
      <c r="P13" s="583"/>
      <c r="Q13" s="583"/>
      <c r="R13" s="583"/>
    </row>
    <row r="14" spans="1:18" s="213" customFormat="1" ht="18" customHeight="1" x14ac:dyDescent="0.35">
      <c r="A14" s="3392">
        <f>'02-SALESPLAN-OFR3'!A22:F22</f>
        <v>0</v>
      </c>
      <c r="B14" s="3393"/>
      <c r="C14" s="3393"/>
      <c r="D14" s="3394"/>
      <c r="E14" s="3395"/>
      <c r="F14" s="613">
        <f>$D$11*'02-SALESPLAN-OFR3'!G22</f>
        <v>0</v>
      </c>
      <c r="G14" s="613">
        <f>$D14*'02-SALESPLAN-OFR3'!H22</f>
        <v>0</v>
      </c>
      <c r="H14" s="613">
        <f>$D14*'02-SALESPLAN-OFR3'!I22</f>
        <v>0</v>
      </c>
      <c r="I14" s="613">
        <f>$D14*'02-SALESPLAN-OFR3'!J22</f>
        <v>0</v>
      </c>
      <c r="J14" s="1084">
        <f>$D14*'02-SALESPLAN-OFR3'!K22</f>
        <v>0</v>
      </c>
      <c r="K14" s="1086">
        <f t="shared" si="0"/>
        <v>0</v>
      </c>
      <c r="L14" s="583"/>
      <c r="M14" s="583"/>
      <c r="N14" s="583"/>
      <c r="O14" s="583"/>
      <c r="P14" s="583"/>
      <c r="Q14" s="583"/>
      <c r="R14" s="583"/>
    </row>
    <row r="15" spans="1:18" s="213" customFormat="1" ht="18" customHeight="1" x14ac:dyDescent="0.35">
      <c r="A15" s="3392">
        <f>'02-SALESPLAN-OFR3'!A23:F23</f>
        <v>0</v>
      </c>
      <c r="B15" s="3393"/>
      <c r="C15" s="3393"/>
      <c r="D15" s="3394"/>
      <c r="E15" s="3395"/>
      <c r="F15" s="613">
        <f>$D$11*'02-SALESPLAN-OFR3'!G23</f>
        <v>0</v>
      </c>
      <c r="G15" s="613">
        <f>$D15*'02-SALESPLAN-OFR3'!H23</f>
        <v>0</v>
      </c>
      <c r="H15" s="613">
        <f>$D15*'02-SALESPLAN-OFR3'!I23</f>
        <v>0</v>
      </c>
      <c r="I15" s="613">
        <f>$D15*'02-SALESPLAN-OFR3'!J23</f>
        <v>0</v>
      </c>
      <c r="J15" s="1084">
        <f>$D15*'02-SALESPLAN-OFR3'!K23</f>
        <v>0</v>
      </c>
      <c r="K15" s="1086">
        <f t="shared" si="0"/>
        <v>0</v>
      </c>
      <c r="L15" s="583"/>
      <c r="M15" s="583"/>
      <c r="N15" s="583"/>
      <c r="O15" s="583"/>
      <c r="P15" s="583"/>
      <c r="Q15" s="583"/>
      <c r="R15" s="583"/>
    </row>
    <row r="16" spans="1:18" s="213" customFormat="1" ht="9" customHeight="1" x14ac:dyDescent="0.35">
      <c r="A16" s="3396"/>
      <c r="B16" s="3397"/>
      <c r="C16" s="3397"/>
      <c r="D16" s="3397"/>
      <c r="E16" s="3397"/>
      <c r="F16" s="3397"/>
      <c r="G16" s="3397"/>
      <c r="H16" s="3397"/>
      <c r="I16" s="3397"/>
      <c r="J16" s="3397"/>
      <c r="K16" s="3398"/>
      <c r="L16" s="583"/>
      <c r="M16" s="583"/>
      <c r="N16" s="583"/>
      <c r="O16" s="583"/>
      <c r="P16" s="583"/>
      <c r="Q16" s="583"/>
      <c r="R16" s="583"/>
    </row>
    <row r="17" spans="1:18" s="213" customFormat="1" ht="18" customHeight="1" thickBot="1" x14ac:dyDescent="0.4">
      <c r="A17" s="3399" t="s">
        <v>998</v>
      </c>
      <c r="B17" s="3400"/>
      <c r="C17" s="3400"/>
      <c r="D17" s="3400"/>
      <c r="E17" s="3400"/>
      <c r="F17" s="614">
        <f>SUM(F8:F15)</f>
        <v>0</v>
      </c>
      <c r="G17" s="615">
        <f>SUM(G8:G16)</f>
        <v>9.5999999999999992E-3</v>
      </c>
      <c r="H17" s="615">
        <f>SUM(H8:H16)</f>
        <v>2.2499999999999999E-2</v>
      </c>
      <c r="I17" s="615">
        <f>SUM(I8:I16)</f>
        <v>3.8499999999999993E-2</v>
      </c>
      <c r="J17" s="616">
        <f>SUM(J8:J16)</f>
        <v>5.5999999999999994E-2</v>
      </c>
      <c r="K17" s="1095">
        <f>SUM(K8:K16)</f>
        <v>0.12659999999999999</v>
      </c>
      <c r="L17" s="583"/>
      <c r="M17" s="583"/>
      <c r="N17" s="583"/>
      <c r="O17" s="583"/>
      <c r="P17" s="583"/>
      <c r="Q17" s="583"/>
      <c r="R17" s="583"/>
    </row>
    <row r="18" spans="1:18" s="213" customFormat="1" ht="18" customHeight="1" thickTop="1" x14ac:dyDescent="0.35">
      <c r="A18" s="583"/>
      <c r="B18" s="583"/>
      <c r="C18" s="583"/>
      <c r="D18" s="544"/>
      <c r="E18" s="544"/>
      <c r="F18" s="617"/>
      <c r="G18" s="618"/>
      <c r="H18" s="618"/>
      <c r="I18" s="618"/>
      <c r="J18" s="618"/>
      <c r="K18" s="619"/>
      <c r="L18" s="583"/>
      <c r="M18" s="583"/>
      <c r="N18" s="583"/>
      <c r="O18" s="583"/>
      <c r="P18" s="583"/>
      <c r="Q18" s="583"/>
      <c r="R18" s="583"/>
    </row>
    <row r="19" spans="1:18" s="213" customFormat="1" ht="18" customHeight="1" x14ac:dyDescent="0.35">
      <c r="A19" s="583"/>
      <c r="B19" s="583"/>
      <c r="C19" s="583"/>
      <c r="D19" s="544"/>
      <c r="E19" s="544"/>
      <c r="F19" s="617"/>
      <c r="G19" s="618"/>
      <c r="H19" s="618"/>
      <c r="I19" s="618"/>
      <c r="J19" s="618"/>
      <c r="K19" s="619"/>
      <c r="L19" s="583"/>
      <c r="M19" s="583"/>
      <c r="N19" s="583"/>
      <c r="O19" s="583"/>
      <c r="P19" s="583"/>
      <c r="Q19" s="583"/>
      <c r="R19" s="583"/>
    </row>
    <row r="20" spans="1:18" s="213" customFormat="1" ht="9.75" customHeight="1" thickBot="1" x14ac:dyDescent="0.4">
      <c r="A20" s="583"/>
      <c r="B20" s="583"/>
      <c r="C20" s="583"/>
      <c r="D20" s="544"/>
      <c r="E20" s="544"/>
      <c r="F20" s="617"/>
      <c r="G20" s="618"/>
      <c r="H20" s="618"/>
      <c r="I20" s="618"/>
      <c r="J20" s="618"/>
      <c r="K20" s="619"/>
      <c r="L20" s="583"/>
      <c r="M20" s="583"/>
      <c r="N20" s="583"/>
      <c r="O20" s="583"/>
      <c r="P20" s="583"/>
      <c r="Q20" s="583"/>
      <c r="R20" s="583"/>
    </row>
    <row r="21" spans="1:18" s="214" customFormat="1" ht="38.25" customHeight="1" thickTop="1" x14ac:dyDescent="0.35">
      <c r="A21" s="3308" t="s">
        <v>523</v>
      </c>
      <c r="B21" s="3309"/>
      <c r="C21" s="3309"/>
      <c r="D21" s="3309" t="s">
        <v>527</v>
      </c>
      <c r="E21" s="3309"/>
      <c r="F21" s="620">
        <f t="shared" ref="F21:K21" si="1">F6</f>
        <v>2013</v>
      </c>
      <c r="G21" s="620">
        <f t="shared" si="1"/>
        <v>2014</v>
      </c>
      <c r="H21" s="620">
        <f t="shared" si="1"/>
        <v>2015</v>
      </c>
      <c r="I21" s="620">
        <f t="shared" si="1"/>
        <v>2016</v>
      </c>
      <c r="J21" s="621">
        <f t="shared" si="1"/>
        <v>2017</v>
      </c>
      <c r="K21" s="1090" t="str">
        <f t="shared" si="1"/>
        <v xml:space="preserve">Total </v>
      </c>
      <c r="L21" s="3364" t="s">
        <v>510</v>
      </c>
      <c r="M21" s="3364"/>
      <c r="N21" s="3364"/>
      <c r="O21" s="3364"/>
      <c r="P21" s="3364"/>
      <c r="Q21" s="3365"/>
      <c r="R21" s="622"/>
    </row>
    <row r="22" spans="1:18" s="213" customFormat="1" ht="28.5" customHeight="1" thickBot="1" x14ac:dyDescent="0.4">
      <c r="A22" s="3390" t="s">
        <v>525</v>
      </c>
      <c r="B22" s="3391"/>
      <c r="C22" s="3391"/>
      <c r="D22" s="623" t="s">
        <v>526</v>
      </c>
      <c r="E22" s="623" t="s">
        <v>579</v>
      </c>
      <c r="F22" s="624"/>
      <c r="G22" s="624"/>
      <c r="H22" s="624"/>
      <c r="I22" s="624"/>
      <c r="J22" s="625"/>
      <c r="K22" s="3401"/>
      <c r="L22" s="626"/>
      <c r="M22" s="626"/>
      <c r="N22" s="626"/>
      <c r="O22" s="626"/>
      <c r="P22" s="626"/>
      <c r="Q22" s="627"/>
      <c r="R22" s="522"/>
    </row>
    <row r="23" spans="1:18" s="213" customFormat="1" ht="22.5" customHeight="1" thickBot="1" x14ac:dyDescent="0.4">
      <c r="A23" s="3390"/>
      <c r="B23" s="3391"/>
      <c r="C23" s="3391"/>
      <c r="D23" s="670">
        <v>0.15</v>
      </c>
      <c r="E23" s="670">
        <v>0</v>
      </c>
      <c r="F23" s="628"/>
      <c r="G23" s="628"/>
      <c r="H23" s="628"/>
      <c r="I23" s="628"/>
      <c r="J23" s="629"/>
      <c r="K23" s="3402"/>
      <c r="L23" s="630"/>
      <c r="M23" s="631">
        <f>F21</f>
        <v>2013</v>
      </c>
      <c r="N23" s="632">
        <f>G21</f>
        <v>2014</v>
      </c>
      <c r="O23" s="632">
        <f>H21</f>
        <v>2015</v>
      </c>
      <c r="P23" s="632">
        <f>I21</f>
        <v>2016</v>
      </c>
      <c r="Q23" s="633">
        <f>J21</f>
        <v>2017</v>
      </c>
      <c r="R23" s="522"/>
    </row>
    <row r="24" spans="1:18" s="213" customFormat="1" ht="32.25" customHeight="1" x14ac:dyDescent="0.35">
      <c r="A24" s="3368" t="str">
        <f t="shared" ref="A24:A31" si="2">A8</f>
        <v>Ventes directes seules</v>
      </c>
      <c r="B24" s="3369"/>
      <c r="C24" s="3369"/>
      <c r="D24" s="2444"/>
      <c r="E24" s="2444"/>
      <c r="F24" s="1172">
        <v>0</v>
      </c>
      <c r="G24" s="1172">
        <v>0</v>
      </c>
      <c r="H24" s="1172">
        <v>0</v>
      </c>
      <c r="I24" s="1172">
        <v>0</v>
      </c>
      <c r="J24" s="1173">
        <v>0</v>
      </c>
      <c r="K24" s="1174">
        <v>0</v>
      </c>
      <c r="L24" s="3370"/>
      <c r="M24" s="637" t="str">
        <f t="shared" ref="M24:M31" si="3">IF($F$33=0,"",F24/$F$33)</f>
        <v/>
      </c>
      <c r="N24" s="638">
        <f t="shared" ref="N24:N31" si="4">IF($G$33=0,"",G24/$G$33)</f>
        <v>0</v>
      </c>
      <c r="O24" s="638">
        <f t="shared" ref="O24:O31" si="5">IF($H$33=0,"",H24/$H$33)</f>
        <v>0</v>
      </c>
      <c r="P24" s="638">
        <f t="shared" ref="P24:P31" si="6">IF($I$33=0,"",I24/$I$33)</f>
        <v>0</v>
      </c>
      <c r="Q24" s="639">
        <f t="shared" ref="Q24:Q31" si="7">IF($J$33=0,"",J24/$J$33)</f>
        <v>0</v>
      </c>
      <c r="R24" s="640"/>
    </row>
    <row r="25" spans="1:18" s="213" customFormat="1" ht="32.25" customHeight="1" x14ac:dyDescent="0.35">
      <c r="A25" s="3368" t="str">
        <f t="shared" si="2"/>
        <v>VARs revente</v>
      </c>
      <c r="B25" s="3369"/>
      <c r="C25" s="3369"/>
      <c r="D25" s="634"/>
      <c r="E25" s="634"/>
      <c r="F25" s="635">
        <f>'02-SALESPLAN-OFR3'!G31*'02-BUSINESS4PARTNER-OFR3'!$D$23</f>
        <v>0</v>
      </c>
      <c r="G25" s="635">
        <f>('02-SALESPLAN-OFR3'!H31*'02-BUSINESS4PARTNER-OFR3'!$D$23)+('02-SALESPLAN-OFR3'!G31*'02-BUSINESS4PARTNER-OFR3'!$E$23)*F25</f>
        <v>1.4999999999999999E-2</v>
      </c>
      <c r="H25" s="635">
        <f>('02-SALESPLAN-OFR3'!H31*'02-BUSINESS4PARTNER-OFR3'!E23)+('02-SALESPLAN-OFR3'!I31-'02-SALESPLAN-OFR3'!H31)*'02-BUSINESS4PARTNER-OFR3'!$D$23</f>
        <v>1.1999999999999999E-2</v>
      </c>
      <c r="I25" s="635">
        <f>('02-SALESPLAN-OFR3'!I31*'02-BUSINESS4PARTNER-OFR3'!E23)+('02-SALESPLAN-OFR3'!J31-'02-SALESPLAN-OFR3'!I31)*'02-BUSINESS4PARTNER-OFR3'!$D$23</f>
        <v>1.0500000000000001E-2</v>
      </c>
      <c r="J25" s="636">
        <f>('02-SALESPLAN-OFR3'!J31*'02-BUSINESS4PARTNER-OFR3'!$E$23)+('02-SALESPLAN-OFR3'!K31-'02-SALESPLAN-OFR3'!J31)*'02-BUSINESS4PARTNER-OFR3'!$D$23</f>
        <v>7.499999999999998E-3</v>
      </c>
      <c r="K25" s="1091">
        <f t="shared" ref="K25:K31" si="8">SUM(F25:J25)</f>
        <v>4.4999999999999998E-2</v>
      </c>
      <c r="L25" s="3370"/>
      <c r="M25" s="641" t="str">
        <f t="shared" si="3"/>
        <v/>
      </c>
      <c r="N25" s="495">
        <f t="shared" si="4"/>
        <v>0.55555555555555558</v>
      </c>
      <c r="O25" s="495">
        <f t="shared" si="5"/>
        <v>0.49999999999999994</v>
      </c>
      <c r="P25" s="495">
        <f t="shared" si="6"/>
        <v>0.4375</v>
      </c>
      <c r="Q25" s="642">
        <f t="shared" si="7"/>
        <v>0.24999999999999994</v>
      </c>
      <c r="R25" s="583"/>
    </row>
    <row r="26" spans="1:18" s="213" customFormat="1" ht="33" customHeight="1" x14ac:dyDescent="0.35">
      <c r="A26" s="3371" t="str">
        <f t="shared" si="2"/>
        <v>Editeurs revente</v>
      </c>
      <c r="B26" s="3372"/>
      <c r="C26" s="3373"/>
      <c r="D26" s="634"/>
      <c r="E26" s="634"/>
      <c r="F26" s="635">
        <f>'02-SALESPLAN-OFR3'!G32*'02-BUSINESS4PARTNER-OFR3'!$D$23</f>
        <v>0</v>
      </c>
      <c r="G26" s="635">
        <f>('02-SALESPLAN-OFR3'!H32*'02-BUSINESS4PARTNER-OFR3'!$D$23)+('02-SALESPLAN-OFR3'!G32*'02-BUSINESS4PARTNER-OFR3'!$E$23)*F26</f>
        <v>7.4999999999999997E-3</v>
      </c>
      <c r="H26" s="635">
        <f>('02-SALESPLAN-OFR3'!H32*'02-BUSINESS4PARTNER-OFR3'!E23)+('02-SALESPLAN-OFR3'!I32-'02-SALESPLAN-OFR3'!H32)*'02-BUSINESS4PARTNER-OFR3'!$D$23</f>
        <v>8.9999999999999993E-3</v>
      </c>
      <c r="I26" s="635">
        <f>('02-SALESPLAN-OFR3'!I32*'02-BUSINESS4PARTNER-OFR3'!$E$23)+('02-SALESPLAN-OFR3'!J32-'02-SALESPLAN-OFR3'!I32)*'02-BUSINESS4PARTNER-OFR3'!$D$23</f>
        <v>5.9999999999999993E-3</v>
      </c>
      <c r="J26" s="636">
        <f>('02-SALESPLAN-OFR3'!J32*'02-BUSINESS4PARTNER-OFR3'!$E$23)+('02-SALESPLAN-OFR3'!K32-'02-SALESPLAN-OFR3'!J32)*'02-BUSINESS4PARTNER-OFR3'!$D$23</f>
        <v>7.5000000000000023E-3</v>
      </c>
      <c r="K26" s="1091">
        <f t="shared" si="8"/>
        <v>3.0000000000000002E-2</v>
      </c>
      <c r="L26" s="3370"/>
      <c r="M26" s="641" t="str">
        <f t="shared" si="3"/>
        <v/>
      </c>
      <c r="N26" s="495">
        <f t="shared" si="4"/>
        <v>0.27777777777777779</v>
      </c>
      <c r="O26" s="495">
        <f t="shared" si="5"/>
        <v>0.37499999999999994</v>
      </c>
      <c r="P26" s="495">
        <f t="shared" si="6"/>
        <v>0.24999999999999997</v>
      </c>
      <c r="Q26" s="642">
        <f t="shared" si="7"/>
        <v>0.25000000000000011</v>
      </c>
      <c r="R26" s="583"/>
    </row>
    <row r="27" spans="1:18" s="213" customFormat="1" ht="32.25" customHeight="1" x14ac:dyDescent="0.35">
      <c r="A27" s="3371" t="str">
        <f t="shared" si="2"/>
        <v>Cabinets de conseil prescripteurs</v>
      </c>
      <c r="B27" s="3372"/>
      <c r="C27" s="3373"/>
      <c r="D27" s="634"/>
      <c r="E27" s="634"/>
      <c r="F27" s="635">
        <f>'02-SALESPLAN-OFR3'!G33*'02-BUSINESS4PARTNER-OFR3'!$D$23</f>
        <v>0</v>
      </c>
      <c r="G27" s="635">
        <f>('02-SALESPLAN-OFR3'!H33*'02-BUSINESS4PARTNER-OFR3'!$D$23)+('02-SALESPLAN-OFR3'!G33*'02-BUSINESS4PARTNER-OFR3'!$E$23)*F27</f>
        <v>2.2499999999999998E-3</v>
      </c>
      <c r="H27" s="635">
        <f>('02-SALESPLAN-OFR3'!H33*'02-BUSINESS4PARTNER-OFR3'!E23)+('02-SALESPLAN-OFR3'!I33-'02-SALESPLAN-OFR3'!H33)*'02-BUSINESS4PARTNER-OFR3'!$D$23</f>
        <v>1.5000000000000002E-3</v>
      </c>
      <c r="I27" s="635">
        <f>('02-SALESPLAN-OFR3'!I33*'02-BUSINESS4PARTNER-OFR3'!E23)+('02-SALESPLAN-OFR3'!J33-'02-SALESPLAN-OFR3'!I33)*'02-BUSINESS4PARTNER-OFR3'!$D$23</f>
        <v>3.7499999999999999E-3</v>
      </c>
      <c r="J27" s="636">
        <f>('02-SALESPLAN-OFR3'!J33*'02-BUSINESS4PARTNER-OFR3'!$E$23)+('02-SALESPLAN-OFR3'!K33-'02-SALESPLAN-OFR3'!J33)*'02-BUSINESS4PARTNER-OFR3'!$D$23</f>
        <v>7.4999999999999997E-3</v>
      </c>
      <c r="K27" s="1091">
        <f t="shared" si="8"/>
        <v>1.4999999999999999E-2</v>
      </c>
      <c r="L27" s="3370"/>
      <c r="M27" s="641" t="str">
        <f t="shared" si="3"/>
        <v/>
      </c>
      <c r="N27" s="495">
        <f t="shared" si="4"/>
        <v>8.3333333333333343E-2</v>
      </c>
      <c r="O27" s="495">
        <f t="shared" si="5"/>
        <v>6.2500000000000014E-2</v>
      </c>
      <c r="P27" s="495">
        <f t="shared" si="6"/>
        <v>0.15625</v>
      </c>
      <c r="Q27" s="642">
        <f t="shared" si="7"/>
        <v>0.25</v>
      </c>
      <c r="R27" s="583"/>
    </row>
    <row r="28" spans="1:18" s="213" customFormat="1" ht="30" customHeight="1" x14ac:dyDescent="0.35">
      <c r="A28" s="3371" t="str">
        <f t="shared" si="2"/>
        <v>ESN / SS2I en mode alliance</v>
      </c>
      <c r="B28" s="3372"/>
      <c r="C28" s="3373"/>
      <c r="D28" s="634"/>
      <c r="E28" s="634"/>
      <c r="F28" s="635">
        <f>'02-SALESPLAN-OFR3'!G34*'02-BUSINESS4PARTNER-OFR3'!$D$23</f>
        <v>0</v>
      </c>
      <c r="G28" s="635">
        <f>('02-SALESPLAN-OFR3'!H34*'02-BUSINESS4PARTNER-OFR3'!$D$23)+('02-SALESPLAN-OFR3'!G34*'02-BUSINESS4PARTNER-OFR3'!$E$23)*F28</f>
        <v>2.2499999999999998E-3</v>
      </c>
      <c r="H28" s="635">
        <f>('02-SALESPLAN-OFR3'!H34*'02-BUSINESS4PARTNER-OFR3'!E23)+('02-SALESPLAN-OFR3'!I34-'02-SALESPLAN-OFR3'!H34)*'02-BUSINESS4PARTNER-OFR3'!$D$23</f>
        <v>1.5000000000000002E-3</v>
      </c>
      <c r="I28" s="635">
        <f>('02-SALESPLAN-OFR3'!I34*'02-BUSINESS4PARTNER-OFR3'!E23)+('02-SALESPLAN-OFR3'!J34-'02-SALESPLAN-OFR3'!I34)*'02-BUSINESS4PARTNER-OFR3'!$D$23</f>
        <v>3.7499999999999999E-3</v>
      </c>
      <c r="J28" s="636">
        <f>('02-SALESPLAN-OFR3'!J34*'02-BUSINESS4PARTNER-OFR3'!$E$23)+('02-SALESPLAN-OFR3'!K34-'02-SALESPLAN-OFR3'!J34)*'02-BUSINESS4PARTNER-OFR3'!$D$23</f>
        <v>7.4999999999999997E-3</v>
      </c>
      <c r="K28" s="1091">
        <f t="shared" si="8"/>
        <v>1.4999999999999999E-2</v>
      </c>
      <c r="L28" s="3370"/>
      <c r="M28" s="641" t="str">
        <f t="shared" si="3"/>
        <v/>
      </c>
      <c r="N28" s="495">
        <f t="shared" si="4"/>
        <v>8.3333333333333343E-2</v>
      </c>
      <c r="O28" s="495">
        <f t="shared" si="5"/>
        <v>6.2500000000000014E-2</v>
      </c>
      <c r="P28" s="495">
        <f t="shared" si="6"/>
        <v>0.15625</v>
      </c>
      <c r="Q28" s="642">
        <f t="shared" si="7"/>
        <v>0.25</v>
      </c>
      <c r="R28" s="583"/>
    </row>
    <row r="29" spans="1:18" s="213" customFormat="1" ht="30" customHeight="1" x14ac:dyDescent="0.35">
      <c r="A29" s="3368">
        <f t="shared" si="2"/>
        <v>0</v>
      </c>
      <c r="B29" s="3369"/>
      <c r="C29" s="3369"/>
      <c r="D29" s="634"/>
      <c r="E29" s="634"/>
      <c r="F29" s="635">
        <f>'02-SALESPLAN-OFR3'!G35*'02-BUSINESS4PARTNER-OFR3'!$D$23</f>
        <v>0</v>
      </c>
      <c r="G29" s="635">
        <f>('02-SALESPLAN-OFR3'!H35*'02-BUSINESS4PARTNER-OFR3'!$D$23)+('02-SALESPLAN-OFR3'!G35*'02-BUSINESS4PARTNER-OFR3'!$E$23)*F29</f>
        <v>0</v>
      </c>
      <c r="H29" s="635">
        <f>('02-SALESPLAN-OFR3'!H35*'02-BUSINESS4PARTNER-OFR3'!E28)+('02-SALESPLAN-OFR3'!I35-'02-SALESPLAN-OFR3'!H35)*'02-BUSINESS4PARTNER-OFR3'!$D$23</f>
        <v>0</v>
      </c>
      <c r="I29" s="635">
        <f>('02-SALESPLAN-OFR3'!I35*'02-BUSINESS4PARTNER-OFR3'!E23)+('02-SALESPLAN-OFR3'!J35-'02-SALESPLAN-OFR3'!I35)*'02-BUSINESS4PARTNER-OFR3'!$D$23</f>
        <v>0</v>
      </c>
      <c r="J29" s="636">
        <f>('02-SALESPLAN-OFR3'!J35*'02-BUSINESS4PARTNER-OFR3'!$E$23)+('02-SALESPLAN-OFR3'!K35-'02-SALESPLAN-OFR3'!J35)*'02-BUSINESS4PARTNER-OFR3'!$D$23</f>
        <v>0</v>
      </c>
      <c r="K29" s="1091">
        <f t="shared" si="8"/>
        <v>0</v>
      </c>
      <c r="L29" s="3370"/>
      <c r="M29" s="641" t="str">
        <f t="shared" si="3"/>
        <v/>
      </c>
      <c r="N29" s="495">
        <f t="shared" si="4"/>
        <v>0</v>
      </c>
      <c r="O29" s="495">
        <f t="shared" si="5"/>
        <v>0</v>
      </c>
      <c r="P29" s="495">
        <f t="shared" si="6"/>
        <v>0</v>
      </c>
      <c r="Q29" s="642">
        <f t="shared" si="7"/>
        <v>0</v>
      </c>
      <c r="R29" s="583"/>
    </row>
    <row r="30" spans="1:18" s="213" customFormat="1" ht="14.5" x14ac:dyDescent="0.35">
      <c r="A30" s="3368">
        <f t="shared" si="2"/>
        <v>0</v>
      </c>
      <c r="B30" s="3369"/>
      <c r="C30" s="3369"/>
      <c r="D30" s="634"/>
      <c r="E30" s="634"/>
      <c r="F30" s="635">
        <f>'02-SALESPLAN-OFR3'!G36*'02-BUSINESS4PARTNER-OFR3'!$D$23</f>
        <v>0</v>
      </c>
      <c r="G30" s="635">
        <f>('02-SALESPLAN-OFR3'!H36*'02-BUSINESS4PARTNER-OFR3'!$D$23)+('02-SALESPLAN-OFR3'!G36*'02-BUSINESS4PARTNER-OFR3'!$E$23)*F30</f>
        <v>0</v>
      </c>
      <c r="H30" s="635">
        <f>('02-SALESPLAN-OFR3'!H36*'02-BUSINESS4PARTNER-OFR3'!E23)+('02-SALESPLAN-OFR3'!I36-'02-SALESPLAN-OFR3'!H36)*'02-BUSINESS4PARTNER-OFR3'!$D$23</f>
        <v>0</v>
      </c>
      <c r="I30" s="635">
        <f>('02-SALESPLAN-OFR3'!I36*'02-BUSINESS4PARTNER-OFR3'!E29)+('02-SALESPLAN-OFR3'!J36-'02-SALESPLAN-OFR3'!I36)*'02-BUSINESS4PARTNER-OFR3'!$D$23</f>
        <v>0</v>
      </c>
      <c r="J30" s="636">
        <f>('02-SALESPLAN-OFR3'!J36*'02-BUSINESS4PARTNER-OFR3'!$E$23)+('02-SALESPLAN-OFR3'!K36-'02-SALESPLAN-OFR3'!J36)*'02-BUSINESS4PARTNER-OFR3'!$D$23</f>
        <v>0</v>
      </c>
      <c r="K30" s="1091">
        <f t="shared" si="8"/>
        <v>0</v>
      </c>
      <c r="L30" s="3370"/>
      <c r="M30" s="641" t="str">
        <f t="shared" si="3"/>
        <v/>
      </c>
      <c r="N30" s="495">
        <f t="shared" si="4"/>
        <v>0</v>
      </c>
      <c r="O30" s="495">
        <f t="shared" si="5"/>
        <v>0</v>
      </c>
      <c r="P30" s="495">
        <f t="shared" si="6"/>
        <v>0</v>
      </c>
      <c r="Q30" s="642">
        <f t="shared" si="7"/>
        <v>0</v>
      </c>
      <c r="R30" s="583"/>
    </row>
    <row r="31" spans="1:18" s="213" customFormat="1" ht="15" thickBot="1" x14ac:dyDescent="0.4">
      <c r="A31" s="3374">
        <f t="shared" si="2"/>
        <v>0</v>
      </c>
      <c r="B31" s="3375"/>
      <c r="C31" s="3375"/>
      <c r="D31" s="643"/>
      <c r="E31" s="643"/>
      <c r="F31" s="644">
        <f>'02-SALESPLAN-OFR3'!G37*'02-BUSINESS4PARTNER-OFR3'!$D$23</f>
        <v>0</v>
      </c>
      <c r="G31" s="644">
        <f>('02-SALESPLAN-OFR3'!H37*'02-BUSINESS4PARTNER-OFR3'!$D$23)+('02-SALESPLAN-OFR3'!G37*'02-BUSINESS4PARTNER-OFR3'!$E$23)*F31</f>
        <v>0</v>
      </c>
      <c r="H31" s="644">
        <f>('02-SALESPLAN-OFR3'!H37*'02-BUSINESS4PARTNER-OFR3'!E23)+('02-SALESPLAN-OFR3'!I37-'02-SALESPLAN-OFR3'!H37)*'02-BUSINESS4PARTNER-OFR3'!$D$23</f>
        <v>0</v>
      </c>
      <c r="I31" s="644">
        <f>('02-SALESPLAN-OFR3'!I37*'02-BUSINESS4PARTNER-OFR3'!E23)+('02-SALESPLAN-OFR3'!J37-'02-SALESPLAN-OFR3'!I37)*'02-BUSINESS4PARTNER-OFR3'!$D$23</f>
        <v>0</v>
      </c>
      <c r="J31" s="645">
        <f>('02-SALESPLAN-OFR3'!J37*'02-BUSINESS4PARTNER-OFR3'!$E$23)+('02-SALESPLAN-OFR3'!K37-'02-SALESPLAN-OFR3'!J37)*'02-BUSINESS4PARTNER-OFR3'!$D$23</f>
        <v>0</v>
      </c>
      <c r="K31" s="1092">
        <f t="shared" si="8"/>
        <v>0</v>
      </c>
      <c r="L31" s="3370"/>
      <c r="M31" s="641" t="str">
        <f t="shared" si="3"/>
        <v/>
      </c>
      <c r="N31" s="495">
        <f t="shared" si="4"/>
        <v>0</v>
      </c>
      <c r="O31" s="495">
        <f t="shared" si="5"/>
        <v>0</v>
      </c>
      <c r="P31" s="495">
        <f t="shared" si="6"/>
        <v>0</v>
      </c>
      <c r="Q31" s="642">
        <f t="shared" si="7"/>
        <v>0</v>
      </c>
      <c r="R31" s="583"/>
    </row>
    <row r="32" spans="1:18" s="213" customFormat="1" ht="9" customHeight="1" thickTop="1" thickBot="1" x14ac:dyDescent="0.4">
      <c r="A32" s="3376">
        <v>0</v>
      </c>
      <c r="B32" s="3377"/>
      <c r="C32" s="3377"/>
      <c r="D32" s="3377"/>
      <c r="E32" s="3377"/>
      <c r="F32" s="3377"/>
      <c r="G32" s="3377"/>
      <c r="H32" s="3377"/>
      <c r="I32" s="3377"/>
      <c r="J32" s="3377"/>
      <c r="K32" s="3377"/>
      <c r="L32" s="3377"/>
      <c r="M32" s="3377"/>
      <c r="N32" s="3377"/>
      <c r="O32" s="3377"/>
      <c r="P32" s="3377"/>
      <c r="Q32" s="3378"/>
      <c r="R32" s="583"/>
    </row>
    <row r="33" spans="1:18" s="206" customFormat="1" ht="18" customHeight="1" thickTop="1" thickBot="1" x14ac:dyDescent="0.4">
      <c r="A33" s="3379" t="s">
        <v>524</v>
      </c>
      <c r="B33" s="3380"/>
      <c r="C33" s="3380"/>
      <c r="D33" s="3380"/>
      <c r="E33" s="3380"/>
      <c r="F33" s="646">
        <f t="shared" ref="F33:K33" si="9">SUM(F24:F32)</f>
        <v>0</v>
      </c>
      <c r="G33" s="647">
        <f t="shared" si="9"/>
        <v>2.6999999999999996E-2</v>
      </c>
      <c r="H33" s="647">
        <f t="shared" si="9"/>
        <v>2.4E-2</v>
      </c>
      <c r="I33" s="647">
        <f t="shared" si="9"/>
        <v>2.4E-2</v>
      </c>
      <c r="J33" s="1089">
        <f t="shared" si="9"/>
        <v>0.03</v>
      </c>
      <c r="K33" s="1093">
        <f t="shared" si="9"/>
        <v>0.105</v>
      </c>
      <c r="L33" s="532"/>
      <c r="M33" s="648"/>
      <c r="N33" s="649">
        <f>SUM(N24:N31)</f>
        <v>1</v>
      </c>
      <c r="O33" s="649">
        <f>SUM(O24:O31)</f>
        <v>0.99999999999999989</v>
      </c>
      <c r="P33" s="649">
        <f>SUM(P24:P31)</f>
        <v>1</v>
      </c>
      <c r="Q33" s="650">
        <f>SUM(Q24:Q31)</f>
        <v>1</v>
      </c>
      <c r="R33" s="532"/>
    </row>
    <row r="34" spans="1:18" s="213" customFormat="1" ht="18" customHeight="1" thickTop="1" x14ac:dyDescent="0.35">
      <c r="A34" s="583"/>
      <c r="B34" s="583"/>
      <c r="C34" s="583"/>
      <c r="D34" s="544"/>
      <c r="E34" s="544"/>
      <c r="F34" s="617"/>
      <c r="G34" s="617"/>
      <c r="H34" s="617"/>
      <c r="I34" s="617"/>
      <c r="J34" s="617"/>
      <c r="K34" s="651"/>
      <c r="L34" s="583"/>
      <c r="M34" s="583"/>
      <c r="N34" s="583"/>
      <c r="O34" s="583"/>
      <c r="P34" s="583"/>
      <c r="Q34" s="583"/>
      <c r="R34" s="583"/>
    </row>
    <row r="35" spans="1:18" s="213" customFormat="1" ht="18" customHeight="1" thickBot="1" x14ac:dyDescent="0.4">
      <c r="A35" s="583"/>
      <c r="B35" s="583"/>
      <c r="C35" s="583"/>
      <c r="D35" s="544"/>
      <c r="E35" s="544"/>
      <c r="F35" s="617"/>
      <c r="G35" s="617"/>
      <c r="H35" s="617"/>
      <c r="I35" s="617"/>
      <c r="J35" s="617"/>
      <c r="K35" s="651"/>
      <c r="L35" s="583"/>
      <c r="M35" s="583"/>
      <c r="N35" s="583"/>
      <c r="O35" s="583"/>
      <c r="P35" s="583"/>
      <c r="Q35" s="583"/>
      <c r="R35" s="583"/>
    </row>
    <row r="36" spans="1:18" s="211" customFormat="1" ht="51.75" customHeight="1" thickTop="1" thickBot="1" x14ac:dyDescent="0.4">
      <c r="A36" s="611"/>
      <c r="B36" s="3381" t="s">
        <v>589</v>
      </c>
      <c r="C36" s="3382"/>
      <c r="D36" s="3382"/>
      <c r="E36" s="3382"/>
      <c r="F36" s="652">
        <f t="shared" ref="F36:K36" si="10">F6</f>
        <v>2013</v>
      </c>
      <c r="G36" s="652">
        <f t="shared" si="10"/>
        <v>2014</v>
      </c>
      <c r="H36" s="652">
        <f t="shared" si="10"/>
        <v>2015</v>
      </c>
      <c r="I36" s="652">
        <f t="shared" si="10"/>
        <v>2016</v>
      </c>
      <c r="J36" s="653">
        <f t="shared" si="10"/>
        <v>2017</v>
      </c>
      <c r="K36" s="1133" t="str">
        <f t="shared" si="10"/>
        <v xml:space="preserve">Total </v>
      </c>
      <c r="L36" s="611"/>
      <c r="M36" s="611"/>
      <c r="N36" s="611"/>
      <c r="O36" s="611"/>
      <c r="P36" s="611"/>
      <c r="Q36" s="611"/>
      <c r="R36" s="611"/>
    </row>
    <row r="37" spans="1:18" s="212" customFormat="1" ht="21.75" customHeight="1" x14ac:dyDescent="0.35">
      <c r="A37" s="612"/>
      <c r="B37" s="3383" t="s">
        <v>503</v>
      </c>
      <c r="C37" s="3384"/>
      <c r="D37" s="3384"/>
      <c r="E37" s="3384"/>
      <c r="F37" s="654">
        <f t="shared" ref="F37:K37" si="11">F17</f>
        <v>0</v>
      </c>
      <c r="G37" s="654">
        <f t="shared" si="11"/>
        <v>9.5999999999999992E-3</v>
      </c>
      <c r="H37" s="654">
        <f t="shared" si="11"/>
        <v>2.2499999999999999E-2</v>
      </c>
      <c r="I37" s="654">
        <f t="shared" si="11"/>
        <v>3.8499999999999993E-2</v>
      </c>
      <c r="J37" s="655">
        <f t="shared" si="11"/>
        <v>5.5999999999999994E-2</v>
      </c>
      <c r="K37" s="1134">
        <f t="shared" si="11"/>
        <v>0.12659999999999999</v>
      </c>
      <c r="L37" s="612"/>
      <c r="M37" s="612"/>
      <c r="N37" s="612"/>
      <c r="O37" s="612"/>
      <c r="P37" s="612"/>
      <c r="Q37" s="612"/>
      <c r="R37" s="612"/>
    </row>
    <row r="38" spans="1:18" s="213" customFormat="1" ht="18" customHeight="1" thickBot="1" x14ac:dyDescent="0.4">
      <c r="A38" s="583"/>
      <c r="B38" s="3385" t="s">
        <v>510</v>
      </c>
      <c r="C38" s="3386"/>
      <c r="D38" s="3386"/>
      <c r="E38" s="3386"/>
      <c r="F38" s="656">
        <f t="shared" ref="F38:K38" si="12">F33</f>
        <v>0</v>
      </c>
      <c r="G38" s="656">
        <f t="shared" si="12"/>
        <v>2.6999999999999996E-2</v>
      </c>
      <c r="H38" s="656">
        <f t="shared" si="12"/>
        <v>2.4E-2</v>
      </c>
      <c r="I38" s="656">
        <f t="shared" si="12"/>
        <v>2.4E-2</v>
      </c>
      <c r="J38" s="657">
        <f t="shared" si="12"/>
        <v>0.03</v>
      </c>
      <c r="K38" s="1129">
        <f t="shared" si="12"/>
        <v>0.105</v>
      </c>
      <c r="L38" s="651"/>
      <c r="M38" s="583"/>
      <c r="N38" s="583"/>
      <c r="O38" s="583"/>
      <c r="P38" s="583"/>
      <c r="Q38" s="583"/>
      <c r="R38" s="583"/>
    </row>
    <row r="39" spans="1:18" s="170" customFormat="1" ht="18" customHeight="1" thickBot="1" x14ac:dyDescent="0.4">
      <c r="A39" s="582"/>
      <c r="B39" s="3366" t="s">
        <v>522</v>
      </c>
      <c r="C39" s="3367"/>
      <c r="D39" s="3367"/>
      <c r="E39" s="3367"/>
      <c r="F39" s="658">
        <f t="shared" ref="F39:K39" si="13">SUM(F37:F38)</f>
        <v>0</v>
      </c>
      <c r="G39" s="658">
        <f t="shared" si="13"/>
        <v>3.6599999999999994E-2</v>
      </c>
      <c r="H39" s="658">
        <f t="shared" si="13"/>
        <v>4.65E-2</v>
      </c>
      <c r="I39" s="658">
        <f t="shared" si="13"/>
        <v>6.2499999999999993E-2</v>
      </c>
      <c r="J39" s="659">
        <f t="shared" si="13"/>
        <v>8.5999999999999993E-2</v>
      </c>
      <c r="K39" s="1130">
        <f t="shared" si="13"/>
        <v>0.23159999999999997</v>
      </c>
      <c r="L39" s="651"/>
      <c r="M39" s="582"/>
      <c r="N39" s="582"/>
      <c r="O39" s="582"/>
      <c r="P39" s="582"/>
      <c r="Q39" s="582"/>
      <c r="R39" s="582"/>
    </row>
    <row r="40" spans="1:18" ht="13.5" thickTop="1" x14ac:dyDescent="0.3">
      <c r="A40" s="660"/>
      <c r="B40" s="660"/>
      <c r="C40" s="660"/>
      <c r="D40" s="660"/>
      <c r="E40" s="660"/>
      <c r="F40" s="660"/>
      <c r="G40" s="660"/>
      <c r="H40" s="660"/>
      <c r="I40" s="660"/>
      <c r="J40" s="660"/>
      <c r="K40" s="660"/>
      <c r="L40" s="660"/>
      <c r="M40" s="660"/>
      <c r="N40" s="660"/>
      <c r="O40" s="660"/>
      <c r="P40" s="660"/>
      <c r="Q40" s="660"/>
      <c r="R40" s="660"/>
    </row>
    <row r="41" spans="1:18" s="213" customFormat="1" ht="18" customHeight="1" thickBot="1" x14ac:dyDescent="0.4">
      <c r="A41" s="583"/>
      <c r="B41" s="583"/>
      <c r="C41" s="583"/>
      <c r="D41" s="661"/>
      <c r="E41" s="544"/>
      <c r="F41" s="544"/>
      <c r="G41" s="544"/>
      <c r="H41" s="544"/>
      <c r="I41" s="544"/>
      <c r="J41" s="544"/>
      <c r="K41" s="583"/>
      <c r="L41" s="583"/>
      <c r="M41" s="583"/>
      <c r="N41" s="583"/>
      <c r="O41" s="583"/>
      <c r="P41" s="583"/>
      <c r="Q41" s="583"/>
      <c r="R41" s="583"/>
    </row>
    <row r="42" spans="1:18" s="215" customFormat="1" ht="34.5" customHeight="1" thickTop="1" thickBot="1" x14ac:dyDescent="0.4">
      <c r="A42" s="3357" t="s">
        <v>707</v>
      </c>
      <c r="B42" s="3358"/>
      <c r="C42" s="3358"/>
      <c r="D42" s="3359" t="s">
        <v>106</v>
      </c>
      <c r="E42" s="3359"/>
      <c r="F42" s="652">
        <f t="shared" ref="F42:K42" si="14">F6</f>
        <v>2013</v>
      </c>
      <c r="G42" s="652">
        <f t="shared" si="14"/>
        <v>2014</v>
      </c>
      <c r="H42" s="652">
        <f t="shared" si="14"/>
        <v>2015</v>
      </c>
      <c r="I42" s="652">
        <f t="shared" si="14"/>
        <v>2016</v>
      </c>
      <c r="J42" s="653">
        <f t="shared" si="14"/>
        <v>2017</v>
      </c>
      <c r="K42" s="1133" t="str">
        <f t="shared" si="14"/>
        <v xml:space="preserve">Total </v>
      </c>
      <c r="L42" s="662"/>
      <c r="M42" s="662"/>
      <c r="N42" s="662"/>
      <c r="O42" s="662"/>
      <c r="P42" s="662"/>
      <c r="Q42" s="662"/>
      <c r="R42" s="662"/>
    </row>
    <row r="43" spans="1:18" s="216" customFormat="1" ht="18" customHeight="1" x14ac:dyDescent="0.35">
      <c r="A43" s="3360" t="str">
        <f t="shared" ref="A43:A50" si="15">A8</f>
        <v>Ventes directes seules</v>
      </c>
      <c r="B43" s="3361"/>
      <c r="C43" s="3361"/>
      <c r="D43" s="2444">
        <v>0</v>
      </c>
      <c r="E43" s="2444"/>
      <c r="F43" s="1172"/>
      <c r="G43" s="1172">
        <v>0</v>
      </c>
      <c r="H43" s="1172">
        <v>0</v>
      </c>
      <c r="I43" s="1172">
        <v>0</v>
      </c>
      <c r="J43" s="1173">
        <v>0</v>
      </c>
      <c r="K43" s="1132">
        <f t="shared" ref="K43:K50" si="16">SUM(F43:J43)</f>
        <v>0</v>
      </c>
      <c r="L43" s="663"/>
      <c r="M43" s="663"/>
      <c r="N43" s="663"/>
      <c r="O43" s="663"/>
      <c r="P43" s="663"/>
      <c r="Q43" s="663"/>
      <c r="R43" s="663"/>
    </row>
    <row r="44" spans="1:18" s="216" customFormat="1" ht="14.5" x14ac:dyDescent="0.35">
      <c r="A44" s="3362" t="str">
        <f t="shared" si="15"/>
        <v>VARs revente</v>
      </c>
      <c r="B44" s="3363"/>
      <c r="C44" s="3363"/>
      <c r="D44" s="3354">
        <v>2</v>
      </c>
      <c r="E44" s="3354"/>
      <c r="F44" s="1177"/>
      <c r="G44" s="664">
        <f>('02-SALESPLAN-OFR3'!H17+'02-SALESPLAN-OFR3'!H31)*$D44</f>
        <v>0.224</v>
      </c>
      <c r="H44" s="665">
        <f>('02-SALESPLAN-OFR3'!I17+'02-SALESPLAN-OFR3'!I31)*$D44</f>
        <v>0.41</v>
      </c>
      <c r="I44" s="665">
        <f>('02-SALESPLAN-OFR3'!J17+'02-SALESPLAN-OFR3'!J31)*$D44</f>
        <v>0.6</v>
      </c>
      <c r="J44" s="666">
        <f>('02-SALESPLAN-OFR3'!K17+'02-SALESPLAN-OFR3'!K31)*$D44</f>
        <v>0.75</v>
      </c>
      <c r="K44" s="1094">
        <f t="shared" si="16"/>
        <v>1.984</v>
      </c>
      <c r="L44" s="663"/>
      <c r="M44" s="663"/>
      <c r="N44" s="663"/>
      <c r="O44" s="663"/>
      <c r="P44" s="663"/>
      <c r="Q44" s="663"/>
      <c r="R44" s="663"/>
    </row>
    <row r="45" spans="1:18" s="216" customFormat="1" ht="14.5" x14ac:dyDescent="0.35">
      <c r="A45" s="3352" t="str">
        <f t="shared" si="15"/>
        <v>Editeurs revente</v>
      </c>
      <c r="B45" s="3353"/>
      <c r="C45" s="3353"/>
      <c r="D45" s="3354">
        <v>2</v>
      </c>
      <c r="E45" s="3354"/>
      <c r="F45" s="1178"/>
      <c r="G45" s="665">
        <f>('02-SALESPLAN-OFR3'!H18+'02-SALESPLAN-OFR3'!H32)*$D45</f>
        <v>0.12000000000000001</v>
      </c>
      <c r="H45" s="665">
        <f>('02-SALESPLAN-OFR3'!I18+'02-SALESPLAN-OFR3'!I32)*$D45</f>
        <v>0.28000000000000003</v>
      </c>
      <c r="I45" s="665">
        <f>('02-SALESPLAN-OFR3'!J18+'02-SALESPLAN-OFR3'!J32)*$D45</f>
        <v>0.4</v>
      </c>
      <c r="J45" s="666">
        <f>('02-SALESPLAN-OFR3'!K18+'02-SALESPLAN-OFR3'!K32)*$D45</f>
        <v>0.55000000000000004</v>
      </c>
      <c r="K45" s="1094">
        <f t="shared" si="16"/>
        <v>1.35</v>
      </c>
      <c r="L45" s="663"/>
      <c r="M45" s="663"/>
      <c r="N45" s="663"/>
      <c r="O45" s="663"/>
      <c r="P45" s="663"/>
      <c r="Q45" s="663"/>
      <c r="R45" s="663"/>
    </row>
    <row r="46" spans="1:18" s="216" customFormat="1" ht="18" customHeight="1" x14ac:dyDescent="0.35">
      <c r="A46" s="3355" t="str">
        <f t="shared" si="15"/>
        <v>Cabinets de conseil prescripteurs</v>
      </c>
      <c r="B46" s="3356"/>
      <c r="C46" s="3356"/>
      <c r="D46" s="3354">
        <v>1.5</v>
      </c>
      <c r="E46" s="3354"/>
      <c r="F46" s="1179"/>
      <c r="G46" s="665">
        <f>('02-SALESPLAN-OFR3'!H19+'02-SALESPLAN-OFR3'!H33)*$D46</f>
        <v>3.7500000000000006E-2</v>
      </c>
      <c r="H46" s="665">
        <f>('02-SALESPLAN-OFR3'!I19+'02-SALESPLAN-OFR3'!I33)*$D46</f>
        <v>6.7500000000000004E-2</v>
      </c>
      <c r="I46" s="665">
        <f>('02-SALESPLAN-OFR3'!J19+'02-SALESPLAN-OFR3'!J33)*$D46</f>
        <v>0.12</v>
      </c>
      <c r="J46" s="666">
        <f>('02-SALESPLAN-OFR3'!K19+'02-SALESPLAN-OFR3'!K33)*$D46</f>
        <v>0.21000000000000002</v>
      </c>
      <c r="K46" s="1094">
        <f t="shared" si="16"/>
        <v>0.43500000000000005</v>
      </c>
      <c r="L46" s="663"/>
      <c r="M46" s="663"/>
      <c r="N46" s="663"/>
      <c r="O46" s="663"/>
      <c r="P46" s="663"/>
      <c r="Q46" s="663"/>
      <c r="R46" s="663"/>
    </row>
    <row r="47" spans="1:18" s="216" customFormat="1" ht="18" customHeight="1" x14ac:dyDescent="0.35">
      <c r="A47" s="3352" t="str">
        <f t="shared" si="15"/>
        <v>ESN / SS2I en mode alliance</v>
      </c>
      <c r="B47" s="3353"/>
      <c r="C47" s="3353"/>
      <c r="D47" s="3354">
        <v>3</v>
      </c>
      <c r="E47" s="3354"/>
      <c r="F47" s="1178"/>
      <c r="G47" s="665">
        <f>('02-SALESPLAN-OFR3'!H20+'02-SALESPLAN-OFR3'!H34)*$D47</f>
        <v>0.09</v>
      </c>
      <c r="H47" s="664">
        <f>('02-SALESPLAN-OFR3'!I20+'02-SALESPLAN-OFR3'!I34)*$D47</f>
        <v>0.16500000000000001</v>
      </c>
      <c r="I47" s="665">
        <f>('02-SALESPLAN-OFR3'!J20+'02-SALESPLAN-OFR3'!J34)*$D47</f>
        <v>0.27</v>
      </c>
      <c r="J47" s="666">
        <f>('02-SALESPLAN-OFR3'!K20+'02-SALESPLAN-OFR3'!K34)*$D47</f>
        <v>0.45000000000000007</v>
      </c>
      <c r="K47" s="1094">
        <f t="shared" si="16"/>
        <v>0.97500000000000009</v>
      </c>
      <c r="L47" s="663"/>
      <c r="M47" s="663"/>
      <c r="N47" s="663"/>
      <c r="O47" s="663"/>
      <c r="P47" s="663"/>
      <c r="Q47" s="663"/>
      <c r="R47" s="663"/>
    </row>
    <row r="48" spans="1:18" s="216" customFormat="1" ht="18" customHeight="1" x14ac:dyDescent="0.35">
      <c r="A48" s="3352">
        <f t="shared" si="15"/>
        <v>0</v>
      </c>
      <c r="B48" s="3353"/>
      <c r="C48" s="3353"/>
      <c r="D48" s="3354">
        <v>2.5</v>
      </c>
      <c r="E48" s="3354"/>
      <c r="F48" s="1178"/>
      <c r="G48" s="665">
        <f>('02-SALESPLAN-OFR3'!H21+'02-SALESPLAN-OFR3'!H35)*$D48</f>
        <v>0</v>
      </c>
      <c r="H48" s="664">
        <f>('02-SALESPLAN-OFR3'!I21+'02-SALESPLAN-OFR3'!I35)*$D48</f>
        <v>0</v>
      </c>
      <c r="I48" s="665">
        <f>('02-SALESPLAN-OFR3'!J21+'02-SALESPLAN-OFR3'!J35)*$D48</f>
        <v>0</v>
      </c>
      <c r="J48" s="666">
        <f>('02-SALESPLAN-OFR3'!K21+'02-SALESPLAN-OFR3'!K35)*$D48</f>
        <v>0</v>
      </c>
      <c r="K48" s="1094">
        <f t="shared" si="16"/>
        <v>0</v>
      </c>
      <c r="L48" s="663"/>
      <c r="M48" s="663"/>
      <c r="N48" s="663"/>
      <c r="O48" s="663"/>
      <c r="P48" s="663"/>
      <c r="Q48" s="663"/>
      <c r="R48" s="663"/>
    </row>
    <row r="49" spans="1:18" s="216" customFormat="1" ht="18" customHeight="1" x14ac:dyDescent="0.35">
      <c r="A49" s="3352">
        <f t="shared" si="15"/>
        <v>0</v>
      </c>
      <c r="B49" s="3353"/>
      <c r="C49" s="3353"/>
      <c r="D49" s="3354"/>
      <c r="E49" s="3354"/>
      <c r="F49" s="1178"/>
      <c r="G49" s="665">
        <f>('02-SALESPLAN-OFR3'!H22+'02-SALESPLAN-OFR3'!H36)*$D49</f>
        <v>0</v>
      </c>
      <c r="H49" s="664">
        <f>('02-SALESPLAN-OFR3'!I22+'02-SALESPLAN-OFR3'!I36)*$D49</f>
        <v>0</v>
      </c>
      <c r="I49" s="665">
        <f>('02-SALESPLAN-OFR3'!J22+'02-SALESPLAN-OFR3'!J36)*$D49</f>
        <v>0</v>
      </c>
      <c r="J49" s="666">
        <f>('02-SALESPLAN-OFR3'!K22+'02-SALESPLAN-OFR3'!K36)*$D49</f>
        <v>0</v>
      </c>
      <c r="K49" s="1094">
        <f t="shared" si="16"/>
        <v>0</v>
      </c>
      <c r="L49" s="663"/>
      <c r="M49" s="663"/>
      <c r="N49" s="663"/>
      <c r="O49" s="663"/>
      <c r="P49" s="663"/>
      <c r="Q49" s="663"/>
      <c r="R49" s="663"/>
    </row>
    <row r="50" spans="1:18" s="216" customFormat="1" ht="18" customHeight="1" x14ac:dyDescent="0.35">
      <c r="A50" s="3352">
        <f t="shared" si="15"/>
        <v>0</v>
      </c>
      <c r="B50" s="3353"/>
      <c r="C50" s="3353"/>
      <c r="D50" s="3354"/>
      <c r="E50" s="3354"/>
      <c r="F50" s="1178"/>
      <c r="G50" s="665">
        <f>('02-SALESPLAN-OFR3'!H23+'02-SALESPLAN-OFR3'!H37)*$D50</f>
        <v>0</v>
      </c>
      <c r="H50" s="664">
        <f>('02-SALESPLAN-OFR3'!I23+'02-SALESPLAN-OFR3'!I37)*$D50</f>
        <v>0</v>
      </c>
      <c r="I50" s="665">
        <f>('02-SALESPLAN-OFR3'!J23+'02-SALESPLAN-OFR3'!J37)*$D50</f>
        <v>0</v>
      </c>
      <c r="J50" s="666">
        <f>('02-SALESPLAN-OFR3'!K23+'02-SALESPLAN-OFR3'!K37)*$D50</f>
        <v>0</v>
      </c>
      <c r="K50" s="1094">
        <f t="shared" si="16"/>
        <v>0</v>
      </c>
      <c r="L50" s="663"/>
      <c r="M50" s="663"/>
      <c r="N50" s="663"/>
      <c r="O50" s="663"/>
      <c r="P50" s="663"/>
      <c r="Q50" s="663"/>
      <c r="R50" s="663"/>
    </row>
    <row r="51" spans="1:18" s="216" customFormat="1" ht="9" customHeight="1" thickBot="1" x14ac:dyDescent="0.4">
      <c r="A51" s="3347"/>
      <c r="B51" s="3348"/>
      <c r="C51" s="3348"/>
      <c r="D51" s="3348"/>
      <c r="E51" s="3348"/>
      <c r="F51" s="3348"/>
      <c r="G51" s="3348"/>
      <c r="H51" s="3348"/>
      <c r="I51" s="3348"/>
      <c r="J51" s="3348"/>
      <c r="K51" s="3349"/>
      <c r="L51" s="663"/>
      <c r="M51" s="663"/>
      <c r="N51" s="663"/>
      <c r="O51" s="663"/>
      <c r="P51" s="663"/>
      <c r="Q51" s="663"/>
      <c r="R51" s="663"/>
    </row>
    <row r="52" spans="1:18" s="206" customFormat="1" ht="18" customHeight="1" thickBot="1" x14ac:dyDescent="0.4">
      <c r="A52" s="3350" t="s">
        <v>590</v>
      </c>
      <c r="B52" s="3351"/>
      <c r="C52" s="3351"/>
      <c r="D52" s="3351"/>
      <c r="E52" s="3351"/>
      <c r="F52" s="667">
        <f>SUM(F43:F51)</f>
        <v>0</v>
      </c>
      <c r="G52" s="667">
        <f>SUM(G43:G51)</f>
        <v>0.47150000000000003</v>
      </c>
      <c r="H52" s="667">
        <f>SUM(H43:H51)</f>
        <v>0.92249999999999999</v>
      </c>
      <c r="I52" s="667">
        <f>SUM(I43:I51)</f>
        <v>1.3900000000000001</v>
      </c>
      <c r="J52" s="668">
        <f>SUM(J43:J51)</f>
        <v>1.96</v>
      </c>
      <c r="K52" s="1096">
        <f>SUM(F52:J52)</f>
        <v>4.7439999999999998</v>
      </c>
      <c r="L52" s="532"/>
      <c r="M52" s="532"/>
      <c r="N52" s="532"/>
      <c r="O52" s="532"/>
      <c r="P52" s="532"/>
      <c r="Q52" s="532"/>
      <c r="R52" s="532"/>
    </row>
    <row r="53" spans="1:18" s="200" customFormat="1" ht="15.5" thickTop="1" thickBot="1" x14ac:dyDescent="0.4">
      <c r="A53" s="497"/>
      <c r="B53" s="497"/>
      <c r="C53" s="497"/>
      <c r="D53" s="497"/>
      <c r="E53" s="497"/>
      <c r="F53" s="544"/>
      <c r="G53" s="542"/>
      <c r="H53" s="545"/>
      <c r="I53" s="546"/>
      <c r="J53" s="546"/>
      <c r="K53" s="546"/>
      <c r="L53" s="546"/>
      <c r="M53" s="506"/>
      <c r="N53" s="506"/>
      <c r="O53" s="497"/>
      <c r="P53" s="497"/>
      <c r="Q53" s="497"/>
      <c r="R53" s="497"/>
    </row>
    <row r="54" spans="1:18" s="205" customFormat="1" ht="15" hidden="1" thickBot="1" x14ac:dyDescent="0.4">
      <c r="A54" s="547"/>
      <c r="B54" s="547"/>
      <c r="C54" s="547"/>
      <c r="D54" s="547"/>
      <c r="E54" s="547"/>
      <c r="F54" s="547"/>
      <c r="G54" s="547"/>
      <c r="H54" s="547"/>
      <c r="I54" s="547"/>
      <c r="J54" s="547"/>
      <c r="K54" s="547"/>
      <c r="L54" s="547"/>
      <c r="M54" s="547"/>
      <c r="N54" s="547"/>
      <c r="O54" s="547"/>
      <c r="P54" s="547"/>
      <c r="Q54" s="547"/>
      <c r="R54" s="496"/>
    </row>
    <row r="55" spans="1:18" s="206" customFormat="1" ht="37.5" hidden="1" customHeight="1" x14ac:dyDescent="0.35">
      <c r="A55" s="532"/>
      <c r="B55" s="532"/>
      <c r="C55" s="532"/>
      <c r="D55" s="532"/>
      <c r="E55" s="532"/>
      <c r="F55" s="548" t="s">
        <v>516</v>
      </c>
      <c r="G55" s="549">
        <v>2012</v>
      </c>
      <c r="H55" s="549">
        <v>2013</v>
      </c>
      <c r="I55" s="549">
        <v>2014</v>
      </c>
      <c r="J55" s="549">
        <v>2015</v>
      </c>
      <c r="K55" s="549">
        <v>2016</v>
      </c>
      <c r="L55" s="550" t="s">
        <v>515</v>
      </c>
      <c r="M55" s="532"/>
      <c r="N55" s="532"/>
      <c r="O55" s="532"/>
      <c r="P55" s="532"/>
      <c r="Q55" s="532"/>
      <c r="R55" s="496"/>
    </row>
    <row r="56" spans="1:18" s="166" customFormat="1" ht="39.5" hidden="1" thickBot="1" x14ac:dyDescent="0.4">
      <c r="A56" s="496"/>
      <c r="B56" s="496"/>
      <c r="C56" s="496"/>
      <c r="D56" s="496"/>
      <c r="E56" s="496"/>
      <c r="F56" s="551" t="s">
        <v>517</v>
      </c>
      <c r="G56" s="552"/>
      <c r="H56" s="553" t="e">
        <f>H40/#REF!</f>
        <v>#REF!</v>
      </c>
      <c r="I56" s="553" t="e">
        <f>I40/#REF!</f>
        <v>#REF!</v>
      </c>
      <c r="J56" s="553" t="e">
        <f>J40/#REF!</f>
        <v>#REF!</v>
      </c>
      <c r="K56" s="553" t="e">
        <f>K40/#REF!</f>
        <v>#REF!</v>
      </c>
      <c r="L56" s="554" t="e">
        <f t="shared" ref="L56:L61" si="17">SUM(H56:K56)</f>
        <v>#REF!</v>
      </c>
      <c r="M56" s="555"/>
      <c r="N56" s="547"/>
      <c r="O56" s="547"/>
      <c r="P56" s="547"/>
      <c r="Q56" s="547"/>
      <c r="R56" s="547"/>
    </row>
    <row r="57" spans="1:18" s="166" customFormat="1" ht="26.5" hidden="1" thickBot="1" x14ac:dyDescent="0.4">
      <c r="A57" s="496"/>
      <c r="B57" s="496"/>
      <c r="C57" s="496"/>
      <c r="D57" s="496"/>
      <c r="E57" s="496"/>
      <c r="F57" s="551" t="s">
        <v>518</v>
      </c>
      <c r="G57" s="552"/>
      <c r="H57" s="553" t="e">
        <f>H41/#REF!</f>
        <v>#REF!</v>
      </c>
      <c r="I57" s="553" t="e">
        <f>I41/#REF!</f>
        <v>#REF!</v>
      </c>
      <c r="J57" s="553" t="e">
        <f>J41/#REF!</f>
        <v>#REF!</v>
      </c>
      <c r="K57" s="553" t="e">
        <f>K41/#REF!</f>
        <v>#REF!</v>
      </c>
      <c r="L57" s="554" t="e">
        <f t="shared" si="17"/>
        <v>#REF!</v>
      </c>
      <c r="M57" s="555"/>
      <c r="N57" s="532"/>
      <c r="O57" s="532"/>
      <c r="P57" s="532"/>
      <c r="Q57" s="532"/>
      <c r="R57" s="532"/>
    </row>
    <row r="58" spans="1:18" s="207" customFormat="1" ht="12.75" hidden="1" customHeight="1" x14ac:dyDescent="0.35">
      <c r="A58" s="556"/>
      <c r="B58" s="556"/>
      <c r="C58" s="556"/>
      <c r="D58" s="556"/>
      <c r="E58" s="556"/>
      <c r="F58" s="551" t="s">
        <v>505</v>
      </c>
      <c r="G58" s="557"/>
      <c r="H58" s="553" t="e">
        <f>H42/#REF!</f>
        <v>#REF!</v>
      </c>
      <c r="I58" s="553" t="e">
        <f>I42/#REF!</f>
        <v>#REF!</v>
      </c>
      <c r="J58" s="553" t="e">
        <f>J42/#REF!</f>
        <v>#REF!</v>
      </c>
      <c r="K58" s="553" t="e">
        <f>K42/#REF!</f>
        <v>#VALUE!</v>
      </c>
      <c r="L58" s="558" t="e">
        <f t="shared" si="17"/>
        <v>#REF!</v>
      </c>
      <c r="M58" s="559"/>
      <c r="N58" s="560"/>
      <c r="O58" s="561"/>
      <c r="P58" s="561"/>
      <c r="Q58" s="496"/>
      <c r="R58" s="496"/>
    </row>
    <row r="59" spans="1:18" s="166" customFormat="1" ht="17.25" hidden="1" customHeight="1" x14ac:dyDescent="0.35">
      <c r="A59" s="496"/>
      <c r="B59" s="496"/>
      <c r="C59" s="496"/>
      <c r="D59" s="496"/>
      <c r="E59" s="496"/>
      <c r="F59" s="551" t="s">
        <v>506</v>
      </c>
      <c r="G59" s="562"/>
      <c r="H59" s="553" t="e">
        <f>H43/#REF!</f>
        <v>#REF!</v>
      </c>
      <c r="I59" s="553" t="e">
        <f>I43/#REF!</f>
        <v>#REF!</v>
      </c>
      <c r="J59" s="553" t="e">
        <f>J43/#REF!</f>
        <v>#REF!</v>
      </c>
      <c r="K59" s="553" t="e">
        <f>K43/#REF!</f>
        <v>#REF!</v>
      </c>
      <c r="L59" s="563" t="e">
        <f t="shared" si="17"/>
        <v>#REF!</v>
      </c>
      <c r="M59" s="555"/>
      <c r="N59" s="560"/>
      <c r="O59" s="561"/>
      <c r="P59" s="561"/>
      <c r="Q59" s="496"/>
      <c r="R59" s="496"/>
    </row>
    <row r="60" spans="1:18" s="166" customFormat="1" ht="15" hidden="1" thickBot="1" x14ac:dyDescent="0.4">
      <c r="A60" s="496"/>
      <c r="B60" s="496"/>
      <c r="C60" s="496"/>
      <c r="D60" s="496"/>
      <c r="E60" s="496"/>
      <c r="F60" s="564"/>
      <c r="G60" s="562"/>
      <c r="H60" s="553"/>
      <c r="I60" s="553"/>
      <c r="J60" s="553"/>
      <c r="K60" s="553"/>
      <c r="L60" s="563">
        <f t="shared" si="17"/>
        <v>0</v>
      </c>
      <c r="M60" s="565"/>
      <c r="N60" s="566"/>
      <c r="O60" s="567"/>
      <c r="P60" s="567"/>
      <c r="Q60" s="556"/>
      <c r="R60" s="556"/>
    </row>
    <row r="61" spans="1:18" s="166" customFormat="1" ht="15" hidden="1" thickBot="1" x14ac:dyDescent="0.4">
      <c r="A61" s="496"/>
      <c r="B61" s="496"/>
      <c r="C61" s="496"/>
      <c r="D61" s="496"/>
      <c r="E61" s="496"/>
      <c r="F61" s="551"/>
      <c r="G61" s="562"/>
      <c r="H61" s="553"/>
      <c r="I61" s="553"/>
      <c r="J61" s="553"/>
      <c r="K61" s="553"/>
      <c r="L61" s="563">
        <f t="shared" si="17"/>
        <v>0</v>
      </c>
      <c r="M61" s="496"/>
      <c r="N61" s="560"/>
      <c r="O61" s="561"/>
      <c r="P61" s="561"/>
      <c r="Q61" s="496"/>
      <c r="R61" s="496"/>
    </row>
    <row r="62" spans="1:18" s="166" customFormat="1" ht="15" hidden="1" customHeight="1" x14ac:dyDescent="0.35">
      <c r="A62" s="496"/>
      <c r="B62" s="496"/>
      <c r="C62" s="496"/>
      <c r="D62" s="496"/>
      <c r="E62" s="496"/>
      <c r="F62" s="568"/>
      <c r="G62" s="569"/>
      <c r="H62" s="570"/>
      <c r="I62" s="570"/>
      <c r="J62" s="570"/>
      <c r="K62" s="570"/>
      <c r="L62" s="571"/>
      <c r="M62" s="496"/>
      <c r="N62" s="560"/>
      <c r="O62" s="561"/>
      <c r="P62" s="561"/>
      <c r="Q62" s="496"/>
      <c r="R62" s="496"/>
    </row>
    <row r="63" spans="1:18" s="166" customFormat="1" ht="15" hidden="1" thickBot="1" x14ac:dyDescent="0.4">
      <c r="A63" s="496"/>
      <c r="B63" s="496"/>
      <c r="C63" s="496"/>
      <c r="D63" s="496"/>
      <c r="E63" s="496"/>
      <c r="F63" s="572"/>
      <c r="G63" s="569"/>
      <c r="H63" s="573"/>
      <c r="I63" s="573"/>
      <c r="J63" s="573"/>
      <c r="K63" s="573"/>
      <c r="L63" s="574"/>
      <c r="M63" s="496"/>
      <c r="N63" s="561"/>
      <c r="O63" s="561"/>
      <c r="P63" s="561"/>
      <c r="Q63" s="496"/>
      <c r="R63" s="496"/>
    </row>
    <row r="64" spans="1:18" s="166" customFormat="1" ht="15.5" hidden="1" thickTop="1" thickBot="1" x14ac:dyDescent="0.4">
      <c r="A64" s="496"/>
      <c r="B64" s="496"/>
      <c r="C64" s="496"/>
      <c r="D64" s="496"/>
      <c r="E64" s="496"/>
      <c r="F64" s="575" t="s">
        <v>104</v>
      </c>
      <c r="G64" s="576">
        <f>SUM(G56:G63)</f>
        <v>0</v>
      </c>
      <c r="H64" s="577" t="e">
        <f>SUM(H56:H63)</f>
        <v>#REF!</v>
      </c>
      <c r="I64" s="577" t="e">
        <f>SUM(I56:I63)</f>
        <v>#REF!</v>
      </c>
      <c r="J64" s="577" t="e">
        <f>SUM(J56:J63)</f>
        <v>#REF!</v>
      </c>
      <c r="K64" s="577" t="e">
        <f>SUM(K56:K63)</f>
        <v>#REF!</v>
      </c>
      <c r="L64" s="578" t="e">
        <f>SUM(H64:K64)</f>
        <v>#REF!</v>
      </c>
      <c r="M64" s="521"/>
      <c r="N64" s="496"/>
      <c r="O64" s="496"/>
      <c r="P64" s="496"/>
      <c r="Q64" s="496"/>
      <c r="R64" s="496"/>
    </row>
    <row r="65" spans="1:18" s="205" customFormat="1" ht="15" hidden="1" thickBot="1" x14ac:dyDescent="0.4">
      <c r="A65" s="547"/>
      <c r="B65" s="547"/>
      <c r="C65" s="547"/>
      <c r="D65" s="547"/>
      <c r="E65" s="547"/>
      <c r="F65" s="547"/>
      <c r="G65" s="547"/>
      <c r="H65" s="547"/>
      <c r="I65" s="547"/>
      <c r="J65" s="547"/>
      <c r="K65" s="547"/>
      <c r="L65" s="547"/>
      <c r="M65" s="547"/>
      <c r="N65" s="496"/>
      <c r="O65" s="496"/>
      <c r="P65" s="496"/>
      <c r="Q65" s="496"/>
      <c r="R65" s="496"/>
    </row>
    <row r="66" spans="1:18" s="205" customFormat="1" ht="15" hidden="1" thickBot="1" x14ac:dyDescent="0.4">
      <c r="A66" s="547"/>
      <c r="B66" s="547"/>
      <c r="C66" s="547"/>
      <c r="D66" s="547"/>
      <c r="E66" s="547"/>
      <c r="F66" s="547"/>
      <c r="G66" s="547"/>
      <c r="H66" s="547"/>
      <c r="I66" s="547"/>
      <c r="J66" s="547"/>
      <c r="K66" s="547"/>
      <c r="L66" s="547"/>
      <c r="M66" s="547"/>
      <c r="N66" s="521"/>
      <c r="O66" s="496"/>
      <c r="P66" s="496"/>
      <c r="Q66" s="496"/>
      <c r="R66" s="496"/>
    </row>
    <row r="67" spans="1:18" s="205" customFormat="1" ht="15" hidden="1" thickBot="1" x14ac:dyDescent="0.4">
      <c r="A67" s="547"/>
      <c r="B67" s="547"/>
      <c r="C67" s="547"/>
      <c r="D67" s="547"/>
      <c r="E67" s="547"/>
      <c r="F67" s="547"/>
      <c r="G67" s="547"/>
      <c r="H67" s="547"/>
      <c r="I67" s="547"/>
      <c r="J67" s="547"/>
      <c r="K67" s="547"/>
      <c r="L67" s="547"/>
      <c r="M67" s="547"/>
      <c r="N67" s="506"/>
      <c r="O67" s="497"/>
      <c r="P67" s="497"/>
      <c r="Q67" s="497"/>
      <c r="R67" s="497"/>
    </row>
    <row r="68" spans="1:18" s="206" customFormat="1" ht="37.5" hidden="1" customHeight="1" x14ac:dyDescent="0.35">
      <c r="A68" s="532"/>
      <c r="B68" s="532"/>
      <c r="C68" s="532"/>
      <c r="D68" s="532"/>
      <c r="E68" s="532"/>
      <c r="F68" s="548" t="s">
        <v>519</v>
      </c>
      <c r="G68" s="549">
        <v>2012</v>
      </c>
      <c r="H68" s="549">
        <v>2013</v>
      </c>
      <c r="I68" s="549">
        <v>2014</v>
      </c>
      <c r="J68" s="549">
        <v>2015</v>
      </c>
      <c r="K68" s="549">
        <v>2016</v>
      </c>
      <c r="L68" s="550" t="s">
        <v>515</v>
      </c>
      <c r="M68" s="532"/>
      <c r="N68" s="506"/>
      <c r="O68" s="497"/>
      <c r="P68" s="497"/>
      <c r="Q68" s="497"/>
      <c r="R68" s="497"/>
    </row>
    <row r="69" spans="1:18" s="166" customFormat="1" ht="39.5" hidden="1" thickBot="1" x14ac:dyDescent="0.4">
      <c r="A69" s="496"/>
      <c r="B69" s="496"/>
      <c r="C69" s="496"/>
      <c r="D69" s="496"/>
      <c r="E69" s="496"/>
      <c r="F69" s="551" t="s">
        <v>517</v>
      </c>
      <c r="G69" s="552"/>
      <c r="H69" s="553" t="e">
        <f>H56/#REF!</f>
        <v>#REF!</v>
      </c>
      <c r="I69" s="553" t="e">
        <f>I56/#REF!</f>
        <v>#REF!</v>
      </c>
      <c r="J69" s="553" t="e">
        <f>J56/#REF!</f>
        <v>#REF!</v>
      </c>
      <c r="K69" s="553" t="e">
        <f>K56/#REF!</f>
        <v>#REF!</v>
      </c>
      <c r="L69" s="554" t="e">
        <f t="shared" ref="L69:L74" si="18">SUM(H69:K69)</f>
        <v>#REF!</v>
      </c>
      <c r="M69" s="555"/>
      <c r="N69" s="547"/>
      <c r="O69" s="547"/>
      <c r="P69" s="547"/>
      <c r="Q69" s="547"/>
      <c r="R69" s="547"/>
    </row>
    <row r="70" spans="1:18" s="166" customFormat="1" ht="26.5" hidden="1" thickBot="1" x14ac:dyDescent="0.4">
      <c r="A70" s="496"/>
      <c r="B70" s="496"/>
      <c r="C70" s="496"/>
      <c r="D70" s="496"/>
      <c r="E70" s="496"/>
      <c r="F70" s="551" t="s">
        <v>518</v>
      </c>
      <c r="G70" s="552"/>
      <c r="H70" s="553" t="e">
        <f>H57/#REF!</f>
        <v>#REF!</v>
      </c>
      <c r="I70" s="553" t="e">
        <f>I57/#REF!</f>
        <v>#REF!</v>
      </c>
      <c r="J70" s="553" t="e">
        <f>J57/#REF!</f>
        <v>#REF!</v>
      </c>
      <c r="K70" s="553" t="e">
        <f>K57/#REF!</f>
        <v>#REF!</v>
      </c>
      <c r="L70" s="554" t="e">
        <f t="shared" si="18"/>
        <v>#REF!</v>
      </c>
      <c r="M70" s="555"/>
      <c r="N70" s="532"/>
      <c r="O70" s="532"/>
      <c r="P70" s="532"/>
      <c r="Q70" s="532"/>
      <c r="R70" s="532"/>
    </row>
    <row r="71" spans="1:18" s="207" customFormat="1" ht="12.75" hidden="1" customHeight="1" x14ac:dyDescent="0.35">
      <c r="A71" s="556"/>
      <c r="B71" s="556"/>
      <c r="C71" s="556"/>
      <c r="D71" s="556"/>
      <c r="E71" s="556"/>
      <c r="F71" s="551" t="s">
        <v>505</v>
      </c>
      <c r="G71" s="557"/>
      <c r="H71" s="553" t="e">
        <f>H58/#REF!</f>
        <v>#REF!</v>
      </c>
      <c r="I71" s="553" t="e">
        <f>I58/#REF!</f>
        <v>#REF!</v>
      </c>
      <c r="J71" s="553" t="e">
        <f>J58/#REF!</f>
        <v>#REF!</v>
      </c>
      <c r="K71" s="553" t="e">
        <f>K58/#REF!</f>
        <v>#VALUE!</v>
      </c>
      <c r="L71" s="558" t="e">
        <f t="shared" si="18"/>
        <v>#REF!</v>
      </c>
      <c r="M71" s="559"/>
      <c r="N71" s="560"/>
      <c r="O71" s="561"/>
      <c r="P71" s="561"/>
      <c r="Q71" s="496"/>
      <c r="R71" s="496"/>
    </row>
    <row r="72" spans="1:18" s="166" customFormat="1" ht="17.25" hidden="1" customHeight="1" x14ac:dyDescent="0.35">
      <c r="A72" s="496"/>
      <c r="B72" s="496"/>
      <c r="C72" s="496"/>
      <c r="D72" s="496"/>
      <c r="E72" s="496"/>
      <c r="F72" s="551" t="s">
        <v>506</v>
      </c>
      <c r="G72" s="562"/>
      <c r="H72" s="553" t="e">
        <f>H59/#REF!</f>
        <v>#REF!</v>
      </c>
      <c r="I72" s="553" t="e">
        <f>I59/#REF!</f>
        <v>#REF!</v>
      </c>
      <c r="J72" s="553" t="e">
        <f>J59/#REF!</f>
        <v>#REF!</v>
      </c>
      <c r="K72" s="553" t="e">
        <f>K59/#REF!</f>
        <v>#REF!</v>
      </c>
      <c r="L72" s="563" t="e">
        <f t="shared" si="18"/>
        <v>#REF!</v>
      </c>
      <c r="M72" s="555"/>
      <c r="N72" s="560"/>
      <c r="O72" s="561"/>
      <c r="P72" s="561"/>
      <c r="Q72" s="496"/>
      <c r="R72" s="496"/>
    </row>
    <row r="73" spans="1:18" s="166" customFormat="1" ht="15" hidden="1" thickBot="1" x14ac:dyDescent="0.4">
      <c r="A73" s="496"/>
      <c r="B73" s="496"/>
      <c r="C73" s="496"/>
      <c r="D73" s="496"/>
      <c r="E73" s="496"/>
      <c r="F73" s="564"/>
      <c r="G73" s="562"/>
      <c r="H73" s="579"/>
      <c r="I73" s="579"/>
      <c r="J73" s="579"/>
      <c r="K73" s="580"/>
      <c r="L73" s="563">
        <f t="shared" si="18"/>
        <v>0</v>
      </c>
      <c r="M73" s="565"/>
      <c r="N73" s="566"/>
      <c r="O73" s="567"/>
      <c r="P73" s="567"/>
      <c r="Q73" s="556"/>
      <c r="R73" s="556"/>
    </row>
    <row r="74" spans="1:18" s="166" customFormat="1" ht="15" hidden="1" thickBot="1" x14ac:dyDescent="0.4">
      <c r="A74" s="496"/>
      <c r="B74" s="496"/>
      <c r="C74" s="496"/>
      <c r="D74" s="496"/>
      <c r="E74" s="496"/>
      <c r="F74" s="551"/>
      <c r="G74" s="562"/>
      <c r="H74" s="579"/>
      <c r="I74" s="579"/>
      <c r="J74" s="579"/>
      <c r="K74" s="580"/>
      <c r="L74" s="563">
        <f t="shared" si="18"/>
        <v>0</v>
      </c>
      <c r="M74" s="496"/>
      <c r="N74" s="560"/>
      <c r="O74" s="561"/>
      <c r="P74" s="561"/>
      <c r="Q74" s="496"/>
      <c r="R74" s="496"/>
    </row>
    <row r="75" spans="1:18" s="166" customFormat="1" ht="15" hidden="1" customHeight="1" x14ac:dyDescent="0.35">
      <c r="A75" s="496"/>
      <c r="B75" s="496"/>
      <c r="C75" s="496"/>
      <c r="D75" s="496"/>
      <c r="E75" s="496"/>
      <c r="F75" s="568"/>
      <c r="G75" s="569"/>
      <c r="H75" s="570"/>
      <c r="I75" s="570"/>
      <c r="J75" s="570"/>
      <c r="K75" s="570"/>
      <c r="L75" s="571"/>
      <c r="M75" s="496"/>
      <c r="N75" s="560"/>
      <c r="O75" s="561"/>
      <c r="P75" s="561"/>
      <c r="Q75" s="496"/>
      <c r="R75" s="496"/>
    </row>
    <row r="76" spans="1:18" s="166" customFormat="1" ht="15" hidden="1" thickBot="1" x14ac:dyDescent="0.4">
      <c r="A76" s="496"/>
      <c r="B76" s="496"/>
      <c r="C76" s="496"/>
      <c r="D76" s="496"/>
      <c r="E76" s="496"/>
      <c r="F76" s="572"/>
      <c r="G76" s="569"/>
      <c r="H76" s="573"/>
      <c r="I76" s="573"/>
      <c r="J76" s="573"/>
      <c r="K76" s="573"/>
      <c r="L76" s="574"/>
      <c r="M76" s="496"/>
      <c r="N76" s="561"/>
      <c r="O76" s="561"/>
      <c r="P76" s="561"/>
      <c r="Q76" s="496"/>
      <c r="R76" s="496"/>
    </row>
    <row r="77" spans="1:18" s="166" customFormat="1" ht="15.5" hidden="1" thickTop="1" thickBot="1" x14ac:dyDescent="0.4">
      <c r="A77" s="496"/>
      <c r="B77" s="496"/>
      <c r="C77" s="496"/>
      <c r="D77" s="496"/>
      <c r="E77" s="496"/>
      <c r="F77" s="581" t="s">
        <v>520</v>
      </c>
      <c r="G77" s="576">
        <f>SUM(G69:G76)</f>
        <v>0</v>
      </c>
      <c r="H77" s="577" t="e">
        <f>SUM(H69:H76)</f>
        <v>#REF!</v>
      </c>
      <c r="I77" s="577" t="e">
        <f>SUM(I69:I76)</f>
        <v>#REF!</v>
      </c>
      <c r="J77" s="577" t="e">
        <f>SUM(J69:J76)</f>
        <v>#REF!</v>
      </c>
      <c r="K77" s="577" t="e">
        <f>SUM(K69:K76)</f>
        <v>#REF!</v>
      </c>
      <c r="L77" s="578" t="e">
        <f>SUM(H77:K77)</f>
        <v>#REF!</v>
      </c>
      <c r="M77" s="521"/>
      <c r="N77" s="496"/>
      <c r="O77" s="496"/>
      <c r="P77" s="496"/>
      <c r="Q77" s="496"/>
      <c r="R77" s="496"/>
    </row>
    <row r="78" spans="1:18" s="206" customFormat="1" ht="37.5" hidden="1" customHeight="1" x14ac:dyDescent="0.35">
      <c r="A78" s="532"/>
      <c r="B78" s="532"/>
      <c r="C78" s="532"/>
      <c r="D78" s="532"/>
      <c r="E78" s="532"/>
      <c r="F78" s="548" t="s">
        <v>516</v>
      </c>
      <c r="G78" s="549">
        <v>2012</v>
      </c>
      <c r="H78" s="549">
        <v>2013</v>
      </c>
      <c r="I78" s="549">
        <v>2014</v>
      </c>
      <c r="J78" s="549">
        <v>2015</v>
      </c>
      <c r="K78" s="549">
        <v>2016</v>
      </c>
      <c r="L78" s="550" t="s">
        <v>515</v>
      </c>
      <c r="M78" s="532"/>
      <c r="N78" s="496"/>
      <c r="O78" s="496"/>
      <c r="P78" s="496"/>
      <c r="Q78" s="496"/>
      <c r="R78" s="496"/>
    </row>
    <row r="79" spans="1:18" s="166" customFormat="1" ht="39.5" hidden="1" thickBot="1" x14ac:dyDescent="0.4">
      <c r="A79" s="496"/>
      <c r="B79" s="496"/>
      <c r="C79" s="496"/>
      <c r="D79" s="496"/>
      <c r="E79" s="496"/>
      <c r="F79" s="551" t="s">
        <v>517</v>
      </c>
      <c r="G79" s="552"/>
      <c r="H79" s="553"/>
      <c r="I79" s="553" t="e">
        <f>#REF!/#REF!</f>
        <v>#REF!</v>
      </c>
      <c r="J79" s="553" t="e">
        <f>#REF!/#REF!</f>
        <v>#REF!</v>
      </c>
      <c r="K79" s="553" t="e">
        <f>#REF!/#REF!</f>
        <v>#REF!</v>
      </c>
      <c r="L79" s="554" t="e">
        <f t="shared" ref="L79:L84" si="19">SUM(H79:K79)</f>
        <v>#REF!</v>
      </c>
      <c r="M79" s="555"/>
      <c r="N79" s="521"/>
      <c r="O79" s="496"/>
      <c r="P79" s="496"/>
      <c r="Q79" s="496"/>
      <c r="R79" s="496"/>
    </row>
    <row r="80" spans="1:18" s="166" customFormat="1" ht="26.5" hidden="1" thickBot="1" x14ac:dyDescent="0.4">
      <c r="A80" s="496"/>
      <c r="B80" s="496"/>
      <c r="C80" s="496"/>
      <c r="D80" s="496"/>
      <c r="E80" s="496"/>
      <c r="F80" s="551" t="s">
        <v>518</v>
      </c>
      <c r="G80" s="552"/>
      <c r="H80" s="553" t="e">
        <f>#REF!/#REF!</f>
        <v>#REF!</v>
      </c>
      <c r="I80" s="553" t="e">
        <f>#REF!/#REF!</f>
        <v>#REF!</v>
      </c>
      <c r="J80" s="553" t="e">
        <f>#REF!/#REF!</f>
        <v>#REF!</v>
      </c>
      <c r="K80" s="553" t="e">
        <f>#REF!/#REF!</f>
        <v>#REF!</v>
      </c>
      <c r="L80" s="554" t="e">
        <f t="shared" si="19"/>
        <v>#REF!</v>
      </c>
      <c r="M80" s="555"/>
      <c r="N80" s="532"/>
      <c r="O80" s="532"/>
      <c r="P80" s="532"/>
      <c r="Q80" s="532"/>
      <c r="R80" s="532"/>
    </row>
    <row r="81" spans="1:21" s="207" customFormat="1" ht="12.75" hidden="1" customHeight="1" x14ac:dyDescent="0.35">
      <c r="A81" s="556"/>
      <c r="B81" s="556"/>
      <c r="C81" s="556"/>
      <c r="D81" s="556"/>
      <c r="E81" s="556"/>
      <c r="F81" s="551" t="s">
        <v>505</v>
      </c>
      <c r="G81" s="557"/>
      <c r="H81" s="553" t="e">
        <f>#REF!/#REF!</f>
        <v>#REF!</v>
      </c>
      <c r="I81" s="553" t="e">
        <f>#REF!/#REF!</f>
        <v>#REF!</v>
      </c>
      <c r="J81" s="553" t="e">
        <f>#REF!/#REF!</f>
        <v>#REF!</v>
      </c>
      <c r="K81" s="553" t="e">
        <f>#REF!/#REF!</f>
        <v>#REF!</v>
      </c>
      <c r="L81" s="558" t="e">
        <f t="shared" si="19"/>
        <v>#REF!</v>
      </c>
      <c r="M81" s="559"/>
      <c r="N81" s="560"/>
      <c r="O81" s="561"/>
      <c r="P81" s="561"/>
      <c r="Q81" s="496"/>
      <c r="R81" s="496"/>
    </row>
    <row r="82" spans="1:21" s="166" customFormat="1" ht="17.25" hidden="1" customHeight="1" x14ac:dyDescent="0.35">
      <c r="A82" s="496"/>
      <c r="B82" s="496"/>
      <c r="C82" s="496"/>
      <c r="D82" s="496"/>
      <c r="E82" s="496"/>
      <c r="F82" s="551" t="s">
        <v>506</v>
      </c>
      <c r="G82" s="562"/>
      <c r="H82" s="553" t="e">
        <f>#REF!/#REF!</f>
        <v>#REF!</v>
      </c>
      <c r="I82" s="553" t="e">
        <f>#REF!/#REF!</f>
        <v>#REF!</v>
      </c>
      <c r="J82" s="553" t="e">
        <f>#REF!/#REF!</f>
        <v>#REF!</v>
      </c>
      <c r="K82" s="553" t="e">
        <f>#REF!/#REF!</f>
        <v>#REF!</v>
      </c>
      <c r="L82" s="563" t="e">
        <f t="shared" si="19"/>
        <v>#REF!</v>
      </c>
      <c r="M82" s="555"/>
      <c r="N82" s="560"/>
      <c r="O82" s="561"/>
      <c r="P82" s="561"/>
      <c r="Q82" s="496"/>
      <c r="R82" s="496"/>
    </row>
    <row r="83" spans="1:21" s="166" customFormat="1" ht="15" hidden="1" thickBot="1" x14ac:dyDescent="0.4">
      <c r="A83" s="496"/>
      <c r="B83" s="496"/>
      <c r="C83" s="496"/>
      <c r="D83" s="496"/>
      <c r="E83" s="496"/>
      <c r="F83" s="564"/>
      <c r="G83" s="562"/>
      <c r="H83" s="553"/>
      <c r="I83" s="553"/>
      <c r="J83" s="553"/>
      <c r="K83" s="553"/>
      <c r="L83" s="563">
        <f t="shared" si="19"/>
        <v>0</v>
      </c>
      <c r="M83" s="565"/>
      <c r="N83" s="566"/>
      <c r="O83" s="567"/>
      <c r="P83" s="567"/>
      <c r="Q83" s="556"/>
      <c r="R83" s="556"/>
    </row>
    <row r="84" spans="1:21" s="166" customFormat="1" ht="15" hidden="1" thickBot="1" x14ac:dyDescent="0.4">
      <c r="A84" s="496"/>
      <c r="B84" s="496"/>
      <c r="C84" s="496"/>
      <c r="D84" s="496"/>
      <c r="E84" s="496"/>
      <c r="F84" s="551"/>
      <c r="G84" s="562"/>
      <c r="H84" s="553"/>
      <c r="I84" s="553"/>
      <c r="J84" s="553"/>
      <c r="K84" s="553"/>
      <c r="L84" s="563">
        <f t="shared" si="19"/>
        <v>0</v>
      </c>
      <c r="M84" s="496"/>
      <c r="N84" s="560"/>
      <c r="O84" s="561"/>
      <c r="P84" s="561"/>
      <c r="Q84" s="496"/>
      <c r="R84" s="496"/>
    </row>
    <row r="85" spans="1:21" s="166" customFormat="1" ht="15" hidden="1" customHeight="1" x14ac:dyDescent="0.35">
      <c r="A85" s="496"/>
      <c r="B85" s="496"/>
      <c r="C85" s="496"/>
      <c r="D85" s="496"/>
      <c r="E85" s="496"/>
      <c r="F85" s="568"/>
      <c r="G85" s="569"/>
      <c r="H85" s="570"/>
      <c r="I85" s="570"/>
      <c r="J85" s="570"/>
      <c r="K85" s="570"/>
      <c r="L85" s="571"/>
      <c r="M85" s="496"/>
      <c r="N85" s="560"/>
      <c r="O85" s="561"/>
      <c r="P85" s="561"/>
      <c r="Q85" s="496"/>
      <c r="R85" s="496"/>
    </row>
    <row r="86" spans="1:21" s="166" customFormat="1" ht="15" hidden="1" thickBot="1" x14ac:dyDescent="0.4">
      <c r="A86" s="496"/>
      <c r="B86" s="496"/>
      <c r="C86" s="496"/>
      <c r="D86" s="496"/>
      <c r="E86" s="496"/>
      <c r="F86" s="572"/>
      <c r="G86" s="569"/>
      <c r="H86" s="573"/>
      <c r="I86" s="573"/>
      <c r="J86" s="573"/>
      <c r="K86" s="573"/>
      <c r="L86" s="574"/>
      <c r="M86" s="496"/>
      <c r="N86" s="561"/>
      <c r="O86" s="561"/>
      <c r="P86" s="561"/>
      <c r="Q86" s="496"/>
      <c r="R86" s="496"/>
    </row>
    <row r="87" spans="1:21" s="166" customFormat="1" ht="15.5" hidden="1" thickTop="1" thickBot="1" x14ac:dyDescent="0.4">
      <c r="A87" s="496"/>
      <c r="B87" s="496"/>
      <c r="C87" s="496"/>
      <c r="D87" s="496"/>
      <c r="E87" s="496"/>
      <c r="F87" s="575" t="s">
        <v>104</v>
      </c>
      <c r="G87" s="576">
        <f>SUM(G79:G86)</f>
        <v>0</v>
      </c>
      <c r="H87" s="577" t="e">
        <f>SUM(H79:H86)</f>
        <v>#REF!</v>
      </c>
      <c r="I87" s="577" t="e">
        <f>SUM(I79:I86)</f>
        <v>#REF!</v>
      </c>
      <c r="J87" s="577" t="e">
        <f>SUM(J79:J86)</f>
        <v>#REF!</v>
      </c>
      <c r="K87" s="577" t="e">
        <f>SUM(K79:K86)</f>
        <v>#REF!</v>
      </c>
      <c r="L87" s="578" t="e">
        <f>SUM(H87:K87)</f>
        <v>#REF!</v>
      </c>
      <c r="M87" s="521"/>
      <c r="N87" s="496"/>
      <c r="O87" s="496"/>
      <c r="P87" s="496"/>
      <c r="Q87" s="496"/>
      <c r="R87" s="496"/>
    </row>
    <row r="88" spans="1:21" s="166" customFormat="1" ht="15" hidden="1" thickBot="1" x14ac:dyDescent="0.4">
      <c r="A88" s="496"/>
      <c r="B88" s="496"/>
      <c r="C88" s="496"/>
      <c r="D88" s="496"/>
      <c r="E88" s="496"/>
      <c r="F88" s="496"/>
      <c r="G88" s="496"/>
      <c r="H88" s="496"/>
      <c r="I88" s="496"/>
      <c r="J88" s="496"/>
      <c r="K88" s="496"/>
      <c r="L88" s="496"/>
      <c r="M88" s="496"/>
      <c r="N88" s="496"/>
      <c r="O88" s="496"/>
      <c r="P88" s="496"/>
      <c r="Q88" s="496"/>
      <c r="R88" s="496"/>
    </row>
    <row r="89" spans="1:21" s="61" customFormat="1" ht="20.25" customHeight="1" thickTop="1" thickBot="1" x14ac:dyDescent="0.4">
      <c r="A89" s="3267" t="s">
        <v>10</v>
      </c>
      <c r="B89" s="3279"/>
      <c r="C89" s="3279"/>
      <c r="D89" s="3279"/>
      <c r="E89" s="3279"/>
      <c r="F89" s="3279"/>
      <c r="G89" s="3279"/>
      <c r="H89" s="3279"/>
      <c r="I89" s="3279"/>
      <c r="J89" s="3279"/>
      <c r="K89" s="3280"/>
      <c r="L89" s="37"/>
      <c r="M89" s="2360" t="s">
        <v>491</v>
      </c>
      <c r="N89" s="2361"/>
      <c r="O89" s="2362"/>
      <c r="P89" s="37"/>
      <c r="Q89" s="64"/>
      <c r="R89" s="64"/>
      <c r="S89" s="64"/>
      <c r="T89" s="64"/>
      <c r="U89" s="64"/>
    </row>
    <row r="90" spans="1:21" s="61" customFormat="1" ht="20.25" customHeight="1" x14ac:dyDescent="0.35">
      <c r="A90" s="3261"/>
      <c r="B90" s="3262"/>
      <c r="C90" s="3262"/>
      <c r="D90" s="3262"/>
      <c r="E90" s="3262"/>
      <c r="F90" s="3262"/>
      <c r="G90" s="3262"/>
      <c r="H90" s="3262"/>
      <c r="I90" s="3262"/>
      <c r="J90" s="3262"/>
      <c r="K90" s="3263"/>
      <c r="L90" s="38"/>
      <c r="M90" s="2401"/>
      <c r="N90" s="2402"/>
      <c r="O90" s="2403"/>
      <c r="P90" s="38"/>
      <c r="Q90" s="64"/>
      <c r="R90" s="64"/>
      <c r="S90" s="64"/>
      <c r="T90" s="64"/>
      <c r="U90" s="64"/>
    </row>
    <row r="91" spans="1:21" s="61" customFormat="1" ht="20.25" customHeight="1" x14ac:dyDescent="0.35">
      <c r="A91" s="3261"/>
      <c r="B91" s="3262"/>
      <c r="C91" s="3262"/>
      <c r="D91" s="3262"/>
      <c r="E91" s="3262"/>
      <c r="F91" s="3262"/>
      <c r="G91" s="3262"/>
      <c r="H91" s="3262"/>
      <c r="I91" s="3262"/>
      <c r="J91" s="3262"/>
      <c r="K91" s="3263"/>
      <c r="L91" s="38"/>
      <c r="M91" s="2341"/>
      <c r="N91" s="2342"/>
      <c r="O91" s="2343"/>
      <c r="P91" s="38"/>
      <c r="Q91" s="64"/>
      <c r="R91" s="64"/>
      <c r="S91" s="64"/>
      <c r="T91" s="64"/>
      <c r="U91" s="64"/>
    </row>
    <row r="92" spans="1:21" s="61" customFormat="1" ht="20.25" customHeight="1" x14ac:dyDescent="0.35">
      <c r="A92" s="3261"/>
      <c r="B92" s="3262"/>
      <c r="C92" s="3262"/>
      <c r="D92" s="3262"/>
      <c r="E92" s="3262"/>
      <c r="F92" s="3262"/>
      <c r="G92" s="3262"/>
      <c r="H92" s="3262"/>
      <c r="I92" s="3262"/>
      <c r="J92" s="3262"/>
      <c r="K92" s="3263"/>
      <c r="L92" s="38"/>
      <c r="M92" s="2341"/>
      <c r="N92" s="2342"/>
      <c r="O92" s="2343"/>
      <c r="P92" s="38"/>
      <c r="Q92" s="64"/>
      <c r="R92" s="64"/>
      <c r="S92" s="64"/>
      <c r="T92" s="64"/>
      <c r="U92" s="64"/>
    </row>
    <row r="93" spans="1:21" s="61" customFormat="1" ht="20.25" customHeight="1" x14ac:dyDescent="0.35">
      <c r="A93" s="3261"/>
      <c r="B93" s="3262"/>
      <c r="C93" s="3262"/>
      <c r="D93" s="3262"/>
      <c r="E93" s="3262"/>
      <c r="F93" s="3262"/>
      <c r="G93" s="3262"/>
      <c r="H93" s="3262"/>
      <c r="I93" s="3262"/>
      <c r="J93" s="3262"/>
      <c r="K93" s="3263"/>
      <c r="L93" s="38"/>
      <c r="M93" s="2341"/>
      <c r="N93" s="2342"/>
      <c r="O93" s="2343"/>
      <c r="P93" s="38"/>
      <c r="Q93" s="64"/>
      <c r="R93" s="64"/>
      <c r="S93" s="64"/>
      <c r="T93" s="64"/>
      <c r="U93" s="64"/>
    </row>
    <row r="94" spans="1:21" s="61" customFormat="1" ht="20.25" customHeight="1" thickBot="1" x14ac:dyDescent="0.4">
      <c r="A94" s="3264"/>
      <c r="B94" s="3265"/>
      <c r="C94" s="3265"/>
      <c r="D94" s="3265"/>
      <c r="E94" s="3265"/>
      <c r="F94" s="3265"/>
      <c r="G94" s="3265"/>
      <c r="H94" s="3265"/>
      <c r="I94" s="3265"/>
      <c r="J94" s="3265"/>
      <c r="K94" s="3266"/>
      <c r="L94" s="38"/>
      <c r="M94" s="2363"/>
      <c r="N94" s="2696"/>
      <c r="O94" s="2697"/>
      <c r="P94" s="38"/>
      <c r="Q94" s="64"/>
      <c r="R94" s="64"/>
      <c r="S94" s="64"/>
      <c r="T94" s="64"/>
      <c r="U94" s="64"/>
    </row>
    <row r="95" spans="1:21" s="61" customFormat="1" ht="20.25" customHeight="1" thickTop="1" thickBot="1" x14ac:dyDescent="0.4">
      <c r="A95" s="64"/>
      <c r="B95" s="64"/>
      <c r="C95" s="64"/>
      <c r="D95" s="64"/>
      <c r="E95" s="64"/>
      <c r="F95" s="64"/>
      <c r="G95" s="64"/>
      <c r="H95" s="64"/>
      <c r="I95" s="64"/>
      <c r="J95" s="64"/>
      <c r="K95" s="64"/>
      <c r="L95" s="64"/>
      <c r="M95" s="457"/>
      <c r="N95" s="457"/>
      <c r="O95" s="457"/>
      <c r="P95" s="64"/>
      <c r="Q95" s="64"/>
      <c r="R95" s="64"/>
      <c r="S95" s="64"/>
      <c r="T95" s="64"/>
      <c r="U95" s="64"/>
    </row>
    <row r="96" spans="1:21" s="61" customFormat="1" ht="20.25" customHeight="1" thickTop="1" thickBot="1" x14ac:dyDescent="0.4">
      <c r="A96" s="3267" t="s">
        <v>11</v>
      </c>
      <c r="B96" s="3268"/>
      <c r="C96" s="3268"/>
      <c r="D96" s="3268"/>
      <c r="E96" s="3268"/>
      <c r="F96" s="3268"/>
      <c r="G96" s="3268"/>
      <c r="H96" s="3268"/>
      <c r="I96" s="3268"/>
      <c r="J96" s="3268"/>
      <c r="K96" s="3269"/>
      <c r="L96" s="37"/>
      <c r="M96" s="458"/>
      <c r="N96" s="458"/>
      <c r="O96" s="458"/>
      <c r="P96" s="37"/>
      <c r="Q96" s="64"/>
      <c r="R96" s="64"/>
      <c r="S96" s="64"/>
      <c r="T96" s="64"/>
      <c r="U96" s="64"/>
    </row>
    <row r="97" spans="1:21" s="61" customFormat="1" ht="20.25" customHeight="1" thickBot="1" x14ac:dyDescent="0.4">
      <c r="A97" s="3261"/>
      <c r="B97" s="3262"/>
      <c r="C97" s="3262"/>
      <c r="D97" s="3262"/>
      <c r="E97" s="3262"/>
      <c r="F97" s="3262"/>
      <c r="G97" s="3262"/>
      <c r="H97" s="3262"/>
      <c r="I97" s="3262"/>
      <c r="J97" s="3262"/>
      <c r="K97" s="3263"/>
      <c r="L97" s="38"/>
      <c r="M97" s="2360" t="s">
        <v>491</v>
      </c>
      <c r="N97" s="2361"/>
      <c r="O97" s="2362"/>
      <c r="P97" s="38"/>
      <c r="Q97" s="64"/>
      <c r="R97" s="64"/>
      <c r="S97" s="64"/>
      <c r="T97" s="64"/>
      <c r="U97" s="64"/>
    </row>
    <row r="98" spans="1:21" s="61" customFormat="1" ht="20.25" customHeight="1" x14ac:dyDescent="0.35">
      <c r="A98" s="3261"/>
      <c r="B98" s="3262"/>
      <c r="C98" s="3262"/>
      <c r="D98" s="3262"/>
      <c r="E98" s="3262"/>
      <c r="F98" s="3262"/>
      <c r="G98" s="3262"/>
      <c r="H98" s="3262"/>
      <c r="I98" s="3262"/>
      <c r="J98" s="3262"/>
      <c r="K98" s="3263"/>
      <c r="L98" s="38"/>
      <c r="M98" s="2401"/>
      <c r="N98" s="2402"/>
      <c r="O98" s="2403"/>
      <c r="P98" s="38"/>
      <c r="Q98" s="64"/>
      <c r="R98" s="64"/>
      <c r="S98" s="64"/>
      <c r="T98" s="64"/>
      <c r="U98" s="64"/>
    </row>
    <row r="99" spans="1:21" s="61" customFormat="1" ht="20.25" customHeight="1" x14ac:dyDescent="0.35">
      <c r="A99" s="3261"/>
      <c r="B99" s="3262"/>
      <c r="C99" s="3262"/>
      <c r="D99" s="3262"/>
      <c r="E99" s="3262"/>
      <c r="F99" s="3262"/>
      <c r="G99" s="3262"/>
      <c r="H99" s="3262"/>
      <c r="I99" s="3262"/>
      <c r="J99" s="3262"/>
      <c r="K99" s="3263"/>
      <c r="L99" s="38"/>
      <c r="M99" s="2341"/>
      <c r="N99" s="2342"/>
      <c r="O99" s="2343"/>
      <c r="P99" s="38"/>
      <c r="Q99" s="64"/>
      <c r="R99" s="64"/>
      <c r="S99" s="64"/>
      <c r="T99" s="64"/>
      <c r="U99" s="64"/>
    </row>
    <row r="100" spans="1:21" s="61" customFormat="1" ht="20.25" customHeight="1" x14ac:dyDescent="0.35">
      <c r="A100" s="3261"/>
      <c r="B100" s="3262"/>
      <c r="C100" s="3262"/>
      <c r="D100" s="3262"/>
      <c r="E100" s="3262"/>
      <c r="F100" s="3262"/>
      <c r="G100" s="3262"/>
      <c r="H100" s="3262"/>
      <c r="I100" s="3262"/>
      <c r="J100" s="3262"/>
      <c r="K100" s="3263"/>
      <c r="L100" s="38"/>
      <c r="M100" s="2341"/>
      <c r="N100" s="2342"/>
      <c r="O100" s="2343"/>
      <c r="P100" s="38"/>
      <c r="Q100" s="64"/>
      <c r="R100" s="64"/>
      <c r="S100" s="64"/>
      <c r="T100" s="64"/>
      <c r="U100" s="64"/>
    </row>
    <row r="101" spans="1:21" s="61" customFormat="1" ht="14.5" x14ac:dyDescent="0.35">
      <c r="A101" s="3261"/>
      <c r="B101" s="3262"/>
      <c r="C101" s="3262"/>
      <c r="D101" s="3262"/>
      <c r="E101" s="3262"/>
      <c r="F101" s="3262"/>
      <c r="G101" s="3262"/>
      <c r="H101" s="3262"/>
      <c r="I101" s="3262"/>
      <c r="J101" s="3262"/>
      <c r="K101" s="3263"/>
      <c r="L101" s="38"/>
      <c r="M101" s="2341"/>
      <c r="N101" s="2342"/>
      <c r="O101" s="2343"/>
      <c r="P101" s="38"/>
      <c r="Q101" s="64"/>
      <c r="R101" s="64"/>
      <c r="S101" s="64"/>
      <c r="T101" s="64"/>
      <c r="U101" s="64"/>
    </row>
    <row r="102" spans="1:21" s="61" customFormat="1" ht="15" thickBot="1" x14ac:dyDescent="0.4">
      <c r="A102" s="3264"/>
      <c r="B102" s="3265"/>
      <c r="C102" s="3265"/>
      <c r="D102" s="3265"/>
      <c r="E102" s="3265"/>
      <c r="F102" s="3265"/>
      <c r="G102" s="3265"/>
      <c r="H102" s="3265"/>
      <c r="I102" s="3265"/>
      <c r="J102" s="3265"/>
      <c r="K102" s="3266"/>
      <c r="L102" s="64"/>
      <c r="M102" s="2363"/>
      <c r="N102" s="2696"/>
      <c r="O102" s="2697"/>
      <c r="P102" s="64"/>
      <c r="Q102" s="64"/>
      <c r="R102" s="64"/>
      <c r="S102" s="64"/>
      <c r="T102" s="64"/>
      <c r="U102" s="64"/>
    </row>
    <row r="103" spans="1:21" s="61" customFormat="1" ht="15" thickTop="1" x14ac:dyDescent="0.35">
      <c r="A103" s="64"/>
      <c r="B103" s="64"/>
      <c r="C103" s="64"/>
      <c r="D103" s="64"/>
      <c r="E103" s="64"/>
      <c r="F103" s="64"/>
      <c r="G103" s="64"/>
      <c r="H103" s="64"/>
      <c r="I103" s="64"/>
      <c r="J103" s="64"/>
      <c r="K103" s="64"/>
      <c r="L103" s="64"/>
      <c r="M103" s="64"/>
      <c r="N103" s="64"/>
      <c r="O103" s="64"/>
      <c r="P103" s="64"/>
      <c r="Q103" s="64"/>
      <c r="R103" s="64"/>
    </row>
    <row r="104" spans="1:21" s="213" customFormat="1" ht="18" customHeight="1" x14ac:dyDescent="0.35">
      <c r="A104" s="583"/>
      <c r="B104" s="583"/>
      <c r="C104" s="583"/>
      <c r="D104" s="583"/>
      <c r="E104" s="583"/>
      <c r="F104" s="583"/>
      <c r="G104" s="583"/>
      <c r="H104" s="583"/>
      <c r="I104" s="583"/>
      <c r="J104" s="583"/>
      <c r="K104" s="583"/>
      <c r="L104" s="583"/>
      <c r="M104" s="583"/>
      <c r="N104" s="583"/>
      <c r="O104" s="583"/>
      <c r="P104" s="583"/>
      <c r="Q104" s="583"/>
      <c r="R104" s="583"/>
    </row>
    <row r="105" spans="1:21" s="213" customFormat="1" ht="18" customHeight="1" x14ac:dyDescent="0.35">
      <c r="A105" s="583"/>
      <c r="B105" s="583"/>
      <c r="C105" s="583"/>
      <c r="D105" s="669"/>
      <c r="E105" s="660"/>
      <c r="F105" s="660"/>
      <c r="G105" s="660"/>
      <c r="H105" s="660"/>
      <c r="I105" s="660"/>
      <c r="J105" s="660"/>
      <c r="K105" s="660"/>
      <c r="L105" s="583"/>
      <c r="M105" s="583"/>
      <c r="N105" s="583"/>
      <c r="O105" s="583"/>
      <c r="P105" s="583"/>
      <c r="Q105" s="583"/>
      <c r="R105" s="583"/>
    </row>
    <row r="106" spans="1:21" s="213" customFormat="1" ht="18" customHeight="1" x14ac:dyDescent="0.35">
      <c r="A106" s="583"/>
      <c r="B106" s="583"/>
      <c r="C106" s="583"/>
      <c r="D106" s="669"/>
      <c r="E106" s="660"/>
      <c r="F106" s="660"/>
      <c r="G106" s="660"/>
      <c r="H106" s="660"/>
      <c r="I106" s="660"/>
      <c r="J106" s="660"/>
      <c r="K106" s="660"/>
      <c r="L106" s="583"/>
      <c r="M106" s="583"/>
      <c r="N106" s="583"/>
      <c r="O106" s="583"/>
      <c r="P106" s="583"/>
      <c r="Q106" s="583"/>
      <c r="R106" s="583"/>
    </row>
    <row r="107" spans="1:21" s="213" customFormat="1" ht="18" customHeight="1" x14ac:dyDescent="0.35">
      <c r="A107" s="583"/>
      <c r="B107" s="583"/>
      <c r="C107" s="583"/>
      <c r="D107" s="660"/>
      <c r="E107" s="660"/>
      <c r="F107" s="660"/>
      <c r="G107" s="660"/>
      <c r="H107" s="660"/>
      <c r="I107" s="660"/>
      <c r="J107" s="660"/>
      <c r="K107" s="660"/>
      <c r="L107" s="583"/>
      <c r="M107" s="583"/>
      <c r="N107" s="583"/>
      <c r="O107" s="583"/>
      <c r="P107" s="583"/>
      <c r="Q107" s="583"/>
      <c r="R107" s="583"/>
    </row>
    <row r="108" spans="1:21" s="213" customFormat="1" ht="14.5" x14ac:dyDescent="0.35">
      <c r="A108" s="583"/>
      <c r="B108" s="583"/>
      <c r="C108" s="583"/>
      <c r="D108" s="660"/>
      <c r="E108" s="660"/>
      <c r="F108" s="660"/>
      <c r="G108" s="660"/>
      <c r="H108" s="660"/>
      <c r="I108" s="660"/>
      <c r="J108" s="660"/>
      <c r="K108" s="660"/>
      <c r="L108" s="583"/>
      <c r="M108" s="583"/>
      <c r="N108" s="583"/>
      <c r="O108" s="583"/>
      <c r="P108" s="583"/>
      <c r="Q108" s="583"/>
      <c r="R108" s="583"/>
    </row>
    <row r="109" spans="1:21" x14ac:dyDescent="0.3">
      <c r="A109" s="660"/>
      <c r="B109" s="660"/>
      <c r="C109" s="660"/>
      <c r="D109" s="660"/>
      <c r="E109" s="660"/>
      <c r="F109" s="660"/>
      <c r="G109" s="660"/>
      <c r="H109" s="660"/>
      <c r="I109" s="660"/>
      <c r="J109" s="660"/>
      <c r="K109" s="660"/>
      <c r="L109" s="660"/>
      <c r="M109" s="660"/>
      <c r="N109" s="660"/>
      <c r="O109" s="660"/>
      <c r="P109" s="660"/>
      <c r="Q109" s="660"/>
      <c r="R109" s="660"/>
    </row>
    <row r="110" spans="1:21" x14ac:dyDescent="0.3">
      <c r="A110" s="660"/>
      <c r="B110" s="660"/>
      <c r="C110" s="660"/>
      <c r="D110" s="660"/>
      <c r="E110" s="660"/>
      <c r="F110" s="660"/>
      <c r="G110" s="660"/>
      <c r="H110" s="660"/>
      <c r="I110" s="660"/>
      <c r="J110" s="660"/>
      <c r="K110" s="660"/>
      <c r="L110" s="660"/>
      <c r="M110" s="660"/>
      <c r="N110" s="660"/>
      <c r="O110" s="660"/>
      <c r="P110" s="660"/>
      <c r="Q110" s="660"/>
      <c r="R110" s="660"/>
    </row>
    <row r="111" spans="1:21" x14ac:dyDescent="0.3">
      <c r="A111" s="660"/>
      <c r="B111" s="660"/>
      <c r="C111" s="660"/>
      <c r="D111" s="660"/>
      <c r="E111" s="660"/>
      <c r="F111" s="660"/>
      <c r="G111" s="660"/>
      <c r="H111" s="660"/>
      <c r="I111" s="660"/>
      <c r="J111" s="660"/>
      <c r="K111" s="660"/>
      <c r="L111" s="660"/>
      <c r="M111" s="660"/>
      <c r="N111" s="660"/>
      <c r="O111" s="660"/>
      <c r="P111" s="660"/>
      <c r="Q111" s="660"/>
      <c r="R111" s="660"/>
    </row>
    <row r="112" spans="1:21" x14ac:dyDescent="0.3">
      <c r="A112" s="660"/>
      <c r="B112" s="660"/>
      <c r="C112" s="660"/>
      <c r="D112" s="660"/>
      <c r="E112" s="660"/>
      <c r="F112" s="660"/>
      <c r="G112" s="660"/>
      <c r="H112" s="660"/>
      <c r="I112" s="660"/>
      <c r="J112" s="660"/>
      <c r="K112" s="660"/>
      <c r="L112" s="660"/>
      <c r="M112" s="660"/>
      <c r="N112" s="660"/>
      <c r="O112" s="660"/>
      <c r="P112" s="660"/>
      <c r="Q112" s="660"/>
      <c r="R112" s="660"/>
    </row>
    <row r="113" spans="1:18" x14ac:dyDescent="0.3">
      <c r="A113" s="660"/>
      <c r="B113" s="660"/>
      <c r="C113" s="660"/>
      <c r="D113" s="660"/>
      <c r="E113" s="660"/>
      <c r="F113" s="660"/>
      <c r="G113" s="660"/>
      <c r="H113" s="660"/>
      <c r="I113" s="660"/>
      <c r="J113" s="660"/>
      <c r="K113" s="660"/>
      <c r="L113" s="660"/>
      <c r="M113" s="660"/>
      <c r="N113" s="660"/>
      <c r="O113" s="660"/>
      <c r="P113" s="660"/>
      <c r="Q113" s="660"/>
      <c r="R113" s="660"/>
    </row>
    <row r="114" spans="1:18" x14ac:dyDescent="0.3">
      <c r="A114" s="660"/>
      <c r="B114" s="660"/>
      <c r="C114" s="660"/>
      <c r="D114" s="660"/>
      <c r="E114" s="660"/>
      <c r="F114" s="660"/>
      <c r="G114" s="660"/>
      <c r="H114" s="660"/>
      <c r="I114" s="660"/>
      <c r="J114" s="660"/>
      <c r="K114" s="660"/>
      <c r="L114" s="660"/>
      <c r="M114" s="660"/>
      <c r="N114" s="660"/>
      <c r="O114" s="660"/>
      <c r="P114" s="660"/>
      <c r="Q114" s="660"/>
      <c r="R114" s="660"/>
    </row>
    <row r="115" spans="1:18" x14ac:dyDescent="0.3">
      <c r="A115" s="660"/>
      <c r="B115" s="660"/>
      <c r="C115" s="660"/>
      <c r="D115" s="660"/>
      <c r="E115" s="660"/>
      <c r="F115" s="660"/>
      <c r="G115" s="660"/>
      <c r="H115" s="660"/>
      <c r="I115" s="660"/>
      <c r="J115" s="660"/>
      <c r="K115" s="660"/>
      <c r="L115" s="660"/>
      <c r="M115" s="660"/>
      <c r="N115" s="660"/>
      <c r="O115" s="660"/>
      <c r="P115" s="660"/>
      <c r="Q115" s="660"/>
      <c r="R115" s="660"/>
    </row>
    <row r="116" spans="1:18" x14ac:dyDescent="0.3">
      <c r="A116" s="660"/>
      <c r="B116" s="660"/>
      <c r="C116" s="660"/>
      <c r="D116" s="660"/>
      <c r="E116" s="660"/>
      <c r="F116" s="660"/>
      <c r="G116" s="660"/>
      <c r="H116" s="660"/>
      <c r="I116" s="660"/>
      <c r="J116" s="660"/>
      <c r="K116" s="660"/>
      <c r="L116" s="660"/>
      <c r="M116" s="660"/>
      <c r="N116" s="660"/>
      <c r="O116" s="660"/>
      <c r="P116" s="660"/>
      <c r="Q116" s="660"/>
      <c r="R116" s="660"/>
    </row>
    <row r="117" spans="1:18" x14ac:dyDescent="0.3">
      <c r="A117" s="660"/>
      <c r="B117" s="660"/>
      <c r="C117" s="660"/>
      <c r="D117" s="660"/>
      <c r="E117" s="660"/>
      <c r="F117" s="660"/>
      <c r="G117" s="660"/>
      <c r="H117" s="660"/>
      <c r="I117" s="660"/>
      <c r="J117" s="660"/>
      <c r="K117" s="660"/>
      <c r="L117" s="660"/>
      <c r="M117" s="660"/>
      <c r="N117" s="660"/>
      <c r="O117" s="660"/>
      <c r="P117" s="660"/>
      <c r="Q117" s="660"/>
      <c r="R117" s="660"/>
    </row>
    <row r="118" spans="1:18" x14ac:dyDescent="0.3">
      <c r="A118" s="660"/>
      <c r="B118" s="660"/>
      <c r="C118" s="660"/>
      <c r="D118" s="660"/>
      <c r="E118" s="660"/>
      <c r="F118" s="660"/>
      <c r="G118" s="660"/>
      <c r="H118" s="660"/>
      <c r="I118" s="660"/>
      <c r="J118" s="660"/>
      <c r="K118" s="660"/>
      <c r="L118" s="660"/>
      <c r="M118" s="660"/>
      <c r="N118" s="660"/>
      <c r="O118" s="660"/>
      <c r="P118" s="660"/>
      <c r="Q118" s="660"/>
      <c r="R118" s="660"/>
    </row>
    <row r="119" spans="1:18" x14ac:dyDescent="0.3">
      <c r="A119" s="660"/>
      <c r="B119" s="660"/>
      <c r="C119" s="660"/>
      <c r="D119" s="660"/>
      <c r="E119" s="660"/>
      <c r="F119" s="660"/>
      <c r="G119" s="660"/>
      <c r="H119" s="660"/>
      <c r="I119" s="660"/>
      <c r="J119" s="660"/>
      <c r="K119" s="660"/>
      <c r="L119" s="660"/>
      <c r="M119" s="660"/>
      <c r="N119" s="660"/>
      <c r="O119" s="660"/>
      <c r="P119" s="660"/>
      <c r="Q119" s="660"/>
      <c r="R119" s="660"/>
    </row>
    <row r="120" spans="1:18" x14ac:dyDescent="0.3">
      <c r="A120" s="660"/>
      <c r="B120" s="660"/>
      <c r="C120" s="660"/>
      <c r="D120" s="660"/>
      <c r="E120" s="660"/>
      <c r="F120" s="660"/>
      <c r="G120" s="660"/>
      <c r="H120" s="660"/>
      <c r="I120" s="660"/>
      <c r="J120" s="660"/>
      <c r="K120" s="660"/>
      <c r="L120" s="660"/>
      <c r="M120" s="660"/>
      <c r="N120" s="660"/>
      <c r="O120" s="660"/>
      <c r="P120" s="660"/>
      <c r="Q120" s="660"/>
      <c r="R120" s="660"/>
    </row>
    <row r="121" spans="1:18" x14ac:dyDescent="0.3">
      <c r="A121" s="660"/>
      <c r="B121" s="660"/>
      <c r="C121" s="660"/>
      <c r="D121" s="660"/>
      <c r="E121" s="660"/>
      <c r="F121" s="660"/>
      <c r="G121" s="660"/>
      <c r="H121" s="660"/>
      <c r="I121" s="660"/>
      <c r="J121" s="660"/>
      <c r="K121" s="660"/>
      <c r="L121" s="660"/>
      <c r="M121" s="660"/>
      <c r="N121" s="660"/>
      <c r="O121" s="660"/>
      <c r="P121" s="660"/>
      <c r="Q121" s="660"/>
      <c r="R121" s="660"/>
    </row>
    <row r="122" spans="1:18" x14ac:dyDescent="0.3">
      <c r="A122" s="660"/>
      <c r="B122" s="660"/>
      <c r="C122" s="660"/>
      <c r="D122" s="660"/>
      <c r="E122" s="660"/>
      <c r="F122" s="660"/>
      <c r="G122" s="660"/>
      <c r="H122" s="660"/>
      <c r="I122" s="660"/>
      <c r="J122" s="660"/>
      <c r="K122" s="660"/>
      <c r="L122" s="660"/>
      <c r="M122" s="660"/>
      <c r="N122" s="660"/>
      <c r="O122" s="660"/>
      <c r="P122" s="660"/>
      <c r="Q122" s="660"/>
      <c r="R122" s="660"/>
    </row>
    <row r="123" spans="1:18" x14ac:dyDescent="0.3">
      <c r="A123" s="660"/>
      <c r="B123" s="660"/>
      <c r="C123" s="660"/>
      <c r="D123" s="660"/>
      <c r="E123" s="660"/>
      <c r="F123" s="660"/>
      <c r="G123" s="660"/>
      <c r="H123" s="660"/>
      <c r="I123" s="660"/>
      <c r="J123" s="660"/>
      <c r="K123" s="660"/>
      <c r="L123" s="660"/>
      <c r="M123" s="660"/>
      <c r="N123" s="660"/>
      <c r="O123" s="660"/>
      <c r="P123" s="660"/>
      <c r="Q123" s="660"/>
      <c r="R123" s="660"/>
    </row>
    <row r="124" spans="1:18" x14ac:dyDescent="0.3">
      <c r="A124" s="660"/>
      <c r="B124" s="660"/>
      <c r="C124" s="660"/>
      <c r="D124" s="660"/>
      <c r="E124" s="660"/>
      <c r="F124" s="660"/>
      <c r="G124" s="660"/>
      <c r="H124" s="660"/>
      <c r="I124" s="660"/>
      <c r="J124" s="660"/>
      <c r="K124" s="660"/>
      <c r="L124" s="660"/>
      <c r="M124" s="660"/>
      <c r="N124" s="660"/>
      <c r="O124" s="660"/>
      <c r="P124" s="660"/>
      <c r="Q124" s="660"/>
      <c r="R124" s="660"/>
    </row>
    <row r="125" spans="1:18" x14ac:dyDescent="0.3">
      <c r="A125" s="660"/>
      <c r="B125" s="660"/>
      <c r="C125" s="660"/>
      <c r="D125" s="660"/>
      <c r="E125" s="660"/>
      <c r="F125" s="660"/>
      <c r="G125" s="660"/>
      <c r="H125" s="660"/>
      <c r="I125" s="660"/>
      <c r="J125" s="660"/>
      <c r="K125" s="660"/>
      <c r="L125" s="660"/>
      <c r="M125" s="660"/>
      <c r="N125" s="660"/>
      <c r="O125" s="660"/>
      <c r="P125" s="660"/>
      <c r="Q125" s="660"/>
      <c r="R125" s="660"/>
    </row>
    <row r="126" spans="1:18" x14ac:dyDescent="0.3">
      <c r="A126" s="660"/>
      <c r="B126" s="660"/>
      <c r="C126" s="660"/>
      <c r="D126" s="660"/>
      <c r="E126" s="660"/>
      <c r="F126" s="660"/>
      <c r="G126" s="660"/>
      <c r="H126" s="660"/>
      <c r="I126" s="660"/>
      <c r="J126" s="660"/>
      <c r="K126" s="660"/>
      <c r="L126" s="660"/>
      <c r="M126" s="660"/>
      <c r="N126" s="660"/>
      <c r="O126" s="660"/>
      <c r="P126" s="660"/>
      <c r="Q126" s="660"/>
      <c r="R126" s="660"/>
    </row>
    <row r="128" spans="1:18" s="205" customFormat="1" ht="14.5" x14ac:dyDescent="0.35">
      <c r="D128" s="117"/>
      <c r="E128" s="117"/>
      <c r="F128" s="117"/>
      <c r="G128" s="117"/>
      <c r="H128" s="117"/>
      <c r="I128" s="117"/>
      <c r="J128" s="117"/>
      <c r="K128" s="117"/>
    </row>
    <row r="129" spans="4:11" s="205" customFormat="1" ht="14.5" x14ac:dyDescent="0.35">
      <c r="D129" s="117"/>
      <c r="E129" s="117"/>
      <c r="F129" s="117"/>
      <c r="G129" s="117"/>
      <c r="H129" s="117"/>
      <c r="I129" s="117"/>
      <c r="J129" s="117"/>
      <c r="K129" s="117"/>
    </row>
    <row r="130" spans="4:11" s="205" customFormat="1" ht="14.5" x14ac:dyDescent="0.35">
      <c r="D130" s="117"/>
      <c r="E130" s="117"/>
      <c r="F130" s="117"/>
      <c r="G130" s="117"/>
      <c r="H130" s="117"/>
      <c r="I130" s="117"/>
      <c r="J130" s="117"/>
      <c r="K130" s="117"/>
    </row>
    <row r="131" spans="4:11" s="205" customFormat="1" ht="14.5" x14ac:dyDescent="0.35">
      <c r="D131" s="117"/>
      <c r="E131" s="117"/>
      <c r="F131" s="117"/>
      <c r="G131" s="117"/>
      <c r="H131" s="117"/>
      <c r="I131" s="117"/>
      <c r="J131" s="117"/>
      <c r="K131" s="117"/>
    </row>
  </sheetData>
  <mergeCells count="81">
    <mergeCell ref="D24:E24"/>
    <mergeCell ref="D1:G1"/>
    <mergeCell ref="I1:J1"/>
    <mergeCell ref="L1:M1"/>
    <mergeCell ref="D2:G2"/>
    <mergeCell ref="I2:J2"/>
    <mergeCell ref="L2:M2"/>
    <mergeCell ref="A4:G4"/>
    <mergeCell ref="H4:P4"/>
    <mergeCell ref="A5:B5"/>
    <mergeCell ref="C5:P5"/>
    <mergeCell ref="A6:C6"/>
    <mergeCell ref="D6:E6"/>
    <mergeCell ref="A7:C7"/>
    <mergeCell ref="D7:K7"/>
    <mergeCell ref="A8:C8"/>
    <mergeCell ref="D8:E8"/>
    <mergeCell ref="A9:C9"/>
    <mergeCell ref="D9:E9"/>
    <mergeCell ref="A10:C10"/>
    <mergeCell ref="D10:E10"/>
    <mergeCell ref="A11:C11"/>
    <mergeCell ref="D11:E11"/>
    <mergeCell ref="A12:C12"/>
    <mergeCell ref="D12:E12"/>
    <mergeCell ref="A22:C23"/>
    <mergeCell ref="A13:C13"/>
    <mergeCell ref="D13:E13"/>
    <mergeCell ref="A14:C14"/>
    <mergeCell ref="D14:E14"/>
    <mergeCell ref="A15:C15"/>
    <mergeCell ref="D15:E15"/>
    <mergeCell ref="A16:K16"/>
    <mergeCell ref="A17:E17"/>
    <mergeCell ref="A21:C21"/>
    <mergeCell ref="D21:E21"/>
    <mergeCell ref="K22:K23"/>
    <mergeCell ref="L21:Q21"/>
    <mergeCell ref="B39:E39"/>
    <mergeCell ref="A24:C24"/>
    <mergeCell ref="L24:L31"/>
    <mergeCell ref="A25:C25"/>
    <mergeCell ref="A26:C26"/>
    <mergeCell ref="A27:C27"/>
    <mergeCell ref="A28:C28"/>
    <mergeCell ref="A29:C29"/>
    <mergeCell ref="A30:C30"/>
    <mergeCell ref="A31:C31"/>
    <mergeCell ref="A32:Q32"/>
    <mergeCell ref="A33:E33"/>
    <mergeCell ref="B36:E36"/>
    <mergeCell ref="B37:E37"/>
    <mergeCell ref="B38:E38"/>
    <mergeCell ref="A42:C42"/>
    <mergeCell ref="D42:E42"/>
    <mergeCell ref="A43:C43"/>
    <mergeCell ref="D43:E43"/>
    <mergeCell ref="A44:C44"/>
    <mergeCell ref="D44:E44"/>
    <mergeCell ref="A45:C45"/>
    <mergeCell ref="D45:E45"/>
    <mergeCell ref="A46:C46"/>
    <mergeCell ref="D46:E46"/>
    <mergeCell ref="A47:C47"/>
    <mergeCell ref="D47:E47"/>
    <mergeCell ref="A48:C48"/>
    <mergeCell ref="D48:E48"/>
    <mergeCell ref="A49:C49"/>
    <mergeCell ref="D49:E49"/>
    <mergeCell ref="A50:C50"/>
    <mergeCell ref="D50:E50"/>
    <mergeCell ref="A96:K96"/>
    <mergeCell ref="A97:K102"/>
    <mergeCell ref="M97:O97"/>
    <mergeCell ref="M98:O102"/>
    <mergeCell ref="A51:K51"/>
    <mergeCell ref="A52:E52"/>
    <mergeCell ref="A89:K89"/>
    <mergeCell ref="M89:O89"/>
    <mergeCell ref="A90:K94"/>
    <mergeCell ref="M90:O94"/>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600-000000000000}">
      <formula1>AvancementTheme</formula1>
    </dataValidation>
  </dataValidations>
  <hyperlinks>
    <hyperlink ref="P1" location="DKPI_02OP3" display="KPI's" xr:uid="{00000000-0004-0000-3600-000000000000}"/>
    <hyperlink ref="O1" location="DPDV_02OP3" display="PdV" xr:uid="{00000000-0004-0000-3600-000001000000}"/>
  </hyperlinks>
  <pageMargins left="0.70866141732283472" right="0.70866141732283472" top="0.74803149606299213" bottom="0.74803149606299213" header="0.31496062992125984" footer="0.31496062992125984"/>
  <pageSetup paperSize="9" scale="43" orientation="portrait" r:id="rId1"/>
  <headerFooter>
    <oddHeader>&amp;LPAD Methodology (c) 2013-2014&amp;RStrategic Management Workshop</oddHeader>
    <oddFooter>&amp;L&amp;F&amp;C&amp;A&amp;RSituation au : &amp;D - page : &amp;P/&amp;N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74">
    <tabColor rgb="FF92D050"/>
    <pageSetUpPr fitToPage="1"/>
  </sheetPr>
  <dimension ref="A1:U98"/>
  <sheetViews>
    <sheetView showGridLines="0" showRowColHeaders="0" showZeros="0" zoomScaleNormal="100" workbookViewId="0">
      <pane ySplit="5" topLeftCell="A27" activePane="bottomLeft" state="frozen"/>
      <selection activeCell="E12" sqref="E12:H12"/>
      <selection pane="bottomLeft" activeCell="M24" sqref="M24"/>
    </sheetView>
  </sheetViews>
  <sheetFormatPr baseColWidth="10" defaultColWidth="11.453125" defaultRowHeight="13" x14ac:dyDescent="0.3"/>
  <cols>
    <col min="1" max="2" width="11.453125" style="117"/>
    <col min="3" max="3" width="12.1796875" style="117" customWidth="1"/>
    <col min="4" max="4" width="12.54296875" style="117" customWidth="1"/>
    <col min="5" max="5" width="9.453125" style="117" customWidth="1"/>
    <col min="6" max="8" width="11.453125" style="117"/>
    <col min="9" max="9" width="11.81640625" style="117" customWidth="1"/>
    <col min="10" max="16384" width="11.453125" style="117"/>
  </cols>
  <sheetData>
    <row r="1" spans="1:18"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450"/>
      <c r="R1" s="450"/>
    </row>
    <row r="2" spans="1:18" s="59" customFormat="1" ht="18" customHeight="1" x14ac:dyDescent="0.35">
      <c r="A2" s="398"/>
      <c r="B2" s="398"/>
      <c r="C2" s="398"/>
      <c r="D2" s="1996" t="str">
        <f>NomClient</f>
        <v>BestEditor</v>
      </c>
      <c r="E2" s="1997"/>
      <c r="F2" s="1997"/>
      <c r="G2" s="1998"/>
      <c r="H2" s="398"/>
      <c r="I2" s="2164" t="s">
        <v>283</v>
      </c>
      <c r="J2" s="2000"/>
      <c r="K2" s="398"/>
      <c r="L2" s="2001">
        <v>41862.468726851854</v>
      </c>
      <c r="M2" s="2002"/>
      <c r="N2" s="399"/>
      <c r="O2" s="448">
        <f>IF(LEN(DPDV_02DS3)&gt;0,LEN(DPDV_02DS3),0-PDV_NBmini)</f>
        <v>-10</v>
      </c>
      <c r="P2" s="448">
        <f>IF(LEN(DKPI_02DS3)&gt;0,LEN(DKPI_02DS3),0-KPI_NBmini)</f>
        <v>-10</v>
      </c>
      <c r="Q2" s="451"/>
      <c r="R2" s="451"/>
    </row>
    <row r="3" spans="1:18" s="61" customFormat="1" ht="6.75" customHeight="1" thickBot="1" x14ac:dyDescent="0.4">
      <c r="A3" s="401"/>
      <c r="B3" s="401"/>
      <c r="C3" s="401"/>
      <c r="D3" s="401"/>
      <c r="E3" s="401"/>
      <c r="F3" s="401"/>
      <c r="G3" s="401"/>
      <c r="H3" s="401"/>
      <c r="I3" s="401"/>
      <c r="J3" s="401"/>
      <c r="K3" s="401"/>
      <c r="L3" s="401"/>
      <c r="M3" s="401"/>
      <c r="N3" s="401"/>
      <c r="O3" s="401"/>
      <c r="P3" s="401"/>
      <c r="Q3" s="64"/>
      <c r="R3" s="64"/>
    </row>
    <row r="4" spans="1:18" s="1" customFormat="1" ht="24.75" customHeight="1" thickBot="1" x14ac:dyDescent="0.4">
      <c r="A4" s="3341" t="str">
        <f>Parametre!B25  &amp; "  : "</f>
        <v xml:space="preserve">Plan de Recrutement et démarrage  : </v>
      </c>
      <c r="B4" s="3341"/>
      <c r="C4" s="3341"/>
      <c r="D4" s="3341"/>
      <c r="E4" s="3341"/>
      <c r="F4" s="3341"/>
      <c r="G4" s="3341"/>
      <c r="H4" s="3342" t="str">
        <f>"SaaS Estimation du nombre de clients et de partenaires pour " &amp; NomProd3</f>
        <v>SaaS Estimation du nombre de clients et de partenaires pour Offre 3</v>
      </c>
      <c r="I4" s="3342"/>
      <c r="J4" s="3342"/>
      <c r="K4" s="3342"/>
      <c r="L4" s="3342"/>
      <c r="M4" s="3342"/>
      <c r="N4" s="3342"/>
      <c r="O4" s="3342"/>
      <c r="P4" s="3343"/>
      <c r="Q4" s="435"/>
      <c r="R4" s="435"/>
    </row>
    <row r="5" spans="1:18" s="193" customFormat="1" ht="27" customHeight="1" thickBot="1" x14ac:dyDescent="0.4">
      <c r="A5" s="2017" t="s">
        <v>14</v>
      </c>
      <c r="B5" s="2017"/>
      <c r="C5" s="2018" t="s">
        <v>737</v>
      </c>
      <c r="D5" s="2018"/>
      <c r="E5" s="2018"/>
      <c r="F5" s="2018"/>
      <c r="G5" s="2018"/>
      <c r="H5" s="2018"/>
      <c r="I5" s="2018"/>
      <c r="J5" s="2018"/>
      <c r="K5" s="2018"/>
      <c r="L5" s="2018"/>
      <c r="M5" s="2018"/>
      <c r="N5" s="2018"/>
      <c r="O5" s="2018"/>
      <c r="P5" s="2018"/>
      <c r="Q5" s="452"/>
      <c r="R5" s="452"/>
    </row>
    <row r="6" spans="1:18" s="159" customFormat="1" ht="45" customHeight="1" thickTop="1" x14ac:dyDescent="0.35">
      <c r="A6" s="3434" t="s">
        <v>1062</v>
      </c>
      <c r="B6" s="3435"/>
      <c r="C6" s="3435"/>
      <c r="D6" s="3449"/>
      <c r="E6" s="3449"/>
      <c r="F6" s="489">
        <f>AnReference-1</f>
        <v>2013</v>
      </c>
      <c r="G6" s="489">
        <f>AnReference</f>
        <v>2014</v>
      </c>
      <c r="H6" s="489">
        <f>AnReference+1</f>
        <v>2015</v>
      </c>
      <c r="I6" s="489">
        <f>AnReference+2</f>
        <v>2016</v>
      </c>
      <c r="J6" s="1100">
        <f>AnReference+3</f>
        <v>2017</v>
      </c>
      <c r="K6" s="1070" t="s">
        <v>104</v>
      </c>
      <c r="L6" s="532"/>
      <c r="M6" s="673">
        <f t="shared" ref="M6:R6" si="0">F6</f>
        <v>2013</v>
      </c>
      <c r="N6" s="671">
        <f t="shared" si="0"/>
        <v>2014</v>
      </c>
      <c r="O6" s="671">
        <f t="shared" si="0"/>
        <v>2015</v>
      </c>
      <c r="P6" s="671">
        <f t="shared" si="0"/>
        <v>2016</v>
      </c>
      <c r="Q6" s="1066">
        <f t="shared" si="0"/>
        <v>2017</v>
      </c>
      <c r="R6" s="1070" t="str">
        <f t="shared" si="0"/>
        <v>Total</v>
      </c>
    </row>
    <row r="7" spans="1:18" ht="15.5" x14ac:dyDescent="0.35">
      <c r="A7" s="3428" t="str">
        <f>'02-SALESPLAN-OFR3'!A16:F16</f>
        <v>Ventes directes seules</v>
      </c>
      <c r="B7" s="3429"/>
      <c r="C7" s="3429"/>
      <c r="D7" s="3445"/>
      <c r="E7" s="3445"/>
      <c r="F7" s="533">
        <f>'02-SALESPLAN-OFR3'!G30</f>
        <v>0.375</v>
      </c>
      <c r="G7" s="533">
        <f>'02-SALESPLAN-OFR3'!H30-'02-SALESPLAN-OFR3'!G30</f>
        <v>-0.10499999999999998</v>
      </c>
      <c r="H7" s="533">
        <f>'02-SALESPLAN-OFR3'!I30-'02-SALESPLAN-OFR3'!H30</f>
        <v>-7.0000000000000007E-2</v>
      </c>
      <c r="I7" s="533">
        <f>'02-SALESPLAN-OFR3'!J30-'02-SALESPLAN-OFR3'!I30</f>
        <v>-5.0000000000000017E-2</v>
      </c>
      <c r="J7" s="1067">
        <f>'02-SALESPLAN-OFR3'!K30-'02-SALESPLAN-OFR3'!J30</f>
        <v>-6.9999999999999993E-2</v>
      </c>
      <c r="K7" s="1071">
        <f>SUM(F7:J7)</f>
        <v>0.08</v>
      </c>
      <c r="L7" s="534"/>
      <c r="M7" s="674">
        <f t="shared" ref="M7:N14" si="1">F7/$G$16</f>
        <v>4.9999999999999982</v>
      </c>
      <c r="N7" s="675">
        <f t="shared" si="1"/>
        <v>-1.3999999999999992</v>
      </c>
      <c r="O7" s="675">
        <f t="shared" ref="O7:R14" si="2">H7/H$16</f>
        <v>-0.7777777777777779</v>
      </c>
      <c r="P7" s="675">
        <f t="shared" si="2"/>
        <v>-0.45454545454545475</v>
      </c>
      <c r="Q7" s="1074">
        <f t="shared" si="2"/>
        <v>-0.53846153846153844</v>
      </c>
      <c r="R7" s="1076">
        <f t="shared" si="2"/>
        <v>0.10256410256410256</v>
      </c>
    </row>
    <row r="8" spans="1:18" ht="15.5" x14ac:dyDescent="0.35">
      <c r="A8" s="3428" t="str">
        <f>'02-SALESPLAN-OFR3'!A17:F17</f>
        <v>VARs revente</v>
      </c>
      <c r="B8" s="3429"/>
      <c r="C8" s="3429"/>
      <c r="D8" s="3445"/>
      <c r="E8" s="3445"/>
      <c r="F8" s="533">
        <f>'02-SALESPLAN-OFR3'!G31</f>
        <v>0</v>
      </c>
      <c r="G8" s="533">
        <f>'02-SALESPLAN-OFR3'!H31-'02-SALESPLAN-OFR3'!G31</f>
        <v>0.1</v>
      </c>
      <c r="H8" s="533">
        <f>'02-SALESPLAN-OFR3'!I31-'02-SALESPLAN-OFR3'!H31</f>
        <v>7.9999999999999988E-2</v>
      </c>
      <c r="I8" s="533">
        <f>'02-SALESPLAN-OFR3'!J31-'02-SALESPLAN-OFR3'!I31</f>
        <v>7.0000000000000007E-2</v>
      </c>
      <c r="J8" s="1067">
        <f>'02-SALESPLAN-OFR3'!K31-'02-SALESPLAN-OFR3'!J31</f>
        <v>4.9999999999999989E-2</v>
      </c>
      <c r="K8" s="1071">
        <f t="shared" ref="K8:K16" si="3">SUM(F8:J8)</f>
        <v>0.3</v>
      </c>
      <c r="L8" s="534"/>
      <c r="M8" s="674">
        <f t="shared" si="1"/>
        <v>0</v>
      </c>
      <c r="N8" s="675">
        <f t="shared" si="1"/>
        <v>1.333333333333333</v>
      </c>
      <c r="O8" s="675">
        <f t="shared" si="2"/>
        <v>0.88888888888888884</v>
      </c>
      <c r="P8" s="675">
        <f t="shared" si="2"/>
        <v>0.63636363636363646</v>
      </c>
      <c r="Q8" s="1074">
        <f t="shared" si="2"/>
        <v>0.38461538461538453</v>
      </c>
      <c r="R8" s="1076">
        <f t="shared" si="2"/>
        <v>0.38461538461538458</v>
      </c>
    </row>
    <row r="9" spans="1:18" ht="15.5" x14ac:dyDescent="0.35">
      <c r="A9" s="3428" t="str">
        <f>'02-SALESPLAN-OFR3'!A18:F18</f>
        <v>Editeurs revente</v>
      </c>
      <c r="B9" s="3429"/>
      <c r="C9" s="3429"/>
      <c r="D9" s="3445"/>
      <c r="E9" s="3445"/>
      <c r="F9" s="533">
        <f>'02-SALESPLAN-OFR3'!G32</f>
        <v>0</v>
      </c>
      <c r="G9" s="533">
        <f>'02-SALESPLAN-OFR3'!H32-'02-SALESPLAN-OFR3'!G32</f>
        <v>0.05</v>
      </c>
      <c r="H9" s="533">
        <f>'02-SALESPLAN-OFR3'!I32-'02-SALESPLAN-OFR3'!H32</f>
        <v>0.06</v>
      </c>
      <c r="I9" s="533">
        <f>'02-SALESPLAN-OFR3'!J32-'02-SALESPLAN-OFR3'!I32</f>
        <v>3.9999999999999994E-2</v>
      </c>
      <c r="J9" s="1067">
        <f>'02-SALESPLAN-OFR3'!K32-'02-SALESPLAN-OFR3'!J32</f>
        <v>5.0000000000000017E-2</v>
      </c>
      <c r="K9" s="1071">
        <f t="shared" si="3"/>
        <v>0.2</v>
      </c>
      <c r="L9" s="534"/>
      <c r="M9" s="674">
        <f t="shared" si="1"/>
        <v>0</v>
      </c>
      <c r="N9" s="675">
        <f t="shared" si="1"/>
        <v>0.66666666666666652</v>
      </c>
      <c r="O9" s="675">
        <f t="shared" si="2"/>
        <v>0.66666666666666663</v>
      </c>
      <c r="P9" s="675">
        <f t="shared" si="2"/>
        <v>0.36363636363636365</v>
      </c>
      <c r="Q9" s="1074">
        <f t="shared" si="2"/>
        <v>0.38461538461538475</v>
      </c>
      <c r="R9" s="1076">
        <f t="shared" si="2"/>
        <v>0.25641025641025644</v>
      </c>
    </row>
    <row r="10" spans="1:18" ht="15.5" x14ac:dyDescent="0.35">
      <c r="A10" s="3428" t="str">
        <f>'02-SALESPLAN-OFR3'!A19:F19</f>
        <v>Cabinets de conseil prescripteurs</v>
      </c>
      <c r="B10" s="3429"/>
      <c r="C10" s="3429"/>
      <c r="D10" s="3445"/>
      <c r="E10" s="3445"/>
      <c r="F10" s="533">
        <f>'02-SALESPLAN-OFR3'!G33</f>
        <v>0</v>
      </c>
      <c r="G10" s="533">
        <f>'02-SALESPLAN-OFR3'!H33-'02-SALESPLAN-OFR3'!G33</f>
        <v>1.4999999999999999E-2</v>
      </c>
      <c r="H10" s="533">
        <f>'02-SALESPLAN-OFR3'!I33-'02-SALESPLAN-OFR3'!H33</f>
        <v>1.0000000000000002E-2</v>
      </c>
      <c r="I10" s="533">
        <f>'02-SALESPLAN-OFR3'!J33-'02-SALESPLAN-OFR3'!I33</f>
        <v>2.5000000000000001E-2</v>
      </c>
      <c r="J10" s="1067">
        <f>'02-SALESPLAN-OFR3'!K33-'02-SALESPLAN-OFR3'!J33</f>
        <v>0.05</v>
      </c>
      <c r="K10" s="1071">
        <f t="shared" si="3"/>
        <v>0.1</v>
      </c>
      <c r="L10" s="534"/>
      <c r="M10" s="674">
        <f t="shared" si="1"/>
        <v>0</v>
      </c>
      <c r="N10" s="675">
        <f t="shared" si="1"/>
        <v>0.19999999999999993</v>
      </c>
      <c r="O10" s="675">
        <f t="shared" si="2"/>
        <v>0.11111111111111113</v>
      </c>
      <c r="P10" s="675">
        <f t="shared" si="2"/>
        <v>0.22727272727272732</v>
      </c>
      <c r="Q10" s="1074">
        <f t="shared" si="2"/>
        <v>0.38461538461538464</v>
      </c>
      <c r="R10" s="1076">
        <f t="shared" si="2"/>
        <v>0.12820512820512822</v>
      </c>
    </row>
    <row r="11" spans="1:18" ht="15.5" x14ac:dyDescent="0.35">
      <c r="A11" s="3428" t="str">
        <f>'02-SALESPLAN-OFR3'!A20:F20</f>
        <v>ESN / SS2I en mode alliance</v>
      </c>
      <c r="B11" s="3429"/>
      <c r="C11" s="3429"/>
      <c r="D11" s="3445"/>
      <c r="E11" s="3445"/>
      <c r="F11" s="533">
        <f>'02-SALESPLAN-OFR3'!G34</f>
        <v>0</v>
      </c>
      <c r="G11" s="533">
        <f>'02-SALESPLAN-OFR3'!H34-'02-SALESPLAN-OFR3'!G34</f>
        <v>1.4999999999999999E-2</v>
      </c>
      <c r="H11" s="533">
        <f>'02-SALESPLAN-OFR3'!I34-'02-SALESPLAN-OFR3'!H34</f>
        <v>1.0000000000000002E-2</v>
      </c>
      <c r="I11" s="533">
        <f>'02-SALESPLAN-OFR3'!J34-'02-SALESPLAN-OFR3'!I34</f>
        <v>2.5000000000000001E-2</v>
      </c>
      <c r="J11" s="1067">
        <f>'02-SALESPLAN-OFR3'!K34-'02-SALESPLAN-OFR3'!J34</f>
        <v>0.05</v>
      </c>
      <c r="K11" s="1071">
        <f>SUM(F11:J11)</f>
        <v>0.1</v>
      </c>
      <c r="L11" s="496"/>
      <c r="M11" s="674">
        <f t="shared" si="1"/>
        <v>0</v>
      </c>
      <c r="N11" s="675">
        <f t="shared" si="1"/>
        <v>0.19999999999999993</v>
      </c>
      <c r="O11" s="675">
        <f t="shared" si="2"/>
        <v>0.11111111111111113</v>
      </c>
      <c r="P11" s="675">
        <f t="shared" si="2"/>
        <v>0.22727272727272732</v>
      </c>
      <c r="Q11" s="1074">
        <f t="shared" si="2"/>
        <v>0.38461538461538464</v>
      </c>
      <c r="R11" s="1076">
        <f t="shared" si="2"/>
        <v>0.12820512820512822</v>
      </c>
    </row>
    <row r="12" spans="1:18" ht="15.5" x14ac:dyDescent="0.35">
      <c r="A12" s="3428">
        <f>'02-SALESPLAN-OFR3'!A21:F21</f>
        <v>0</v>
      </c>
      <c r="B12" s="3429"/>
      <c r="C12" s="3429"/>
      <c r="D12" s="3445"/>
      <c r="E12" s="3445"/>
      <c r="F12" s="533">
        <f>'02-SALESPLAN-OFR3'!G35</f>
        <v>0</v>
      </c>
      <c r="G12" s="533">
        <f>'02-SALESPLAN-OFR3'!H35-'02-SALESPLAN-OFR3'!G35</f>
        <v>0</v>
      </c>
      <c r="H12" s="533">
        <f>'02-SALESPLAN-OFR3'!I35-'02-SALESPLAN-OFR3'!H35</f>
        <v>0</v>
      </c>
      <c r="I12" s="533">
        <f>'02-SALESPLAN-OFR3'!J35-'02-SALESPLAN-OFR3'!I35</f>
        <v>0</v>
      </c>
      <c r="J12" s="1067">
        <f>'02-SALESPLAN-OFR3'!K35-'02-SALESPLAN-OFR3'!J35</f>
        <v>0</v>
      </c>
      <c r="K12" s="1071">
        <f t="shared" si="3"/>
        <v>0</v>
      </c>
      <c r="L12" s="496"/>
      <c r="M12" s="674">
        <f t="shared" si="1"/>
        <v>0</v>
      </c>
      <c r="N12" s="675">
        <f t="shared" si="1"/>
        <v>0</v>
      </c>
      <c r="O12" s="675">
        <f t="shared" si="2"/>
        <v>0</v>
      </c>
      <c r="P12" s="675">
        <f t="shared" si="2"/>
        <v>0</v>
      </c>
      <c r="Q12" s="1074">
        <f t="shared" si="2"/>
        <v>0</v>
      </c>
      <c r="R12" s="1076">
        <f t="shared" si="2"/>
        <v>0</v>
      </c>
    </row>
    <row r="13" spans="1:18" ht="15.5" x14ac:dyDescent="0.35">
      <c r="A13" s="3428">
        <f>'02-SALESPLAN-OFR3'!A22:F22</f>
        <v>0</v>
      </c>
      <c r="B13" s="3429"/>
      <c r="C13" s="3429"/>
      <c r="D13" s="3445"/>
      <c r="E13" s="3445"/>
      <c r="F13" s="533">
        <f>'02-SALESPLAN-OFR3'!G36</f>
        <v>0</v>
      </c>
      <c r="G13" s="533">
        <f>'02-SALESPLAN-OFR3'!H36-'02-SALESPLAN-OFR3'!G36</f>
        <v>0</v>
      </c>
      <c r="H13" s="533">
        <f>'02-SALESPLAN-OFR3'!I36-'02-SALESPLAN-OFR3'!H36</f>
        <v>0</v>
      </c>
      <c r="I13" s="533">
        <f>'02-SALESPLAN-OFR3'!J36-'02-SALESPLAN-OFR3'!I36</f>
        <v>0</v>
      </c>
      <c r="J13" s="1067">
        <f>'02-SALESPLAN-OFR3'!K36-'02-SALESPLAN-OFR3'!J36</f>
        <v>0</v>
      </c>
      <c r="K13" s="1071">
        <f>SUM(F13:J13)</f>
        <v>0</v>
      </c>
      <c r="L13" s="496"/>
      <c r="M13" s="674">
        <f t="shared" si="1"/>
        <v>0</v>
      </c>
      <c r="N13" s="675">
        <f t="shared" si="1"/>
        <v>0</v>
      </c>
      <c r="O13" s="675">
        <f t="shared" si="2"/>
        <v>0</v>
      </c>
      <c r="P13" s="675">
        <f t="shared" si="2"/>
        <v>0</v>
      </c>
      <c r="Q13" s="1074">
        <f t="shared" si="2"/>
        <v>0</v>
      </c>
      <c r="R13" s="1076">
        <f t="shared" si="2"/>
        <v>0</v>
      </c>
    </row>
    <row r="14" spans="1:18" ht="15.5" x14ac:dyDescent="0.35">
      <c r="A14" s="3428">
        <f>'02-SALESPLAN-OFR3'!A23:F23</f>
        <v>0</v>
      </c>
      <c r="B14" s="3429"/>
      <c r="C14" s="3429"/>
      <c r="D14" s="3445"/>
      <c r="E14" s="3445"/>
      <c r="F14" s="533">
        <f>'02-SALESPLAN-OFR3'!G37</f>
        <v>0</v>
      </c>
      <c r="G14" s="533">
        <f>'02-SALESPLAN-OFR3'!H37-'02-SALESPLAN-OFR3'!G37</f>
        <v>0</v>
      </c>
      <c r="H14" s="533">
        <f>'02-SALESPLAN-OFR3'!I37-'02-SALESPLAN-OFR3'!H37</f>
        <v>0</v>
      </c>
      <c r="I14" s="533">
        <f>'02-SALESPLAN-OFR3'!J37-'02-SALESPLAN-OFR3'!I37</f>
        <v>0</v>
      </c>
      <c r="J14" s="1067">
        <f>'02-SALESPLAN-OFR3'!K37-'02-SALESPLAN-OFR3'!J37</f>
        <v>0</v>
      </c>
      <c r="K14" s="1071">
        <f t="shared" si="3"/>
        <v>0</v>
      </c>
      <c r="L14" s="496"/>
      <c r="M14" s="674">
        <f t="shared" si="1"/>
        <v>0</v>
      </c>
      <c r="N14" s="675">
        <f t="shared" si="1"/>
        <v>0</v>
      </c>
      <c r="O14" s="675">
        <f t="shared" si="2"/>
        <v>0</v>
      </c>
      <c r="P14" s="675">
        <f t="shared" si="2"/>
        <v>0</v>
      </c>
      <c r="Q14" s="1074">
        <f t="shared" si="2"/>
        <v>0</v>
      </c>
      <c r="R14" s="1076">
        <f t="shared" si="2"/>
        <v>0</v>
      </c>
    </row>
    <row r="15" spans="1:18" ht="15" thickBot="1" x14ac:dyDescent="0.4">
      <c r="A15" s="3446"/>
      <c r="B15" s="3447"/>
      <c r="C15" s="3447"/>
      <c r="D15" s="3447"/>
      <c r="E15" s="3447"/>
      <c r="F15" s="3447"/>
      <c r="G15" s="3447"/>
      <c r="H15" s="3447"/>
      <c r="I15" s="3447"/>
      <c r="J15" s="3447"/>
      <c r="K15" s="3448"/>
      <c r="L15" s="496"/>
      <c r="M15" s="3442"/>
      <c r="N15" s="3443"/>
      <c r="O15" s="3443"/>
      <c r="P15" s="3443"/>
      <c r="Q15" s="3443"/>
      <c r="R15" s="3444"/>
    </row>
    <row r="16" spans="1:18" ht="15.5" thickTop="1" thickBot="1" x14ac:dyDescent="0.4">
      <c r="A16" s="660"/>
      <c r="B16" s="660"/>
      <c r="C16" s="3436" t="s">
        <v>311</v>
      </c>
      <c r="D16" s="3437"/>
      <c r="E16" s="3438"/>
      <c r="F16" s="676">
        <f>SUM(F7:F15)</f>
        <v>0.375</v>
      </c>
      <c r="G16" s="676">
        <f>SUM(G7:G15)</f>
        <v>7.5000000000000025E-2</v>
      </c>
      <c r="H16" s="676">
        <f>SUM(H7:H15)</f>
        <v>0.09</v>
      </c>
      <c r="I16" s="676">
        <f>SUM(I7:I15)</f>
        <v>0.10999999999999999</v>
      </c>
      <c r="J16" s="1068">
        <f>SUM(J7:J15)</f>
        <v>0.13</v>
      </c>
      <c r="K16" s="1072">
        <f t="shared" si="3"/>
        <v>0.78</v>
      </c>
      <c r="L16" s="521"/>
      <c r="M16" s="677">
        <f t="shared" ref="M16:R16" si="4">SUM(M7:M15)</f>
        <v>4.9999999999999982</v>
      </c>
      <c r="N16" s="678">
        <f t="shared" si="4"/>
        <v>1.0000000000000002</v>
      </c>
      <c r="O16" s="678">
        <f t="shared" si="4"/>
        <v>0.99999999999999989</v>
      </c>
      <c r="P16" s="678">
        <f t="shared" si="4"/>
        <v>1</v>
      </c>
      <c r="Q16" s="1075">
        <f t="shared" si="4"/>
        <v>1</v>
      </c>
      <c r="R16" s="1077">
        <f t="shared" si="4"/>
        <v>1</v>
      </c>
    </row>
    <row r="17" spans="1:18" ht="15.5" thickTop="1" thickBot="1" x14ac:dyDescent="0.4">
      <c r="A17" s="660"/>
      <c r="B17" s="660"/>
      <c r="C17" s="3439" t="s">
        <v>508</v>
      </c>
      <c r="D17" s="3440"/>
      <c r="E17" s="3441"/>
      <c r="F17" s="679"/>
      <c r="G17" s="541">
        <f>G16/F16</f>
        <v>0.20000000000000007</v>
      </c>
      <c r="H17" s="541">
        <f>H16/G16</f>
        <v>1.1999999999999995</v>
      </c>
      <c r="I17" s="541">
        <f>I16/H16</f>
        <v>1.2222222222222221</v>
      </c>
      <c r="J17" s="1069">
        <f>J16/I16</f>
        <v>1.1818181818181821</v>
      </c>
      <c r="K17" s="1073"/>
      <c r="L17" s="506"/>
      <c r="M17" s="496"/>
      <c r="N17" s="496"/>
      <c r="O17" s="496"/>
      <c r="P17" s="496"/>
      <c r="Q17" s="496"/>
      <c r="R17" s="497"/>
    </row>
    <row r="18" spans="1:18" ht="13.5" thickTop="1" x14ac:dyDescent="0.3">
      <c r="A18" s="660"/>
      <c r="B18" s="660"/>
      <c r="C18" s="660"/>
      <c r="D18" s="660"/>
      <c r="E18" s="660"/>
      <c r="F18" s="660"/>
      <c r="G18" s="660"/>
      <c r="H18" s="660"/>
      <c r="I18" s="660"/>
      <c r="J18" s="660"/>
      <c r="K18" s="660"/>
      <c r="L18" s="660"/>
      <c r="M18" s="660"/>
      <c r="N18" s="660"/>
      <c r="O18" s="660"/>
      <c r="P18" s="660"/>
      <c r="Q18" s="660"/>
      <c r="R18" s="660"/>
    </row>
    <row r="19" spans="1:18" x14ac:dyDescent="0.3">
      <c r="A19" s="660"/>
      <c r="B19" s="660"/>
      <c r="C19" s="660"/>
      <c r="D19" s="660"/>
      <c r="E19" s="660"/>
      <c r="F19" s="660"/>
      <c r="G19" s="660"/>
      <c r="H19" s="660"/>
      <c r="I19" s="660"/>
      <c r="J19" s="660"/>
      <c r="K19" s="660"/>
      <c r="L19" s="660"/>
      <c r="M19" s="660"/>
      <c r="N19" s="660"/>
      <c r="O19" s="660"/>
      <c r="P19" s="660"/>
      <c r="Q19" s="660"/>
      <c r="R19" s="660"/>
    </row>
    <row r="20" spans="1:18" ht="13.5" thickBot="1" x14ac:dyDescent="0.35">
      <c r="A20" s="660"/>
      <c r="B20" s="660"/>
      <c r="C20" s="660"/>
      <c r="D20" s="660"/>
      <c r="E20" s="660"/>
      <c r="F20" s="660"/>
      <c r="G20" s="660"/>
      <c r="H20" s="660"/>
      <c r="I20" s="660"/>
      <c r="J20" s="660"/>
      <c r="K20" s="660"/>
      <c r="L20" s="660"/>
      <c r="M20" s="660"/>
      <c r="N20" s="660"/>
      <c r="O20" s="660"/>
      <c r="P20" s="660"/>
      <c r="Q20" s="660"/>
      <c r="R20" s="660"/>
    </row>
    <row r="21" spans="1:18" s="205" customFormat="1" ht="30.75" customHeight="1" thickTop="1" x14ac:dyDescent="0.35">
      <c r="A21" s="3434" t="s">
        <v>1063</v>
      </c>
      <c r="B21" s="3435"/>
      <c r="C21" s="3435"/>
      <c r="D21" s="3435" t="s">
        <v>529</v>
      </c>
      <c r="E21" s="3435"/>
      <c r="F21" s="671">
        <f t="shared" ref="F21:K21" si="5">F6</f>
        <v>2013</v>
      </c>
      <c r="G21" s="671">
        <f t="shared" si="5"/>
        <v>2014</v>
      </c>
      <c r="H21" s="671">
        <f t="shared" si="5"/>
        <v>2015</v>
      </c>
      <c r="I21" s="671">
        <f t="shared" si="5"/>
        <v>2016</v>
      </c>
      <c r="J21" s="1066">
        <f t="shared" si="5"/>
        <v>2017</v>
      </c>
      <c r="K21" s="1070" t="str">
        <f t="shared" si="5"/>
        <v>Total</v>
      </c>
      <c r="L21" s="547"/>
      <c r="M21" s="547"/>
      <c r="N21" s="547"/>
      <c r="O21" s="547"/>
      <c r="P21" s="547"/>
      <c r="Q21" s="547"/>
      <c r="R21" s="547"/>
    </row>
    <row r="22" spans="1:18" ht="15.5" x14ac:dyDescent="0.35">
      <c r="A22" s="3428" t="str">
        <f t="shared" ref="A22:A29" si="6">A7</f>
        <v>Ventes directes seules</v>
      </c>
      <c r="B22" s="3429"/>
      <c r="C22" s="3429"/>
      <c r="D22" s="3502">
        <v>0.02</v>
      </c>
      <c r="E22" s="3502"/>
      <c r="F22" s="1211">
        <f t="shared" ref="F22:J29" si="7">IF($D22=0,0,F7/$D22)</f>
        <v>18.75</v>
      </c>
      <c r="G22" s="1172">
        <f t="shared" si="7"/>
        <v>-5.2499999999999991</v>
      </c>
      <c r="H22" s="1172">
        <f t="shared" si="7"/>
        <v>-3.5000000000000004</v>
      </c>
      <c r="I22" s="1172">
        <f t="shared" si="7"/>
        <v>-2.5000000000000009</v>
      </c>
      <c r="J22" s="1173">
        <f t="shared" si="7"/>
        <v>-3.4999999999999996</v>
      </c>
      <c r="K22" s="1209">
        <f t="shared" ref="K22:K29" si="8">SUM(G22:J22)</f>
        <v>-14.75</v>
      </c>
      <c r="L22" s="660"/>
      <c r="M22" s="660"/>
      <c r="N22" s="660"/>
      <c r="O22" s="660"/>
      <c r="P22" s="660"/>
      <c r="Q22" s="660"/>
      <c r="R22" s="660"/>
    </row>
    <row r="23" spans="1:18" ht="15.5" x14ac:dyDescent="0.35">
      <c r="A23" s="3428" t="str">
        <f t="shared" si="6"/>
        <v>VARs revente</v>
      </c>
      <c r="B23" s="3429"/>
      <c r="C23" s="3429"/>
      <c r="D23" s="3430">
        <v>1.2E-2</v>
      </c>
      <c r="E23" s="3430"/>
      <c r="F23" s="1212">
        <f t="shared" si="7"/>
        <v>0</v>
      </c>
      <c r="G23" s="680">
        <f t="shared" si="7"/>
        <v>8.3333333333333339</v>
      </c>
      <c r="H23" s="680">
        <f t="shared" si="7"/>
        <v>6.6666666666666652</v>
      </c>
      <c r="I23" s="680">
        <f t="shared" si="7"/>
        <v>5.8333333333333339</v>
      </c>
      <c r="J23" s="1078">
        <f t="shared" si="7"/>
        <v>4.1666666666666661</v>
      </c>
      <c r="K23" s="1081">
        <f t="shared" si="8"/>
        <v>25</v>
      </c>
      <c r="L23" s="660"/>
      <c r="M23" s="660"/>
      <c r="N23" s="660"/>
      <c r="O23" s="660"/>
      <c r="P23" s="660"/>
      <c r="Q23" s="660"/>
      <c r="R23" s="660"/>
    </row>
    <row r="24" spans="1:18" ht="15.5" x14ac:dyDescent="0.35">
      <c r="A24" s="3428" t="str">
        <f t="shared" si="6"/>
        <v>Editeurs revente</v>
      </c>
      <c r="B24" s="3429"/>
      <c r="C24" s="3429"/>
      <c r="D24" s="3430">
        <v>1.2E-2</v>
      </c>
      <c r="E24" s="3430"/>
      <c r="F24" s="1212">
        <f t="shared" si="7"/>
        <v>0</v>
      </c>
      <c r="G24" s="680">
        <f t="shared" si="7"/>
        <v>4.166666666666667</v>
      </c>
      <c r="H24" s="680">
        <f t="shared" si="7"/>
        <v>5</v>
      </c>
      <c r="I24" s="680">
        <f t="shared" si="7"/>
        <v>3.3333333333333326</v>
      </c>
      <c r="J24" s="1078">
        <f t="shared" si="7"/>
        <v>4.1666666666666679</v>
      </c>
      <c r="K24" s="1082">
        <f t="shared" si="8"/>
        <v>16.666666666666668</v>
      </c>
      <c r="L24" s="660"/>
      <c r="M24" s="660"/>
      <c r="N24" s="660"/>
      <c r="O24" s="660"/>
      <c r="P24" s="660"/>
      <c r="Q24" s="660"/>
      <c r="R24" s="660"/>
    </row>
    <row r="25" spans="1:18" ht="15.5" x14ac:dyDescent="0.35">
      <c r="A25" s="3428" t="str">
        <f t="shared" si="6"/>
        <v>Cabinets de conseil prescripteurs</v>
      </c>
      <c r="B25" s="3429"/>
      <c r="C25" s="3429"/>
      <c r="D25" s="3430">
        <v>1.6E-2</v>
      </c>
      <c r="E25" s="3430"/>
      <c r="F25" s="1212">
        <f t="shared" si="7"/>
        <v>0</v>
      </c>
      <c r="G25" s="680">
        <f t="shared" si="7"/>
        <v>0.9375</v>
      </c>
      <c r="H25" s="680">
        <f t="shared" si="7"/>
        <v>0.62500000000000011</v>
      </c>
      <c r="I25" s="680">
        <f t="shared" si="7"/>
        <v>1.5625</v>
      </c>
      <c r="J25" s="1078">
        <f t="shared" si="7"/>
        <v>3.125</v>
      </c>
      <c r="K25" s="1081">
        <f t="shared" si="8"/>
        <v>6.25</v>
      </c>
      <c r="L25" s="660"/>
      <c r="M25" s="660"/>
      <c r="N25" s="660"/>
      <c r="O25" s="660"/>
      <c r="P25" s="660"/>
      <c r="Q25" s="660"/>
      <c r="R25" s="660"/>
    </row>
    <row r="26" spans="1:18" ht="15.5" x14ac:dyDescent="0.35">
      <c r="A26" s="3428" t="str">
        <f t="shared" si="6"/>
        <v>ESN / SS2I en mode alliance</v>
      </c>
      <c r="B26" s="3429"/>
      <c r="C26" s="3429"/>
      <c r="D26" s="3430">
        <v>0.04</v>
      </c>
      <c r="E26" s="3430"/>
      <c r="F26" s="1212">
        <f t="shared" si="7"/>
        <v>0</v>
      </c>
      <c r="G26" s="680">
        <f t="shared" si="7"/>
        <v>0.375</v>
      </c>
      <c r="H26" s="680">
        <f t="shared" si="7"/>
        <v>0.25000000000000006</v>
      </c>
      <c r="I26" s="680">
        <f t="shared" si="7"/>
        <v>0.625</v>
      </c>
      <c r="J26" s="1078">
        <f t="shared" si="7"/>
        <v>1.25</v>
      </c>
      <c r="K26" s="1081">
        <f t="shared" si="8"/>
        <v>2.5</v>
      </c>
      <c r="L26" s="660"/>
      <c r="M26" s="660"/>
      <c r="N26" s="660"/>
      <c r="O26" s="660"/>
      <c r="P26" s="660"/>
      <c r="Q26" s="660"/>
      <c r="R26" s="660"/>
    </row>
    <row r="27" spans="1:18" ht="15.5" x14ac:dyDescent="0.35">
      <c r="A27" s="3428">
        <f t="shared" si="6"/>
        <v>0</v>
      </c>
      <c r="B27" s="3429"/>
      <c r="C27" s="3429"/>
      <c r="D27" s="3430"/>
      <c r="E27" s="3430"/>
      <c r="F27" s="1212">
        <f t="shared" si="7"/>
        <v>0</v>
      </c>
      <c r="G27" s="680">
        <f t="shared" si="7"/>
        <v>0</v>
      </c>
      <c r="H27" s="680">
        <f t="shared" si="7"/>
        <v>0</v>
      </c>
      <c r="I27" s="680">
        <f t="shared" si="7"/>
        <v>0</v>
      </c>
      <c r="J27" s="1078">
        <f t="shared" si="7"/>
        <v>0</v>
      </c>
      <c r="K27" s="1080">
        <f t="shared" si="8"/>
        <v>0</v>
      </c>
      <c r="L27" s="660"/>
      <c r="M27" s="660"/>
      <c r="N27" s="660"/>
      <c r="O27" s="660"/>
      <c r="P27" s="660"/>
      <c r="Q27" s="660"/>
      <c r="R27" s="660"/>
    </row>
    <row r="28" spans="1:18" ht="15.5" x14ac:dyDescent="0.35">
      <c r="A28" s="3428">
        <f t="shared" si="6"/>
        <v>0</v>
      </c>
      <c r="B28" s="3429"/>
      <c r="C28" s="3429"/>
      <c r="D28" s="3430"/>
      <c r="E28" s="3430"/>
      <c r="F28" s="1212">
        <f t="shared" si="7"/>
        <v>0</v>
      </c>
      <c r="G28" s="680">
        <f t="shared" si="7"/>
        <v>0</v>
      </c>
      <c r="H28" s="680">
        <f t="shared" si="7"/>
        <v>0</v>
      </c>
      <c r="I28" s="680">
        <f t="shared" si="7"/>
        <v>0</v>
      </c>
      <c r="J28" s="1078">
        <f t="shared" si="7"/>
        <v>0</v>
      </c>
      <c r="K28" s="1080">
        <f t="shared" si="8"/>
        <v>0</v>
      </c>
      <c r="L28" s="660"/>
      <c r="M28" s="660"/>
      <c r="N28" s="660"/>
      <c r="O28" s="660"/>
      <c r="P28" s="660"/>
      <c r="Q28" s="660"/>
      <c r="R28" s="660"/>
    </row>
    <row r="29" spans="1:18" ht="15.5" x14ac:dyDescent="0.35">
      <c r="A29" s="3428">
        <f t="shared" si="6"/>
        <v>0</v>
      </c>
      <c r="B29" s="3429"/>
      <c r="C29" s="3429"/>
      <c r="D29" s="3430"/>
      <c r="E29" s="3430"/>
      <c r="F29" s="1212">
        <f t="shared" si="7"/>
        <v>0</v>
      </c>
      <c r="G29" s="680">
        <f t="shared" si="7"/>
        <v>0</v>
      </c>
      <c r="H29" s="680">
        <f t="shared" si="7"/>
        <v>0</v>
      </c>
      <c r="I29" s="680">
        <f t="shared" si="7"/>
        <v>0</v>
      </c>
      <c r="J29" s="1078">
        <f t="shared" si="7"/>
        <v>0</v>
      </c>
      <c r="K29" s="1080">
        <f t="shared" si="8"/>
        <v>0</v>
      </c>
      <c r="L29" s="660"/>
      <c r="M29" s="660"/>
      <c r="N29" s="660"/>
      <c r="O29" s="660"/>
      <c r="P29" s="660"/>
      <c r="Q29" s="660"/>
      <c r="R29" s="660"/>
    </row>
    <row r="30" spans="1:18" ht="15.75" customHeight="1" thickBot="1" x14ac:dyDescent="0.35">
      <c r="A30" s="3431"/>
      <c r="B30" s="3432"/>
      <c r="C30" s="3432"/>
      <c r="D30" s="3432"/>
      <c r="E30" s="3432"/>
      <c r="F30" s="3432"/>
      <c r="G30" s="3432"/>
      <c r="H30" s="3432"/>
      <c r="I30" s="3432"/>
      <c r="J30" s="3432"/>
      <c r="K30" s="3433"/>
      <c r="L30" s="660"/>
      <c r="M30" s="660"/>
      <c r="N30" s="660"/>
      <c r="O30" s="660"/>
      <c r="P30" s="660"/>
      <c r="Q30" s="660"/>
      <c r="R30" s="660"/>
    </row>
    <row r="31" spans="1:18" ht="19.5" thickTop="1" thickBot="1" x14ac:dyDescent="0.35">
      <c r="A31" s="660"/>
      <c r="B31" s="660"/>
      <c r="C31" s="660"/>
      <c r="D31" s="3350" t="s">
        <v>104</v>
      </c>
      <c r="E31" s="3351"/>
      <c r="F31" s="1213">
        <f>SUM(F22:F30)</f>
        <v>18.75</v>
      </c>
      <c r="G31" s="681">
        <f>SUM(G22:G30)</f>
        <v>8.5625000000000018</v>
      </c>
      <c r="H31" s="681">
        <f>SUM(H22:H30)</f>
        <v>9.0416666666666643</v>
      </c>
      <c r="I31" s="681">
        <f>SUM(I22:I30)</f>
        <v>8.8541666666666661</v>
      </c>
      <c r="J31" s="1079">
        <f>SUM(J22:J30)</f>
        <v>9.2083333333333339</v>
      </c>
      <c r="K31" s="1083">
        <f>SUM(G31:J31)</f>
        <v>35.666666666666664</v>
      </c>
      <c r="L31" s="660"/>
      <c r="M31" s="660"/>
      <c r="N31" s="660"/>
      <c r="O31" s="660"/>
      <c r="P31" s="660"/>
      <c r="Q31" s="660"/>
      <c r="R31" s="660"/>
    </row>
    <row r="32" spans="1:18" ht="13.5" thickTop="1" x14ac:dyDescent="0.3">
      <c r="A32" s="660"/>
      <c r="B32" s="660"/>
      <c r="C32" s="660"/>
      <c r="D32" s="660"/>
      <c r="E32" s="660"/>
      <c r="F32" s="660"/>
      <c r="G32" s="660"/>
      <c r="H32" s="660"/>
      <c r="I32" s="660"/>
      <c r="J32" s="660"/>
      <c r="K32" s="660"/>
      <c r="L32" s="660"/>
      <c r="M32" s="660"/>
      <c r="N32" s="660"/>
      <c r="O32" s="660"/>
      <c r="P32" s="660"/>
      <c r="Q32" s="660"/>
      <c r="R32" s="660"/>
    </row>
    <row r="33" spans="1:21" ht="13.5" thickBot="1" x14ac:dyDescent="0.35">
      <c r="A33" s="660"/>
      <c r="B33" s="660"/>
      <c r="C33" s="660"/>
      <c r="D33" s="660"/>
      <c r="E33" s="660"/>
      <c r="F33" s="660"/>
      <c r="G33" s="660"/>
      <c r="H33" s="660"/>
      <c r="I33" s="660"/>
      <c r="J33" s="660"/>
      <c r="K33" s="660"/>
      <c r="L33" s="660"/>
      <c r="M33" s="660"/>
      <c r="N33" s="660"/>
      <c r="O33" s="660"/>
      <c r="P33" s="660"/>
      <c r="Q33" s="660"/>
      <c r="R33" s="660"/>
    </row>
    <row r="34" spans="1:21" s="205" customFormat="1" ht="47.25" customHeight="1" thickTop="1" x14ac:dyDescent="0.35">
      <c r="A34" s="3434" t="s">
        <v>1064</v>
      </c>
      <c r="B34" s="3435"/>
      <c r="C34" s="3435"/>
      <c r="D34" s="3435" t="s">
        <v>958</v>
      </c>
      <c r="E34" s="3435"/>
      <c r="F34" s="671">
        <f>F6</f>
        <v>2013</v>
      </c>
      <c r="G34" s="671">
        <f>G6</f>
        <v>2014</v>
      </c>
      <c r="H34" s="671">
        <f>H6</f>
        <v>2015</v>
      </c>
      <c r="I34" s="671">
        <f>I6</f>
        <v>2016</v>
      </c>
      <c r="J34" s="672">
        <f>J6</f>
        <v>2017</v>
      </c>
      <c r="K34" s="547"/>
      <c r="L34" s="547"/>
      <c r="M34" s="547"/>
      <c r="N34" s="547"/>
      <c r="O34" s="547"/>
      <c r="P34" s="547"/>
      <c r="Q34" s="547"/>
      <c r="R34" s="547"/>
    </row>
    <row r="35" spans="1:21" ht="15.75" customHeight="1" x14ac:dyDescent="0.35">
      <c r="A35" s="3422" t="str">
        <f t="shared" ref="A35:A42" si="9">A7</f>
        <v>Ventes directes seules</v>
      </c>
      <c r="B35" s="3423"/>
      <c r="C35" s="3423"/>
      <c r="D35" s="3501">
        <v>10</v>
      </c>
      <c r="E35" s="3501"/>
      <c r="F35" s="1214">
        <f t="shared" ref="F35:J42" si="10">IF($D35=0,0,F22/$D35)</f>
        <v>1.875</v>
      </c>
      <c r="G35" s="1206">
        <f t="shared" si="10"/>
        <v>-0.52499999999999991</v>
      </c>
      <c r="H35" s="1172">
        <f t="shared" si="10"/>
        <v>-0.35000000000000003</v>
      </c>
      <c r="I35" s="1172">
        <f t="shared" si="10"/>
        <v>-0.25000000000000011</v>
      </c>
      <c r="J35" s="1208">
        <f t="shared" si="10"/>
        <v>-0.35</v>
      </c>
      <c r="K35" s="660"/>
      <c r="L35" s="660"/>
      <c r="M35" s="660"/>
      <c r="N35" s="660"/>
      <c r="O35" s="660"/>
      <c r="P35" s="660"/>
      <c r="Q35" s="660"/>
      <c r="R35" s="660"/>
    </row>
    <row r="36" spans="1:21" ht="15" customHeight="1" x14ac:dyDescent="0.35">
      <c r="A36" s="3422" t="str">
        <f t="shared" si="9"/>
        <v>VARs revente</v>
      </c>
      <c r="B36" s="3423"/>
      <c r="C36" s="3423"/>
      <c r="D36" s="3424">
        <v>6</v>
      </c>
      <c r="E36" s="3424"/>
      <c r="F36" s="1194">
        <f t="shared" si="10"/>
        <v>0</v>
      </c>
      <c r="G36" s="680">
        <f t="shared" si="10"/>
        <v>1.3888888888888891</v>
      </c>
      <c r="H36" s="680">
        <f t="shared" si="10"/>
        <v>1.1111111111111109</v>
      </c>
      <c r="I36" s="680">
        <f t="shared" si="10"/>
        <v>0.97222222222222232</v>
      </c>
      <c r="J36" s="682">
        <f t="shared" si="10"/>
        <v>0.69444444444444431</v>
      </c>
      <c r="K36" s="660"/>
      <c r="L36" s="660"/>
      <c r="M36" s="660"/>
      <c r="N36" s="660"/>
      <c r="O36" s="660"/>
      <c r="P36" s="660"/>
      <c r="Q36" s="660"/>
      <c r="R36" s="660"/>
    </row>
    <row r="37" spans="1:21" ht="15" customHeight="1" x14ac:dyDescent="0.35">
      <c r="A37" s="3422" t="str">
        <f t="shared" si="9"/>
        <v>Editeurs revente</v>
      </c>
      <c r="B37" s="3423"/>
      <c r="C37" s="3423"/>
      <c r="D37" s="3424">
        <v>6</v>
      </c>
      <c r="E37" s="3424"/>
      <c r="F37" s="1194">
        <f t="shared" si="10"/>
        <v>0</v>
      </c>
      <c r="G37" s="680">
        <f t="shared" si="10"/>
        <v>0.69444444444444453</v>
      </c>
      <c r="H37" s="680">
        <f t="shared" si="10"/>
        <v>0.83333333333333337</v>
      </c>
      <c r="I37" s="680">
        <f t="shared" si="10"/>
        <v>0.55555555555555547</v>
      </c>
      <c r="J37" s="682">
        <f t="shared" si="10"/>
        <v>0.69444444444444464</v>
      </c>
      <c r="K37" s="660"/>
      <c r="L37" s="660"/>
      <c r="M37" s="660"/>
      <c r="N37" s="660"/>
      <c r="O37" s="660"/>
      <c r="P37" s="660"/>
      <c r="Q37" s="660"/>
      <c r="R37" s="660"/>
    </row>
    <row r="38" spans="1:21" ht="15" customHeight="1" x14ac:dyDescent="0.35">
      <c r="A38" s="3422" t="str">
        <f t="shared" si="9"/>
        <v>Cabinets de conseil prescripteurs</v>
      </c>
      <c r="B38" s="3423"/>
      <c r="C38" s="3423"/>
      <c r="D38" s="3424">
        <v>5</v>
      </c>
      <c r="E38" s="3424"/>
      <c r="F38" s="1194">
        <f t="shared" si="10"/>
        <v>0</v>
      </c>
      <c r="G38" s="680">
        <f t="shared" si="10"/>
        <v>0.1875</v>
      </c>
      <c r="H38" s="680">
        <f t="shared" si="10"/>
        <v>0.12500000000000003</v>
      </c>
      <c r="I38" s="680">
        <f t="shared" si="10"/>
        <v>0.3125</v>
      </c>
      <c r="J38" s="682">
        <f t="shared" si="10"/>
        <v>0.625</v>
      </c>
      <c r="K38" s="660"/>
      <c r="L38" s="660"/>
      <c r="M38" s="660"/>
      <c r="N38" s="660"/>
      <c r="O38" s="660"/>
      <c r="P38" s="660"/>
      <c r="Q38" s="660"/>
      <c r="R38" s="660"/>
    </row>
    <row r="39" spans="1:21" ht="15" customHeight="1" x14ac:dyDescent="0.35">
      <c r="A39" s="3422" t="str">
        <f t="shared" si="9"/>
        <v>ESN / SS2I en mode alliance</v>
      </c>
      <c r="B39" s="3423"/>
      <c r="C39" s="3423"/>
      <c r="D39" s="3424">
        <v>2</v>
      </c>
      <c r="E39" s="3424"/>
      <c r="F39" s="1194">
        <f t="shared" si="10"/>
        <v>0</v>
      </c>
      <c r="G39" s="680">
        <f t="shared" si="10"/>
        <v>0.1875</v>
      </c>
      <c r="H39" s="680">
        <f t="shared" si="10"/>
        <v>0.12500000000000003</v>
      </c>
      <c r="I39" s="680">
        <f t="shared" si="10"/>
        <v>0.3125</v>
      </c>
      <c r="J39" s="682">
        <f t="shared" si="10"/>
        <v>0.625</v>
      </c>
      <c r="K39" s="660"/>
      <c r="L39" s="660"/>
      <c r="M39" s="660"/>
      <c r="N39" s="660"/>
      <c r="O39" s="660"/>
      <c r="P39" s="660"/>
      <c r="Q39" s="660"/>
      <c r="R39" s="660"/>
    </row>
    <row r="40" spans="1:21" ht="15" customHeight="1" x14ac:dyDescent="0.35">
      <c r="A40" s="3422">
        <f t="shared" si="9"/>
        <v>0</v>
      </c>
      <c r="B40" s="3423"/>
      <c r="C40" s="3423"/>
      <c r="D40" s="3424"/>
      <c r="E40" s="3424"/>
      <c r="F40" s="1194">
        <f t="shared" si="10"/>
        <v>0</v>
      </c>
      <c r="G40" s="680">
        <f t="shared" si="10"/>
        <v>0</v>
      </c>
      <c r="H40" s="680">
        <f t="shared" si="10"/>
        <v>0</v>
      </c>
      <c r="I40" s="680">
        <f t="shared" si="10"/>
        <v>0</v>
      </c>
      <c r="J40" s="682">
        <f t="shared" si="10"/>
        <v>0</v>
      </c>
      <c r="K40" s="660"/>
      <c r="L40" s="660"/>
      <c r="M40" s="660"/>
      <c r="N40" s="660"/>
      <c r="O40" s="660"/>
      <c r="P40" s="660"/>
      <c r="Q40" s="660"/>
      <c r="R40" s="660"/>
    </row>
    <row r="41" spans="1:21" ht="15" customHeight="1" x14ac:dyDescent="0.35">
      <c r="A41" s="3422">
        <f t="shared" si="9"/>
        <v>0</v>
      </c>
      <c r="B41" s="3423"/>
      <c r="C41" s="3423"/>
      <c r="D41" s="3424"/>
      <c r="E41" s="3424"/>
      <c r="F41" s="1194">
        <f t="shared" si="10"/>
        <v>0</v>
      </c>
      <c r="G41" s="680">
        <f t="shared" si="10"/>
        <v>0</v>
      </c>
      <c r="H41" s="680">
        <f t="shared" si="10"/>
        <v>0</v>
      </c>
      <c r="I41" s="680">
        <f t="shared" si="10"/>
        <v>0</v>
      </c>
      <c r="J41" s="682">
        <f t="shared" si="10"/>
        <v>0</v>
      </c>
      <c r="K41" s="660"/>
      <c r="L41" s="660"/>
      <c r="M41" s="660"/>
      <c r="N41" s="660"/>
      <c r="O41" s="660"/>
      <c r="P41" s="660"/>
      <c r="Q41" s="660"/>
      <c r="R41" s="660"/>
    </row>
    <row r="42" spans="1:21" ht="15" customHeight="1" x14ac:dyDescent="0.35">
      <c r="A42" s="3422">
        <f t="shared" si="9"/>
        <v>0</v>
      </c>
      <c r="B42" s="3423"/>
      <c r="C42" s="3423"/>
      <c r="D42" s="3424"/>
      <c r="E42" s="3424"/>
      <c r="F42" s="1194">
        <f t="shared" si="10"/>
        <v>0</v>
      </c>
      <c r="G42" s="680">
        <f t="shared" si="10"/>
        <v>0</v>
      </c>
      <c r="H42" s="680">
        <f t="shared" si="10"/>
        <v>0</v>
      </c>
      <c r="I42" s="680">
        <f t="shared" si="10"/>
        <v>0</v>
      </c>
      <c r="J42" s="682">
        <f t="shared" si="10"/>
        <v>0</v>
      </c>
      <c r="K42" s="660"/>
      <c r="L42" s="660"/>
      <c r="M42" s="660"/>
      <c r="N42" s="660"/>
      <c r="O42" s="660"/>
      <c r="P42" s="660"/>
      <c r="Q42" s="660"/>
      <c r="R42" s="660"/>
    </row>
    <row r="43" spans="1:21" ht="15.75" customHeight="1" thickBot="1" x14ac:dyDescent="0.35">
      <c r="A43" s="3425"/>
      <c r="B43" s="3426"/>
      <c r="C43" s="3426"/>
      <c r="D43" s="3426"/>
      <c r="E43" s="3426"/>
      <c r="F43" s="3426"/>
      <c r="G43" s="3426"/>
      <c r="H43" s="3426"/>
      <c r="I43" s="3426"/>
      <c r="J43" s="3427"/>
      <c r="K43" s="660"/>
      <c r="L43" s="660"/>
      <c r="M43" s="660"/>
      <c r="N43" s="660"/>
      <c r="O43" s="660"/>
      <c r="P43" s="660"/>
      <c r="Q43" s="660"/>
      <c r="R43" s="660"/>
    </row>
    <row r="44" spans="1:21" ht="15.5" thickTop="1" thickBot="1" x14ac:dyDescent="0.4">
      <c r="A44" s="660"/>
      <c r="B44" s="3419" t="s">
        <v>959</v>
      </c>
      <c r="C44" s="3420"/>
      <c r="D44" s="3420"/>
      <c r="E44" s="3421"/>
      <c r="F44" s="1203">
        <f>SUM(F35:F43)</f>
        <v>1.875</v>
      </c>
      <c r="G44" s="683">
        <f>SUM(G35:G43)</f>
        <v>1.9333333333333336</v>
      </c>
      <c r="H44" s="683">
        <f>SUM(H35:H43)</f>
        <v>1.8444444444444441</v>
      </c>
      <c r="I44" s="683">
        <f>SUM(I35:I43)</f>
        <v>1.9027777777777777</v>
      </c>
      <c r="J44" s="684">
        <f>SUM(J35:J43)</f>
        <v>2.2888888888888888</v>
      </c>
      <c r="K44" s="660"/>
      <c r="L44" s="660"/>
      <c r="M44" s="660"/>
      <c r="N44" s="660"/>
      <c r="O44" s="660"/>
      <c r="P44" s="660"/>
      <c r="Q44" s="660"/>
      <c r="R44" s="660"/>
    </row>
    <row r="45" spans="1:21" ht="13.5" thickTop="1" x14ac:dyDescent="0.3">
      <c r="A45" s="660"/>
      <c r="B45" s="660"/>
      <c r="C45" s="660"/>
      <c r="D45" s="660"/>
      <c r="E45" s="660"/>
      <c r="F45" s="660"/>
      <c r="G45" s="660"/>
      <c r="H45" s="660"/>
      <c r="I45" s="660"/>
      <c r="J45" s="660"/>
      <c r="K45" s="660"/>
      <c r="L45" s="660"/>
      <c r="M45" s="660"/>
      <c r="N45" s="660"/>
      <c r="O45" s="660"/>
      <c r="P45" s="660"/>
      <c r="Q45" s="660"/>
      <c r="R45" s="660"/>
    </row>
    <row r="46" spans="1:21" s="166" customFormat="1" ht="15" thickBot="1" x14ac:dyDescent="0.4">
      <c r="A46" s="496"/>
      <c r="B46" s="496"/>
      <c r="C46" s="496"/>
      <c r="D46" s="496"/>
      <c r="E46" s="496"/>
      <c r="F46" s="496"/>
      <c r="G46" s="496"/>
      <c r="H46" s="496"/>
      <c r="I46" s="496"/>
      <c r="J46" s="496"/>
      <c r="K46" s="496"/>
      <c r="L46" s="496"/>
      <c r="M46" s="496"/>
      <c r="N46" s="496"/>
      <c r="O46" s="496"/>
      <c r="P46" s="496"/>
      <c r="Q46" s="496"/>
      <c r="R46" s="496"/>
    </row>
    <row r="47" spans="1:21" s="61" customFormat="1" ht="20.25" customHeight="1" thickTop="1" thickBot="1" x14ac:dyDescent="0.4">
      <c r="A47" s="3267" t="s">
        <v>10</v>
      </c>
      <c r="B47" s="3279"/>
      <c r="C47" s="3279"/>
      <c r="D47" s="3279"/>
      <c r="E47" s="3279"/>
      <c r="F47" s="3279"/>
      <c r="G47" s="3279"/>
      <c r="H47" s="3279"/>
      <c r="I47" s="3279"/>
      <c r="J47" s="3279"/>
      <c r="K47" s="3280"/>
      <c r="L47" s="37"/>
      <c r="M47" s="2360" t="s">
        <v>491</v>
      </c>
      <c r="N47" s="2361"/>
      <c r="O47" s="2362"/>
      <c r="P47" s="37"/>
      <c r="Q47" s="64"/>
      <c r="R47" s="64"/>
      <c r="S47" s="64"/>
      <c r="T47" s="64"/>
      <c r="U47" s="64"/>
    </row>
    <row r="48" spans="1:21" s="61" customFormat="1" ht="20.25" customHeight="1" x14ac:dyDescent="0.35">
      <c r="A48" s="3261"/>
      <c r="B48" s="3262"/>
      <c r="C48" s="3262"/>
      <c r="D48" s="3262"/>
      <c r="E48" s="3262"/>
      <c r="F48" s="3262"/>
      <c r="G48" s="3262"/>
      <c r="H48" s="3262"/>
      <c r="I48" s="3262"/>
      <c r="J48" s="3262"/>
      <c r="K48" s="3263"/>
      <c r="L48" s="38"/>
      <c r="M48" s="2401"/>
      <c r="N48" s="2402"/>
      <c r="O48" s="2403"/>
      <c r="P48" s="38"/>
      <c r="Q48" s="64"/>
      <c r="R48" s="64"/>
      <c r="S48" s="64"/>
      <c r="T48" s="64"/>
      <c r="U48" s="64"/>
    </row>
    <row r="49" spans="1:21" s="61" customFormat="1" ht="20.25" customHeight="1" x14ac:dyDescent="0.35">
      <c r="A49" s="3261"/>
      <c r="B49" s="3262"/>
      <c r="C49" s="3262"/>
      <c r="D49" s="3262"/>
      <c r="E49" s="3262"/>
      <c r="F49" s="3262"/>
      <c r="G49" s="3262"/>
      <c r="H49" s="3262"/>
      <c r="I49" s="3262"/>
      <c r="J49" s="3262"/>
      <c r="K49" s="3263"/>
      <c r="L49" s="38"/>
      <c r="M49" s="2341"/>
      <c r="N49" s="2342"/>
      <c r="O49" s="2343"/>
      <c r="P49" s="38"/>
      <c r="Q49" s="64"/>
      <c r="R49" s="64"/>
      <c r="S49" s="64"/>
      <c r="T49" s="64"/>
      <c r="U49" s="64"/>
    </row>
    <row r="50" spans="1:21" s="61" customFormat="1" ht="20.25" customHeight="1" x14ac:dyDescent="0.35">
      <c r="A50" s="3261"/>
      <c r="B50" s="3262"/>
      <c r="C50" s="3262"/>
      <c r="D50" s="3262"/>
      <c r="E50" s="3262"/>
      <c r="F50" s="3262"/>
      <c r="G50" s="3262"/>
      <c r="H50" s="3262"/>
      <c r="I50" s="3262"/>
      <c r="J50" s="3262"/>
      <c r="K50" s="3263"/>
      <c r="L50" s="38"/>
      <c r="M50" s="2341"/>
      <c r="N50" s="2342"/>
      <c r="O50" s="2343"/>
      <c r="P50" s="38"/>
      <c r="Q50" s="64"/>
      <c r="R50" s="64"/>
      <c r="S50" s="64"/>
      <c r="T50" s="64"/>
      <c r="U50" s="64"/>
    </row>
    <row r="51" spans="1:21" s="61" customFormat="1" ht="20.25" customHeight="1" x14ac:dyDescent="0.35">
      <c r="A51" s="3261"/>
      <c r="B51" s="3262"/>
      <c r="C51" s="3262"/>
      <c r="D51" s="3262"/>
      <c r="E51" s="3262"/>
      <c r="F51" s="3262"/>
      <c r="G51" s="3262"/>
      <c r="H51" s="3262"/>
      <c r="I51" s="3262"/>
      <c r="J51" s="3262"/>
      <c r="K51" s="3263"/>
      <c r="L51" s="38"/>
      <c r="M51" s="2341"/>
      <c r="N51" s="2342"/>
      <c r="O51" s="2343"/>
      <c r="P51" s="38"/>
      <c r="Q51" s="64"/>
      <c r="R51" s="64"/>
      <c r="S51" s="64"/>
      <c r="T51" s="64"/>
      <c r="U51" s="64"/>
    </row>
    <row r="52" spans="1:21" s="61" customFormat="1" ht="20.25" customHeight="1" thickBot="1" x14ac:dyDescent="0.4">
      <c r="A52" s="3264"/>
      <c r="B52" s="3265"/>
      <c r="C52" s="3265"/>
      <c r="D52" s="3265"/>
      <c r="E52" s="3265"/>
      <c r="F52" s="3265"/>
      <c r="G52" s="3265"/>
      <c r="H52" s="3265"/>
      <c r="I52" s="3265"/>
      <c r="J52" s="3265"/>
      <c r="K52" s="3266"/>
      <c r="L52" s="38"/>
      <c r="M52" s="2363"/>
      <c r="N52" s="2696"/>
      <c r="O52" s="2697"/>
      <c r="P52" s="38"/>
      <c r="Q52" s="64"/>
      <c r="R52" s="64"/>
      <c r="S52" s="64"/>
      <c r="T52" s="64"/>
      <c r="U52" s="64"/>
    </row>
    <row r="53" spans="1:21" s="61" customFormat="1" ht="20.25" customHeight="1" thickTop="1" thickBot="1" x14ac:dyDescent="0.4">
      <c r="A53" s="64"/>
      <c r="B53" s="64"/>
      <c r="C53" s="64"/>
      <c r="D53" s="64"/>
      <c r="E53" s="64"/>
      <c r="F53" s="64"/>
      <c r="G53" s="64"/>
      <c r="H53" s="64"/>
      <c r="I53" s="64"/>
      <c r="J53" s="64"/>
      <c r="K53" s="64"/>
      <c r="L53" s="64"/>
      <c r="M53" s="457"/>
      <c r="N53" s="457"/>
      <c r="O53" s="457"/>
      <c r="P53" s="64"/>
      <c r="Q53" s="64"/>
      <c r="R53" s="64"/>
      <c r="S53" s="64"/>
      <c r="T53" s="64"/>
      <c r="U53" s="64"/>
    </row>
    <row r="54" spans="1:21" s="61" customFormat="1" ht="20.25" customHeight="1" thickTop="1" thickBot="1" x14ac:dyDescent="0.4">
      <c r="A54" s="3267" t="s">
        <v>11</v>
      </c>
      <c r="B54" s="3268"/>
      <c r="C54" s="3268"/>
      <c r="D54" s="3268"/>
      <c r="E54" s="3268"/>
      <c r="F54" s="3268"/>
      <c r="G54" s="3268"/>
      <c r="H54" s="3268"/>
      <c r="I54" s="3268"/>
      <c r="J54" s="3268"/>
      <c r="K54" s="3269"/>
      <c r="L54" s="37"/>
      <c r="M54" s="458"/>
      <c r="N54" s="458"/>
      <c r="O54" s="458"/>
      <c r="P54" s="37"/>
      <c r="Q54" s="64"/>
      <c r="R54" s="64"/>
      <c r="S54" s="64"/>
      <c r="T54" s="64"/>
      <c r="U54" s="64"/>
    </row>
    <row r="55" spans="1:21" s="61" customFormat="1" ht="20.25" customHeight="1" thickBot="1" x14ac:dyDescent="0.4">
      <c r="A55" s="3261"/>
      <c r="B55" s="3262"/>
      <c r="C55" s="3262"/>
      <c r="D55" s="3262"/>
      <c r="E55" s="3262"/>
      <c r="F55" s="3262"/>
      <c r="G55" s="3262"/>
      <c r="H55" s="3262"/>
      <c r="I55" s="3262"/>
      <c r="J55" s="3262"/>
      <c r="K55" s="3263"/>
      <c r="L55" s="38"/>
      <c r="M55" s="2360" t="s">
        <v>491</v>
      </c>
      <c r="N55" s="2361"/>
      <c r="O55" s="2362"/>
      <c r="P55" s="38"/>
      <c r="Q55" s="64"/>
      <c r="R55" s="64"/>
      <c r="S55" s="64"/>
      <c r="T55" s="64"/>
      <c r="U55" s="64"/>
    </row>
    <row r="56" spans="1:21" s="61" customFormat="1" ht="20.25" customHeight="1" x14ac:dyDescent="0.35">
      <c r="A56" s="3261"/>
      <c r="B56" s="3262"/>
      <c r="C56" s="3262"/>
      <c r="D56" s="3262"/>
      <c r="E56" s="3262"/>
      <c r="F56" s="3262"/>
      <c r="G56" s="3262"/>
      <c r="H56" s="3262"/>
      <c r="I56" s="3262"/>
      <c r="J56" s="3262"/>
      <c r="K56" s="3263"/>
      <c r="L56" s="38"/>
      <c r="M56" s="2401"/>
      <c r="N56" s="2402"/>
      <c r="O56" s="2403"/>
      <c r="P56" s="38"/>
      <c r="Q56" s="64"/>
      <c r="R56" s="64"/>
      <c r="S56" s="64"/>
      <c r="T56" s="64"/>
      <c r="U56" s="64"/>
    </row>
    <row r="57" spans="1:21" s="61" customFormat="1" ht="20.25" customHeight="1" x14ac:dyDescent="0.35">
      <c r="A57" s="3261"/>
      <c r="B57" s="3262"/>
      <c r="C57" s="3262"/>
      <c r="D57" s="3262"/>
      <c r="E57" s="3262"/>
      <c r="F57" s="3262"/>
      <c r="G57" s="3262"/>
      <c r="H57" s="3262"/>
      <c r="I57" s="3262"/>
      <c r="J57" s="3262"/>
      <c r="K57" s="3263"/>
      <c r="L57" s="38"/>
      <c r="M57" s="2341"/>
      <c r="N57" s="2342"/>
      <c r="O57" s="2343"/>
      <c r="P57" s="38"/>
      <c r="Q57" s="64"/>
      <c r="R57" s="64"/>
      <c r="S57" s="64"/>
      <c r="T57" s="64"/>
      <c r="U57" s="64"/>
    </row>
    <row r="58" spans="1:21" s="61" customFormat="1" ht="20.25" customHeight="1" x14ac:dyDescent="0.35">
      <c r="A58" s="3261"/>
      <c r="B58" s="3262"/>
      <c r="C58" s="3262"/>
      <c r="D58" s="3262"/>
      <c r="E58" s="3262"/>
      <c r="F58" s="3262"/>
      <c r="G58" s="3262"/>
      <c r="H58" s="3262"/>
      <c r="I58" s="3262"/>
      <c r="J58" s="3262"/>
      <c r="K58" s="3263"/>
      <c r="L58" s="38"/>
      <c r="M58" s="2341"/>
      <c r="N58" s="2342"/>
      <c r="O58" s="2343"/>
      <c r="P58" s="38"/>
      <c r="Q58" s="64"/>
      <c r="R58" s="64"/>
      <c r="S58" s="64"/>
      <c r="T58" s="64"/>
      <c r="U58" s="64"/>
    </row>
    <row r="59" spans="1:21" s="61" customFormat="1" ht="14.5" x14ac:dyDescent="0.35">
      <c r="A59" s="3261"/>
      <c r="B59" s="3262"/>
      <c r="C59" s="3262"/>
      <c r="D59" s="3262"/>
      <c r="E59" s="3262"/>
      <c r="F59" s="3262"/>
      <c r="G59" s="3262"/>
      <c r="H59" s="3262"/>
      <c r="I59" s="3262"/>
      <c r="J59" s="3262"/>
      <c r="K59" s="3263"/>
      <c r="L59" s="38"/>
      <c r="M59" s="2341"/>
      <c r="N59" s="2342"/>
      <c r="O59" s="2343"/>
      <c r="P59" s="38"/>
      <c r="Q59" s="64"/>
      <c r="R59" s="64"/>
      <c r="S59" s="64"/>
      <c r="T59" s="64"/>
      <c r="U59" s="64"/>
    </row>
    <row r="60" spans="1:21" s="61" customFormat="1" ht="15" thickBot="1" x14ac:dyDescent="0.4">
      <c r="A60" s="3264"/>
      <c r="B60" s="3265"/>
      <c r="C60" s="3265"/>
      <c r="D60" s="3265"/>
      <c r="E60" s="3265"/>
      <c r="F60" s="3265"/>
      <c r="G60" s="3265"/>
      <c r="H60" s="3265"/>
      <c r="I60" s="3265"/>
      <c r="J60" s="3265"/>
      <c r="K60" s="3266"/>
      <c r="L60" s="64"/>
      <c r="M60" s="2363"/>
      <c r="N60" s="2696"/>
      <c r="O60" s="2697"/>
      <c r="P60" s="64"/>
      <c r="Q60" s="64"/>
      <c r="R60" s="64"/>
      <c r="S60" s="64"/>
      <c r="T60" s="64"/>
      <c r="U60" s="64"/>
    </row>
    <row r="61" spans="1:21" s="61" customFormat="1" ht="15" thickTop="1" x14ac:dyDescent="0.35">
      <c r="A61" s="64"/>
      <c r="B61" s="64"/>
      <c r="C61" s="64"/>
      <c r="D61" s="64"/>
      <c r="E61" s="64"/>
      <c r="F61" s="64"/>
      <c r="G61" s="64"/>
      <c r="H61" s="64"/>
      <c r="I61" s="64"/>
      <c r="J61" s="64"/>
      <c r="K61" s="64"/>
      <c r="L61" s="64"/>
      <c r="M61" s="64"/>
      <c r="N61" s="64"/>
      <c r="O61" s="64"/>
      <c r="P61" s="64"/>
      <c r="Q61" s="64"/>
      <c r="R61" s="64"/>
    </row>
    <row r="62" spans="1:21" x14ac:dyDescent="0.3">
      <c r="A62" s="660"/>
      <c r="B62" s="660"/>
      <c r="C62" s="660"/>
      <c r="D62" s="660"/>
      <c r="E62" s="660"/>
      <c r="F62" s="660"/>
      <c r="G62" s="660"/>
      <c r="H62" s="660"/>
      <c r="I62" s="660"/>
      <c r="J62" s="660"/>
      <c r="K62" s="660"/>
      <c r="L62" s="660"/>
      <c r="M62" s="660"/>
      <c r="N62" s="660"/>
      <c r="O62" s="660"/>
      <c r="P62" s="660"/>
      <c r="Q62" s="660"/>
      <c r="R62" s="660"/>
    </row>
    <row r="63" spans="1:21" x14ac:dyDescent="0.3">
      <c r="A63" s="660"/>
      <c r="B63" s="660"/>
      <c r="C63" s="660"/>
      <c r="D63" s="660"/>
      <c r="E63" s="660"/>
      <c r="F63" s="660"/>
      <c r="G63" s="660"/>
      <c r="H63" s="660"/>
      <c r="I63" s="660"/>
      <c r="J63" s="660"/>
      <c r="K63" s="660"/>
      <c r="L63" s="660"/>
      <c r="M63" s="660"/>
      <c r="N63" s="660"/>
      <c r="O63" s="660"/>
      <c r="P63" s="660"/>
      <c r="Q63" s="660"/>
      <c r="R63" s="660"/>
    </row>
    <row r="64" spans="1:21" x14ac:dyDescent="0.3">
      <c r="A64" s="660"/>
      <c r="B64" s="660"/>
      <c r="C64" s="660"/>
      <c r="D64" s="660"/>
      <c r="E64" s="660"/>
      <c r="F64" s="660"/>
      <c r="G64" s="660"/>
      <c r="H64" s="660"/>
      <c r="I64" s="660"/>
      <c r="J64" s="660"/>
      <c r="K64" s="660"/>
      <c r="L64" s="660"/>
      <c r="M64" s="660"/>
      <c r="N64" s="660"/>
      <c r="O64" s="660"/>
      <c r="P64" s="660"/>
      <c r="Q64" s="660"/>
      <c r="R64" s="660"/>
    </row>
    <row r="65" spans="1:18" ht="13.5" thickBot="1" x14ac:dyDescent="0.35">
      <c r="A65" s="660"/>
      <c r="B65" s="660"/>
      <c r="C65" s="660"/>
      <c r="D65" s="660"/>
      <c r="E65" s="660"/>
      <c r="F65" s="660"/>
      <c r="G65" s="660"/>
      <c r="H65" s="660"/>
      <c r="I65" s="660"/>
      <c r="J65" s="660"/>
      <c r="K65" s="660"/>
      <c r="L65" s="660"/>
      <c r="M65" s="660"/>
      <c r="N65" s="660"/>
      <c r="O65" s="660"/>
      <c r="P65" s="660"/>
      <c r="Q65" s="660"/>
      <c r="R65" s="660"/>
    </row>
    <row r="66" spans="1:18" ht="19" thickBot="1" x14ac:dyDescent="0.5">
      <c r="A66" s="660"/>
      <c r="B66" s="660"/>
      <c r="C66" s="660"/>
      <c r="D66" s="660"/>
      <c r="E66" s="660"/>
      <c r="F66" s="660"/>
      <c r="G66" s="660"/>
      <c r="H66" s="3416" t="s">
        <v>521</v>
      </c>
      <c r="I66" s="3417"/>
      <c r="J66" s="3418"/>
      <c r="K66" s="660"/>
      <c r="L66" s="660"/>
      <c r="M66" s="660"/>
      <c r="N66" s="660"/>
      <c r="O66" s="660"/>
      <c r="P66" s="660"/>
      <c r="Q66" s="660"/>
      <c r="R66" s="660"/>
    </row>
    <row r="67" spans="1:18" ht="13.5" thickBot="1" x14ac:dyDescent="0.35">
      <c r="A67" s="660"/>
      <c r="B67" s="660"/>
      <c r="C67" s="660"/>
      <c r="D67" s="660"/>
      <c r="E67" s="685"/>
      <c r="F67" s="686"/>
      <c r="G67" s="686"/>
      <c r="H67" s="686"/>
      <c r="I67" s="686"/>
      <c r="J67" s="686"/>
      <c r="K67" s="686"/>
      <c r="L67" s="687"/>
      <c r="M67" s="660"/>
      <c r="N67" s="660"/>
      <c r="O67" s="660"/>
      <c r="P67" s="660"/>
      <c r="Q67" s="660"/>
      <c r="R67" s="660"/>
    </row>
    <row r="68" spans="1:18" ht="13.5" thickBot="1" x14ac:dyDescent="0.35">
      <c r="A68" s="688"/>
      <c r="B68" s="660"/>
      <c r="C68" s="660"/>
      <c r="D68" s="660"/>
      <c r="E68" s="689" t="s">
        <v>531</v>
      </c>
      <c r="F68" s="690"/>
      <c r="G68" s="691"/>
      <c r="H68" s="691"/>
      <c r="I68" s="692">
        <f>F34</f>
        <v>2013</v>
      </c>
      <c r="J68" s="692">
        <f>G34</f>
        <v>2014</v>
      </c>
      <c r="K68" s="692">
        <f>H34</f>
        <v>2015</v>
      </c>
      <c r="L68" s="692">
        <f>I34</f>
        <v>2016</v>
      </c>
      <c r="M68" s="660"/>
      <c r="N68" s="660"/>
      <c r="O68" s="660"/>
      <c r="P68" s="660"/>
      <c r="Q68" s="660"/>
      <c r="R68" s="660"/>
    </row>
    <row r="69" spans="1:18" ht="15" thickBot="1" x14ac:dyDescent="0.4">
      <c r="A69" s="660"/>
      <c r="B69" s="660"/>
      <c r="C69" s="660"/>
      <c r="D69" s="660"/>
      <c r="E69" s="693"/>
      <c r="F69" s="691"/>
      <c r="G69" s="691"/>
      <c r="H69" s="691"/>
      <c r="I69" s="694">
        <f>G16</f>
        <v>7.5000000000000025E-2</v>
      </c>
      <c r="J69" s="694">
        <f>H16</f>
        <v>0.09</v>
      </c>
      <c r="K69" s="694">
        <f>I16</f>
        <v>0.10999999999999999</v>
      </c>
      <c r="L69" s="694">
        <f>J16</f>
        <v>0.13</v>
      </c>
      <c r="M69" s="660"/>
      <c r="N69" s="660"/>
      <c r="O69" s="660"/>
      <c r="P69" s="660"/>
      <c r="Q69" s="660"/>
      <c r="R69" s="660"/>
    </row>
    <row r="70" spans="1:18" x14ac:dyDescent="0.3">
      <c r="A70" s="660"/>
      <c r="B70" s="660"/>
      <c r="C70" s="660"/>
      <c r="D70" s="660"/>
      <c r="E70" s="693"/>
      <c r="F70" s="691"/>
      <c r="G70" s="691"/>
      <c r="H70" s="691"/>
      <c r="I70" s="695"/>
      <c r="J70" s="695"/>
      <c r="K70" s="695"/>
      <c r="L70" s="696"/>
      <c r="M70" s="660"/>
      <c r="N70" s="660"/>
      <c r="O70" s="660"/>
      <c r="P70" s="660"/>
      <c r="Q70" s="660"/>
      <c r="R70" s="660"/>
    </row>
    <row r="71" spans="1:18" x14ac:dyDescent="0.3">
      <c r="A71" s="697"/>
      <c r="B71" s="660"/>
      <c r="C71" s="660"/>
      <c r="D71" s="660"/>
      <c r="E71" s="693"/>
      <c r="F71" s="691"/>
      <c r="G71" s="691"/>
      <c r="H71" s="691"/>
      <c r="I71" s="691"/>
      <c r="J71" s="691"/>
      <c r="K71" s="691"/>
      <c r="L71" s="698"/>
      <c r="M71" s="660"/>
      <c r="N71" s="660"/>
      <c r="O71" s="660"/>
      <c r="P71" s="660"/>
      <c r="Q71" s="660"/>
      <c r="R71" s="660"/>
    </row>
    <row r="72" spans="1:18" x14ac:dyDescent="0.3">
      <c r="A72" s="660"/>
      <c r="B72" s="660"/>
      <c r="C72" s="660"/>
      <c r="D72" s="660"/>
      <c r="E72" s="689" t="s">
        <v>597</v>
      </c>
      <c r="F72" s="690"/>
      <c r="G72" s="691"/>
      <c r="H72" s="691"/>
      <c r="I72" s="691"/>
      <c r="J72" s="691"/>
      <c r="K72" s="691"/>
      <c r="L72" s="698"/>
      <c r="M72" s="660"/>
      <c r="N72" s="660"/>
      <c r="O72" s="660"/>
      <c r="P72" s="660"/>
      <c r="Q72" s="660"/>
      <c r="R72" s="660"/>
    </row>
    <row r="73" spans="1:18" x14ac:dyDescent="0.3">
      <c r="A73" s="660"/>
      <c r="B73" s="660"/>
      <c r="C73" s="660"/>
      <c r="D73" s="660"/>
      <c r="E73" s="3414" t="str">
        <f t="shared" ref="E73:E78" si="11">A35</f>
        <v>Ventes directes seules</v>
      </c>
      <c r="F73" s="3415"/>
      <c r="G73" s="691">
        <f>C35</f>
        <v>0</v>
      </c>
      <c r="H73" s="699">
        <f t="shared" ref="H73:I78" si="12">D22</f>
        <v>0.02</v>
      </c>
      <c r="I73" s="700">
        <f t="shared" si="12"/>
        <v>0</v>
      </c>
      <c r="J73" s="691"/>
      <c r="K73" s="691"/>
      <c r="L73" s="698"/>
      <c r="M73" s="660"/>
      <c r="N73" s="660"/>
      <c r="O73" s="660"/>
      <c r="P73" s="660"/>
      <c r="Q73" s="660"/>
      <c r="R73" s="660"/>
    </row>
    <row r="74" spans="1:18" x14ac:dyDescent="0.3">
      <c r="A74" s="660"/>
      <c r="B74" s="660"/>
      <c r="C74" s="660"/>
      <c r="D74" s="660"/>
      <c r="E74" s="3414" t="str">
        <f t="shared" si="11"/>
        <v>VARs revente</v>
      </c>
      <c r="F74" s="3415">
        <f>B36</f>
        <v>0</v>
      </c>
      <c r="G74" s="691">
        <f>C36</f>
        <v>0</v>
      </c>
      <c r="H74" s="699">
        <f t="shared" si="12"/>
        <v>1.2E-2</v>
      </c>
      <c r="I74" s="700">
        <f t="shared" si="12"/>
        <v>0</v>
      </c>
      <c r="J74" s="691"/>
      <c r="K74" s="691"/>
      <c r="L74" s="698"/>
      <c r="M74" s="660"/>
      <c r="N74" s="660"/>
      <c r="O74" s="660"/>
      <c r="P74" s="660"/>
      <c r="Q74" s="660"/>
      <c r="R74" s="660"/>
    </row>
    <row r="75" spans="1:18" x14ac:dyDescent="0.3">
      <c r="A75" s="660"/>
      <c r="B75" s="660"/>
      <c r="C75" s="660"/>
      <c r="D75" s="660"/>
      <c r="E75" s="3414" t="str">
        <f t="shared" si="11"/>
        <v>Editeurs revente</v>
      </c>
      <c r="F75" s="3415">
        <f>B37</f>
        <v>0</v>
      </c>
      <c r="G75" s="691">
        <f>C37</f>
        <v>0</v>
      </c>
      <c r="H75" s="701">
        <f t="shared" si="12"/>
        <v>1.2E-2</v>
      </c>
      <c r="I75" s="702">
        <f t="shared" si="12"/>
        <v>0</v>
      </c>
      <c r="J75" s="691"/>
      <c r="K75" s="691"/>
      <c r="L75" s="698"/>
      <c r="M75" s="660"/>
      <c r="N75" s="660"/>
      <c r="O75" s="660"/>
      <c r="P75" s="660"/>
      <c r="Q75" s="660"/>
      <c r="R75" s="660"/>
    </row>
    <row r="76" spans="1:18" x14ac:dyDescent="0.3">
      <c r="A76" s="660"/>
      <c r="B76" s="660"/>
      <c r="C76" s="660"/>
      <c r="D76" s="660"/>
      <c r="E76" s="3414" t="str">
        <f t="shared" si="11"/>
        <v>Cabinets de conseil prescripteurs</v>
      </c>
      <c r="F76" s="3415">
        <f>B38</f>
        <v>0</v>
      </c>
      <c r="G76" s="691">
        <f>C38</f>
        <v>0</v>
      </c>
      <c r="H76" s="701">
        <f t="shared" si="12"/>
        <v>1.6E-2</v>
      </c>
      <c r="I76" s="702">
        <f t="shared" si="12"/>
        <v>0</v>
      </c>
      <c r="J76" s="691"/>
      <c r="K76" s="691"/>
      <c r="L76" s="698"/>
      <c r="M76" s="660"/>
      <c r="N76" s="660"/>
      <c r="O76" s="660"/>
      <c r="P76" s="660"/>
      <c r="Q76" s="660"/>
      <c r="R76" s="660"/>
    </row>
    <row r="77" spans="1:18" x14ac:dyDescent="0.3">
      <c r="A77" s="660"/>
      <c r="B77" s="660"/>
      <c r="C77" s="660"/>
      <c r="D77" s="660"/>
      <c r="E77" s="3414" t="str">
        <f t="shared" si="11"/>
        <v>ESN / SS2I en mode alliance</v>
      </c>
      <c r="F77" s="3415">
        <f>B39</f>
        <v>0</v>
      </c>
      <c r="G77" s="691">
        <f>C39</f>
        <v>0</v>
      </c>
      <c r="H77" s="701">
        <f t="shared" si="12"/>
        <v>0.04</v>
      </c>
      <c r="I77" s="702">
        <f t="shared" si="12"/>
        <v>0</v>
      </c>
      <c r="J77" s="691"/>
      <c r="K77" s="691"/>
      <c r="L77" s="698"/>
      <c r="M77" s="660"/>
      <c r="N77" s="660"/>
      <c r="O77" s="660"/>
      <c r="P77" s="660"/>
      <c r="Q77" s="660"/>
      <c r="R77" s="660"/>
    </row>
    <row r="78" spans="1:18" x14ac:dyDescent="0.3">
      <c r="A78" s="660"/>
      <c r="B78" s="660"/>
      <c r="C78" s="660"/>
      <c r="D78" s="660"/>
      <c r="E78" s="3414">
        <f t="shared" si="11"/>
        <v>0</v>
      </c>
      <c r="F78" s="3415">
        <f>B40</f>
        <v>0</v>
      </c>
      <c r="G78" s="691"/>
      <c r="H78" s="701">
        <f t="shared" si="12"/>
        <v>0</v>
      </c>
      <c r="I78" s="702">
        <f t="shared" si="12"/>
        <v>0</v>
      </c>
      <c r="J78" s="691"/>
      <c r="K78" s="691"/>
      <c r="L78" s="698"/>
      <c r="M78" s="660"/>
      <c r="N78" s="660"/>
      <c r="O78" s="660"/>
      <c r="P78" s="660"/>
      <c r="Q78" s="660"/>
      <c r="R78" s="660"/>
    </row>
    <row r="79" spans="1:18" x14ac:dyDescent="0.3">
      <c r="A79" s="660"/>
      <c r="B79" s="660"/>
      <c r="C79" s="660"/>
      <c r="D79" s="660"/>
      <c r="E79" s="703"/>
      <c r="F79" s="691"/>
      <c r="G79" s="691"/>
      <c r="H79" s="660"/>
      <c r="I79" s="702"/>
      <c r="J79" s="691"/>
      <c r="K79" s="691"/>
      <c r="L79" s="698"/>
      <c r="M79" s="660"/>
      <c r="N79" s="660"/>
      <c r="O79" s="660"/>
      <c r="P79" s="660"/>
      <c r="Q79" s="660"/>
      <c r="R79" s="660"/>
    </row>
    <row r="80" spans="1:18" x14ac:dyDescent="0.3">
      <c r="A80" s="660"/>
      <c r="B80" s="660"/>
      <c r="C80" s="660"/>
      <c r="D80" s="660"/>
      <c r="E80" s="689" t="s">
        <v>530</v>
      </c>
      <c r="F80" s="690"/>
      <c r="G80" s="691"/>
      <c r="H80" s="691"/>
      <c r="I80" s="691"/>
      <c r="J80" s="691"/>
      <c r="K80" s="691"/>
      <c r="L80" s="698"/>
      <c r="M80" s="660"/>
      <c r="N80" s="660"/>
      <c r="O80" s="660"/>
      <c r="P80" s="660"/>
      <c r="Q80" s="660"/>
      <c r="R80" s="660"/>
    </row>
    <row r="81" spans="1:18" x14ac:dyDescent="0.3">
      <c r="A81" s="660"/>
      <c r="B81" s="660"/>
      <c r="C81" s="660"/>
      <c r="D81" s="660"/>
      <c r="E81" s="3414" t="str">
        <f t="shared" ref="E81:F86" si="13">E73</f>
        <v>Ventes directes seules</v>
      </c>
      <c r="F81" s="3415">
        <f t="shared" si="13"/>
        <v>0</v>
      </c>
      <c r="G81" s="691"/>
      <c r="H81" s="704">
        <f t="shared" ref="H81:I86" si="14">D35</f>
        <v>10</v>
      </c>
      <c r="I81" s="691">
        <f t="shared" si="14"/>
        <v>0</v>
      </c>
      <c r="J81" s="691"/>
      <c r="K81" s="691"/>
      <c r="L81" s="698"/>
      <c r="M81" s="660"/>
      <c r="N81" s="660"/>
      <c r="O81" s="660"/>
      <c r="P81" s="660"/>
      <c r="Q81" s="660"/>
      <c r="R81" s="660"/>
    </row>
    <row r="82" spans="1:18" x14ac:dyDescent="0.3">
      <c r="A82" s="660"/>
      <c r="B82" s="660"/>
      <c r="C82" s="660"/>
      <c r="D82" s="660"/>
      <c r="E82" s="3414" t="str">
        <f t="shared" si="13"/>
        <v>VARs revente</v>
      </c>
      <c r="F82" s="3415">
        <f t="shared" si="13"/>
        <v>0</v>
      </c>
      <c r="G82" s="691"/>
      <c r="H82" s="704">
        <f t="shared" si="14"/>
        <v>6</v>
      </c>
      <c r="I82" s="691">
        <f t="shared" si="14"/>
        <v>0</v>
      </c>
      <c r="J82" s="691"/>
      <c r="K82" s="691"/>
      <c r="L82" s="698"/>
      <c r="M82" s="660"/>
      <c r="N82" s="660"/>
      <c r="O82" s="660"/>
      <c r="P82" s="660"/>
      <c r="Q82" s="660"/>
      <c r="R82" s="660"/>
    </row>
    <row r="83" spans="1:18" x14ac:dyDescent="0.3">
      <c r="A83" s="660"/>
      <c r="B83" s="660"/>
      <c r="C83" s="660"/>
      <c r="D83" s="660"/>
      <c r="E83" s="3414" t="str">
        <f t="shared" si="13"/>
        <v>Editeurs revente</v>
      </c>
      <c r="F83" s="3415">
        <f t="shared" si="13"/>
        <v>0</v>
      </c>
      <c r="G83" s="691"/>
      <c r="H83" s="704">
        <f t="shared" si="14"/>
        <v>6</v>
      </c>
      <c r="I83" s="702">
        <f t="shared" si="14"/>
        <v>0</v>
      </c>
      <c r="J83" s="691"/>
      <c r="K83" s="691"/>
      <c r="L83" s="698"/>
      <c r="M83" s="660"/>
      <c r="N83" s="660"/>
      <c r="O83" s="660"/>
      <c r="P83" s="660"/>
      <c r="Q83" s="660"/>
      <c r="R83" s="660"/>
    </row>
    <row r="84" spans="1:18" x14ac:dyDescent="0.3">
      <c r="A84" s="660"/>
      <c r="B84" s="660"/>
      <c r="C84" s="660"/>
      <c r="D84" s="660"/>
      <c r="E84" s="3414" t="str">
        <f t="shared" si="13"/>
        <v>Cabinets de conseil prescripteurs</v>
      </c>
      <c r="F84" s="3415">
        <f t="shared" si="13"/>
        <v>0</v>
      </c>
      <c r="G84" s="691"/>
      <c r="H84" s="704">
        <f t="shared" si="14"/>
        <v>5</v>
      </c>
      <c r="I84" s="702">
        <f t="shared" si="14"/>
        <v>0</v>
      </c>
      <c r="J84" s="691"/>
      <c r="K84" s="691"/>
      <c r="L84" s="698"/>
      <c r="M84" s="660"/>
      <c r="N84" s="660"/>
      <c r="O84" s="660"/>
      <c r="P84" s="660"/>
      <c r="Q84" s="660"/>
      <c r="R84" s="660"/>
    </row>
    <row r="85" spans="1:18" x14ac:dyDescent="0.3">
      <c r="A85" s="660"/>
      <c r="B85" s="660"/>
      <c r="C85" s="660"/>
      <c r="D85" s="660"/>
      <c r="E85" s="3414" t="str">
        <f t="shared" si="13"/>
        <v>ESN / SS2I en mode alliance</v>
      </c>
      <c r="F85" s="3415">
        <f t="shared" si="13"/>
        <v>0</v>
      </c>
      <c r="G85" s="691"/>
      <c r="H85" s="705">
        <f t="shared" si="14"/>
        <v>2</v>
      </c>
      <c r="I85" s="691">
        <f t="shared" si="14"/>
        <v>0</v>
      </c>
      <c r="J85" s="691"/>
      <c r="K85" s="691"/>
      <c r="L85" s="698"/>
      <c r="M85" s="660"/>
      <c r="N85" s="660"/>
      <c r="O85" s="660"/>
      <c r="P85" s="660"/>
      <c r="Q85" s="660"/>
      <c r="R85" s="660"/>
    </row>
    <row r="86" spans="1:18" x14ac:dyDescent="0.3">
      <c r="A86" s="660"/>
      <c r="B86" s="660"/>
      <c r="C86" s="660"/>
      <c r="D86" s="660"/>
      <c r="E86" s="3414">
        <f t="shared" si="13"/>
        <v>0</v>
      </c>
      <c r="F86" s="3415">
        <f t="shared" si="13"/>
        <v>0</v>
      </c>
      <c r="G86" s="691"/>
      <c r="H86" s="704">
        <f t="shared" si="14"/>
        <v>0</v>
      </c>
      <c r="I86" s="691">
        <f t="shared" si="14"/>
        <v>0</v>
      </c>
      <c r="J86" s="691"/>
      <c r="K86" s="691"/>
      <c r="L86" s="698"/>
      <c r="M86" s="660"/>
      <c r="N86" s="660"/>
      <c r="O86" s="660"/>
      <c r="P86" s="660"/>
      <c r="Q86" s="660"/>
      <c r="R86" s="660"/>
    </row>
    <row r="87" spans="1:18" ht="13.5" thickBot="1" x14ac:dyDescent="0.35">
      <c r="A87" s="660"/>
      <c r="B87" s="660"/>
      <c r="C87" s="660"/>
      <c r="D87" s="660"/>
      <c r="E87" s="689" t="s">
        <v>533</v>
      </c>
      <c r="F87" s="690"/>
      <c r="G87" s="691"/>
      <c r="H87" s="691"/>
      <c r="I87" s="691"/>
      <c r="J87" s="691"/>
      <c r="K87" s="691"/>
      <c r="L87" s="698"/>
      <c r="M87" s="660"/>
      <c r="N87" s="660"/>
      <c r="O87" s="660"/>
      <c r="P87" s="660"/>
      <c r="Q87" s="660"/>
      <c r="R87" s="660"/>
    </row>
    <row r="88" spans="1:18" ht="13.5" thickBot="1" x14ac:dyDescent="0.35">
      <c r="A88" s="660"/>
      <c r="B88" s="660"/>
      <c r="C88" s="660"/>
      <c r="D88" s="660"/>
      <c r="E88" s="693"/>
      <c r="F88" s="691"/>
      <c r="G88" s="691"/>
      <c r="H88" s="691"/>
      <c r="I88" s="706">
        <f>I68</f>
        <v>2013</v>
      </c>
      <c r="J88" s="706">
        <f>J68</f>
        <v>2014</v>
      </c>
      <c r="K88" s="706">
        <f>K68</f>
        <v>2015</v>
      </c>
      <c r="L88" s="706">
        <f>L68</f>
        <v>2016</v>
      </c>
      <c r="M88" s="660"/>
      <c r="N88" s="660"/>
      <c r="O88" s="660"/>
      <c r="P88" s="660"/>
      <c r="Q88" s="660"/>
      <c r="R88" s="660"/>
    </row>
    <row r="89" spans="1:18" x14ac:dyDescent="0.3">
      <c r="A89" s="660"/>
      <c r="B89" s="660"/>
      <c r="C89" s="660"/>
      <c r="D89" s="660"/>
      <c r="E89" s="707" t="s">
        <v>534</v>
      </c>
      <c r="F89" s="691"/>
      <c r="G89" s="691"/>
      <c r="H89" s="691"/>
      <c r="I89" s="708">
        <f>G44</f>
        <v>1.9333333333333336</v>
      </c>
      <c r="J89" s="708">
        <f>H44</f>
        <v>1.8444444444444441</v>
      </c>
      <c r="K89" s="708">
        <f>I44</f>
        <v>1.9027777777777777</v>
      </c>
      <c r="L89" s="708">
        <f>J44</f>
        <v>2.2888888888888888</v>
      </c>
      <c r="M89" s="660"/>
      <c r="N89" s="660"/>
      <c r="O89" s="660"/>
      <c r="P89" s="660"/>
      <c r="Q89" s="660"/>
      <c r="R89" s="660"/>
    </row>
    <row r="90" spans="1:18" x14ac:dyDescent="0.3">
      <c r="A90" s="660"/>
      <c r="B90" s="660"/>
      <c r="C90" s="660"/>
      <c r="D90" s="660"/>
      <c r="E90" s="707" t="s">
        <v>592</v>
      </c>
      <c r="F90" s="691"/>
      <c r="G90" s="691"/>
      <c r="H90" s="691"/>
      <c r="I90" s="709">
        <v>1</v>
      </c>
      <c r="J90" s="709">
        <v>1.5</v>
      </c>
      <c r="K90" s="709">
        <v>2</v>
      </c>
      <c r="L90" s="709">
        <v>2</v>
      </c>
      <c r="M90" s="660"/>
      <c r="N90" s="660"/>
      <c r="O90" s="660"/>
      <c r="P90" s="660"/>
      <c r="Q90" s="660"/>
      <c r="R90" s="660"/>
    </row>
    <row r="91" spans="1:18" x14ac:dyDescent="0.3">
      <c r="A91" s="660"/>
      <c r="B91" s="660"/>
      <c r="C91" s="660"/>
      <c r="D91" s="660"/>
      <c r="E91" s="710" t="s">
        <v>598</v>
      </c>
      <c r="F91" s="691"/>
      <c r="G91" s="691"/>
      <c r="H91" s="691"/>
      <c r="I91" s="711">
        <f>I89/I90</f>
        <v>1.9333333333333336</v>
      </c>
      <c r="J91" s="711">
        <f>J89/J90</f>
        <v>1.2296296296296294</v>
      </c>
      <c r="K91" s="711">
        <f>K89/K90</f>
        <v>0.95138888888888884</v>
      </c>
      <c r="L91" s="711">
        <f>L89/L90</f>
        <v>1.1444444444444444</v>
      </c>
      <c r="M91" s="660"/>
      <c r="N91" s="660"/>
      <c r="O91" s="660"/>
      <c r="P91" s="660"/>
      <c r="Q91" s="660"/>
      <c r="R91" s="660"/>
    </row>
    <row r="92" spans="1:18" x14ac:dyDescent="0.3">
      <c r="A92" s="660"/>
      <c r="B92" s="660"/>
      <c r="C92" s="660"/>
      <c r="D92" s="660"/>
      <c r="E92" s="710" t="s">
        <v>599</v>
      </c>
      <c r="F92" s="660"/>
      <c r="G92" s="660"/>
      <c r="H92" s="660"/>
      <c r="I92" s="712">
        <v>0.5</v>
      </c>
      <c r="J92" s="712">
        <v>0.5</v>
      </c>
      <c r="K92" s="712">
        <v>0.5</v>
      </c>
      <c r="L92" s="712">
        <v>0.5</v>
      </c>
      <c r="M92" s="660"/>
      <c r="N92" s="660"/>
      <c r="O92" s="660"/>
      <c r="P92" s="660"/>
      <c r="Q92" s="660"/>
      <c r="R92" s="660"/>
    </row>
    <row r="93" spans="1:18" x14ac:dyDescent="0.3">
      <c r="A93" s="660"/>
      <c r="B93" s="660"/>
      <c r="C93" s="660"/>
      <c r="D93" s="660"/>
      <c r="E93" s="707" t="s">
        <v>600</v>
      </c>
      <c r="F93" s="691"/>
      <c r="G93" s="691"/>
      <c r="H93" s="691"/>
      <c r="I93" s="711">
        <f>I91/I92</f>
        <v>3.8666666666666671</v>
      </c>
      <c r="J93" s="711">
        <f>J91/J92</f>
        <v>2.4592592592592588</v>
      </c>
      <c r="K93" s="711">
        <f>K91/K92</f>
        <v>1.9027777777777777</v>
      </c>
      <c r="L93" s="711">
        <f>L91/L92</f>
        <v>2.2888888888888888</v>
      </c>
      <c r="M93" s="660"/>
      <c r="N93" s="660"/>
      <c r="O93" s="660"/>
      <c r="P93" s="660"/>
      <c r="Q93" s="660"/>
      <c r="R93" s="660"/>
    </row>
    <row r="94" spans="1:18" ht="13.5" thickBot="1" x14ac:dyDescent="0.35">
      <c r="A94" s="660"/>
      <c r="B94" s="660"/>
      <c r="C94" s="660"/>
      <c r="D94" s="660"/>
      <c r="E94" s="693"/>
      <c r="F94" s="691"/>
      <c r="G94" s="691"/>
      <c r="H94" s="691"/>
      <c r="I94" s="713"/>
      <c r="J94" s="713"/>
      <c r="K94" s="713"/>
      <c r="L94" s="713"/>
      <c r="M94" s="660"/>
      <c r="N94" s="660"/>
      <c r="O94" s="660"/>
      <c r="P94" s="660"/>
      <c r="Q94" s="660"/>
      <c r="R94" s="660"/>
    </row>
    <row r="95" spans="1:18" x14ac:dyDescent="0.3">
      <c r="A95" s="660"/>
      <c r="B95" s="660"/>
      <c r="C95" s="660"/>
      <c r="D95" s="660"/>
      <c r="E95" s="693"/>
      <c r="F95" s="691"/>
      <c r="G95" s="691"/>
      <c r="H95" s="691"/>
      <c r="I95" s="691"/>
      <c r="J95" s="691"/>
      <c r="K95" s="691"/>
      <c r="L95" s="698"/>
      <c r="M95" s="660"/>
      <c r="N95" s="660"/>
      <c r="O95" s="660"/>
      <c r="P95" s="660"/>
      <c r="Q95" s="660"/>
      <c r="R95" s="660"/>
    </row>
    <row r="96" spans="1:18" x14ac:dyDescent="0.3">
      <c r="A96" s="660"/>
      <c r="B96" s="660"/>
      <c r="C96" s="660"/>
      <c r="D96" s="660"/>
      <c r="E96" s="693"/>
      <c r="F96" s="691"/>
      <c r="G96" s="691"/>
      <c r="H96" s="691"/>
      <c r="I96" s="691"/>
      <c r="J96" s="691"/>
      <c r="K96" s="691"/>
      <c r="L96" s="698"/>
      <c r="M96" s="660"/>
      <c r="N96" s="660"/>
      <c r="O96" s="660"/>
      <c r="P96" s="660"/>
      <c r="Q96" s="660"/>
      <c r="R96" s="660"/>
    </row>
    <row r="97" spans="1:18" ht="13.5" thickBot="1" x14ac:dyDescent="0.35">
      <c r="A97" s="660"/>
      <c r="B97" s="660"/>
      <c r="C97" s="660"/>
      <c r="D97" s="660"/>
      <c r="E97" s="714"/>
      <c r="F97" s="715"/>
      <c r="G97" s="715"/>
      <c r="H97" s="715"/>
      <c r="I97" s="715"/>
      <c r="J97" s="715"/>
      <c r="K97" s="715"/>
      <c r="L97" s="716"/>
      <c r="M97" s="660"/>
      <c r="N97" s="660"/>
      <c r="O97" s="660"/>
      <c r="P97" s="660"/>
      <c r="Q97" s="660"/>
      <c r="R97" s="660"/>
    </row>
    <row r="98" spans="1:18" x14ac:dyDescent="0.3">
      <c r="A98" s="660"/>
      <c r="B98" s="660"/>
      <c r="C98" s="660"/>
      <c r="D98" s="660"/>
      <c r="E98" s="660"/>
      <c r="F98" s="660"/>
      <c r="G98" s="660"/>
      <c r="H98" s="660"/>
      <c r="I98" s="660"/>
      <c r="J98" s="660"/>
      <c r="K98" s="660"/>
      <c r="L98" s="660"/>
      <c r="M98" s="660"/>
      <c r="N98" s="660"/>
      <c r="O98" s="660"/>
      <c r="P98" s="660"/>
      <c r="Q98" s="660"/>
      <c r="R98" s="660"/>
    </row>
  </sheetData>
  <mergeCells count="93">
    <mergeCell ref="D1:G1"/>
    <mergeCell ref="I1:J1"/>
    <mergeCell ref="L1:M1"/>
    <mergeCell ref="D2:G2"/>
    <mergeCell ref="I2:J2"/>
    <mergeCell ref="L2:M2"/>
    <mergeCell ref="A4:G4"/>
    <mergeCell ref="H4:P4"/>
    <mergeCell ref="A5:B5"/>
    <mergeCell ref="C5:P5"/>
    <mergeCell ref="A6:C6"/>
    <mergeCell ref="D6:E6"/>
    <mergeCell ref="A7:C7"/>
    <mergeCell ref="D7:E7"/>
    <mergeCell ref="A8:C8"/>
    <mergeCell ref="D8:E8"/>
    <mergeCell ref="A9:C9"/>
    <mergeCell ref="D9:E9"/>
    <mergeCell ref="M15:R15"/>
    <mergeCell ref="A10:C10"/>
    <mergeCell ref="D10:E10"/>
    <mergeCell ref="A11:C11"/>
    <mergeCell ref="D11:E11"/>
    <mergeCell ref="A12:C12"/>
    <mergeCell ref="D12:E12"/>
    <mergeCell ref="A13:C13"/>
    <mergeCell ref="D13:E13"/>
    <mergeCell ref="A14:C14"/>
    <mergeCell ref="D14:E14"/>
    <mergeCell ref="A15:K15"/>
    <mergeCell ref="C16:E16"/>
    <mergeCell ref="C17:E17"/>
    <mergeCell ref="A21:C21"/>
    <mergeCell ref="D21:E21"/>
    <mergeCell ref="A22:C22"/>
    <mergeCell ref="D22:E22"/>
    <mergeCell ref="A23:C23"/>
    <mergeCell ref="D23:E23"/>
    <mergeCell ref="A24:C24"/>
    <mergeCell ref="D24:E24"/>
    <mergeCell ref="A25:C25"/>
    <mergeCell ref="D25:E25"/>
    <mergeCell ref="A26:C26"/>
    <mergeCell ref="D26:E26"/>
    <mergeCell ref="A27:C27"/>
    <mergeCell ref="D27:E27"/>
    <mergeCell ref="A28:C28"/>
    <mergeCell ref="D28:E28"/>
    <mergeCell ref="A29:C29"/>
    <mergeCell ref="D29:E29"/>
    <mergeCell ref="A30:K30"/>
    <mergeCell ref="D31:E31"/>
    <mergeCell ref="A34:C34"/>
    <mergeCell ref="D34:E34"/>
    <mergeCell ref="A35:C35"/>
    <mergeCell ref="D35:E35"/>
    <mergeCell ref="A36:C36"/>
    <mergeCell ref="D36:E36"/>
    <mergeCell ref="A37:C37"/>
    <mergeCell ref="D37:E37"/>
    <mergeCell ref="B44:E44"/>
    <mergeCell ref="A38:C38"/>
    <mergeCell ref="D38:E38"/>
    <mergeCell ref="A39:C39"/>
    <mergeCell ref="D39:E39"/>
    <mergeCell ref="A40:C40"/>
    <mergeCell ref="D40:E40"/>
    <mergeCell ref="A41:C41"/>
    <mergeCell ref="D41:E41"/>
    <mergeCell ref="A42:C42"/>
    <mergeCell ref="D42:E42"/>
    <mergeCell ref="A43:J43"/>
    <mergeCell ref="E77:F77"/>
    <mergeCell ref="A47:K47"/>
    <mergeCell ref="M47:O47"/>
    <mergeCell ref="A48:K52"/>
    <mergeCell ref="M48:O52"/>
    <mergeCell ref="A54:K54"/>
    <mergeCell ref="A55:K60"/>
    <mergeCell ref="M55:O55"/>
    <mergeCell ref="M56:O60"/>
    <mergeCell ref="H66:J66"/>
    <mergeCell ref="E73:F73"/>
    <mergeCell ref="E74:F74"/>
    <mergeCell ref="E75:F75"/>
    <mergeCell ref="E76:F76"/>
    <mergeCell ref="E86:F86"/>
    <mergeCell ref="E78:F78"/>
    <mergeCell ref="E81:F81"/>
    <mergeCell ref="E82:F82"/>
    <mergeCell ref="E83:F83"/>
    <mergeCell ref="E84:F84"/>
    <mergeCell ref="E85:F8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700-000000000000}">
      <formula1>AvancementTheme</formula1>
    </dataValidation>
  </dataValidations>
  <hyperlinks>
    <hyperlink ref="O1" location="DPDV_02DS3" display="PdV" xr:uid="{00000000-0004-0000-3700-000000000000}"/>
    <hyperlink ref="P1" location="DKPI_02DS3" display="KPI's" xr:uid="{00000000-0004-0000-3700-000001000000}"/>
  </hyperlinks>
  <pageMargins left="0.70866141732283472" right="0.70866141732283472" top="0.74803149606299213" bottom="0.74803149606299213" header="0.31496062992125984" footer="0.31496062992125984"/>
  <pageSetup paperSize="9" scale="42" orientation="portrait" horizontalDpi="4294967293" verticalDpi="0" r:id="rId1"/>
  <headerFooter>
    <oddHeader>&amp;LPAD Methodology (c) 2013-2014&amp;RStrategic Management Workshop</oddHeader>
    <oddFooter>&amp;L&amp;F&amp;C&amp;A&amp;RSituation au : &amp;D - page : &amp;P/&amp;N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75">
    <tabColor rgb="FF92D050"/>
    <pageSetUpPr fitToPage="1"/>
  </sheetPr>
  <dimension ref="A1:U106"/>
  <sheetViews>
    <sheetView showGridLines="0" showRowColHeaders="0" showZeros="0" zoomScaleNormal="100" workbookViewId="0">
      <pane ySplit="5" topLeftCell="A51" activePane="bottomLeft" state="frozen"/>
      <selection activeCell="E12" sqref="E12:H12"/>
      <selection pane="bottomLeft" activeCell="N30" sqref="N30"/>
    </sheetView>
  </sheetViews>
  <sheetFormatPr baseColWidth="10" defaultColWidth="11.453125" defaultRowHeight="13" x14ac:dyDescent="0.3"/>
  <cols>
    <col min="1" max="2" width="11.453125" style="117"/>
    <col min="3" max="3" width="13.1796875" style="117" customWidth="1"/>
    <col min="4" max="4" width="12.54296875" style="117" customWidth="1"/>
    <col min="5" max="5" width="9.453125" style="117" customWidth="1"/>
    <col min="6" max="16384" width="11.453125" style="117"/>
  </cols>
  <sheetData>
    <row r="1" spans="1:18" s="55" customFormat="1" ht="15" customHeight="1" x14ac:dyDescent="0.35">
      <c r="A1" s="366"/>
      <c r="B1" s="366"/>
      <c r="C1" s="366"/>
      <c r="D1" s="1922" t="s">
        <v>5</v>
      </c>
      <c r="E1" s="1922"/>
      <c r="F1" s="1922"/>
      <c r="G1" s="1922"/>
      <c r="H1" s="54"/>
      <c r="I1" s="1922" t="s">
        <v>6</v>
      </c>
      <c r="J1" s="1922"/>
      <c r="K1" s="366"/>
      <c r="L1" s="1922" t="s">
        <v>9</v>
      </c>
      <c r="M1" s="1922"/>
      <c r="N1" s="366"/>
      <c r="O1" s="13" t="s">
        <v>2</v>
      </c>
      <c r="P1" s="13" t="s">
        <v>3</v>
      </c>
    </row>
    <row r="2" spans="1:18" s="59" customFormat="1" ht="18" customHeight="1" x14ac:dyDescent="0.35">
      <c r="A2" s="56"/>
      <c r="B2" s="56"/>
      <c r="C2" s="56"/>
      <c r="D2" s="1923" t="str">
        <f>NomClient</f>
        <v>BestEditor</v>
      </c>
      <c r="E2" s="1924"/>
      <c r="F2" s="1924"/>
      <c r="G2" s="1925"/>
      <c r="H2" s="56"/>
      <c r="I2" s="2164" t="s">
        <v>283</v>
      </c>
      <c r="J2" s="2000"/>
      <c r="K2" s="56"/>
      <c r="L2" s="2199">
        <v>41862.470856481479</v>
      </c>
      <c r="M2" s="2201"/>
      <c r="N2" s="57"/>
      <c r="O2" s="58">
        <f>IF(LEN(DPDV_02DL3)&gt;0,LEN(DPDV_02DL3),0-PDV_NBmini)</f>
        <v>-10</v>
      </c>
      <c r="P2" s="58">
        <f>IF(LEN(DKPI_02DL3)&gt;0,LEN(DKPI_02DL3),0-KPI_NBmini)</f>
        <v>-10</v>
      </c>
    </row>
    <row r="3" spans="1:18" s="61" customFormat="1" ht="6.75" customHeight="1" thickBot="1" x14ac:dyDescent="0.4">
      <c r="A3" s="60"/>
      <c r="B3" s="60"/>
      <c r="C3" s="60"/>
      <c r="D3" s="60"/>
      <c r="E3" s="60"/>
      <c r="F3" s="60"/>
      <c r="G3" s="60"/>
      <c r="H3" s="60"/>
      <c r="I3" s="60"/>
      <c r="J3" s="60"/>
      <c r="K3" s="60"/>
      <c r="L3" s="60"/>
      <c r="M3" s="60"/>
      <c r="N3" s="60"/>
      <c r="O3" s="60" t="s">
        <v>999</v>
      </c>
      <c r="P3" s="60"/>
    </row>
    <row r="4" spans="1:18" s="1" customFormat="1" ht="24.75" customHeight="1" thickBot="1" x14ac:dyDescent="0.4">
      <c r="A4" s="3490" t="str">
        <f>Parametre!B25  &amp; "  : "</f>
        <v xml:space="preserve">Plan de Recrutement et démarrage  : </v>
      </c>
      <c r="B4" s="3490"/>
      <c r="C4" s="3490"/>
      <c r="D4" s="3490"/>
      <c r="E4" s="3490"/>
      <c r="F4" s="3490"/>
      <c r="G4" s="3490"/>
      <c r="H4" s="3491" t="str">
        <f xml:space="preserve"> "Licences -  Estimation du nombre de clients et de partenaires pour " &amp; NomProd3</f>
        <v>Licences -  Estimation du nombre de clients et de partenaires pour Offre 3</v>
      </c>
      <c r="I4" s="3491"/>
      <c r="J4" s="3491"/>
      <c r="K4" s="3491"/>
      <c r="L4" s="3491"/>
      <c r="M4" s="3491"/>
      <c r="N4" s="3491"/>
      <c r="O4" s="3491"/>
      <c r="P4" s="3492"/>
    </row>
    <row r="5" spans="1:18" s="193" customFormat="1" ht="19.5" customHeight="1" thickBot="1" x14ac:dyDescent="0.4">
      <c r="A5" s="2177" t="s">
        <v>14</v>
      </c>
      <c r="B5" s="2177"/>
      <c r="C5" s="2178" t="s">
        <v>737</v>
      </c>
      <c r="D5" s="2178"/>
      <c r="E5" s="2178"/>
      <c r="F5" s="2178"/>
      <c r="G5" s="2178"/>
      <c r="H5" s="2178"/>
      <c r="I5" s="2178"/>
      <c r="J5" s="2178"/>
      <c r="K5" s="2178"/>
      <c r="L5" s="2178"/>
      <c r="M5" s="2178"/>
      <c r="N5" s="2178"/>
      <c r="O5" s="2178"/>
      <c r="P5" s="2178"/>
    </row>
    <row r="6" spans="1:18" s="159" customFormat="1" ht="30" customHeight="1" thickTop="1" x14ac:dyDescent="0.35">
      <c r="A6" s="3475" t="s">
        <v>580</v>
      </c>
      <c r="B6" s="3476"/>
      <c r="C6" s="3476"/>
      <c r="D6" s="3493" t="s">
        <v>17</v>
      </c>
      <c r="E6" s="3493"/>
      <c r="F6" s="489">
        <f>AnReference-1</f>
        <v>2013</v>
      </c>
      <c r="G6" s="489">
        <f>AnReference</f>
        <v>2014</v>
      </c>
      <c r="H6" s="489">
        <f>AnReference+1</f>
        <v>2015</v>
      </c>
      <c r="I6" s="489">
        <f>AnReference+2</f>
        <v>2016</v>
      </c>
      <c r="J6" s="1100">
        <f>AnReference+3</f>
        <v>2017</v>
      </c>
      <c r="K6" s="1052" t="s">
        <v>564</v>
      </c>
      <c r="L6" s="206"/>
      <c r="M6" s="1050">
        <f t="shared" ref="M6:R6" si="0">F6</f>
        <v>2013</v>
      </c>
      <c r="N6" s="260">
        <f t="shared" si="0"/>
        <v>2014</v>
      </c>
      <c r="O6" s="260">
        <f t="shared" si="0"/>
        <v>2015</v>
      </c>
      <c r="P6" s="261">
        <f t="shared" si="0"/>
        <v>2016</v>
      </c>
      <c r="Q6" s="261">
        <f t="shared" si="0"/>
        <v>2017</v>
      </c>
      <c r="R6" s="1058" t="str">
        <f t="shared" si="0"/>
        <v xml:space="preserve">Total </v>
      </c>
    </row>
    <row r="7" spans="1:18" ht="15.5" x14ac:dyDescent="0.35">
      <c r="A7" s="3466" t="str">
        <f>'02-SALESPLAN-OFR3'!A16:F16</f>
        <v>Ventes directes seules</v>
      </c>
      <c r="B7" s="3467"/>
      <c r="C7" s="3467"/>
      <c r="D7" s="3486"/>
      <c r="E7" s="3486"/>
      <c r="F7" s="236">
        <f>'02-SALESPLAN-OFR3'!G16</f>
        <v>9.6000000000000002E-2</v>
      </c>
      <c r="G7" s="236">
        <f>'02-SALESPLAN-OFR3'!H16</f>
        <v>0.08</v>
      </c>
      <c r="H7" s="236">
        <f>'02-SALESPLAN-OFR3'!I16</f>
        <v>0.14000000000000001</v>
      </c>
      <c r="I7" s="236">
        <f>'02-SALESPLAN-OFR3'!J16</f>
        <v>0.17</v>
      </c>
      <c r="J7" s="241">
        <f>'02-SALESPLAN-OFR3'!K16</f>
        <v>0.2</v>
      </c>
      <c r="K7" s="1057">
        <f>SUM(F7:J7)</f>
        <v>0.68599999999999994</v>
      </c>
      <c r="L7" s="169"/>
      <c r="M7" s="234">
        <f t="shared" ref="M7:M14" si="1">IF($F$16=0,0,F7/$F$16)</f>
        <v>1</v>
      </c>
      <c r="N7" s="238">
        <f t="shared" ref="N7:N14" si="2">IF($G$16=0,0,G7/$G$16)</f>
        <v>0.62992125984251968</v>
      </c>
      <c r="O7" s="238">
        <f t="shared" ref="O7:O14" si="3">IF($H$16=0,0,H7/$H$16)</f>
        <v>0.57142857142857151</v>
      </c>
      <c r="P7" s="238">
        <f t="shared" ref="P7:P14" si="4">IF($I$16=0,0,I7/$I$16)</f>
        <v>0.5</v>
      </c>
      <c r="Q7" s="239">
        <f t="shared" ref="Q7:Q14" si="5">IF($J$16=0,0,J7/$J$16)</f>
        <v>0.45454545454545459</v>
      </c>
      <c r="R7" s="1059">
        <f t="shared" ref="R7:R14" si="6">K7/K$16</f>
        <v>0.54967948717948711</v>
      </c>
    </row>
    <row r="8" spans="1:18" ht="15.5" x14ac:dyDescent="0.35">
      <c r="A8" s="3466" t="str">
        <f>'02-SALESPLAN-OFR3'!A17:F17</f>
        <v>VARs revente</v>
      </c>
      <c r="B8" s="3467"/>
      <c r="C8" s="3467"/>
      <c r="D8" s="3486"/>
      <c r="E8" s="3486"/>
      <c r="F8" s="236">
        <f>'02-SALESPLAN-OFR3'!G17</f>
        <v>0</v>
      </c>
      <c r="G8" s="236">
        <f>'02-SALESPLAN-OFR3'!H17</f>
        <v>1.2E-2</v>
      </c>
      <c r="H8" s="236">
        <f>'02-SALESPLAN-OFR3'!I17</f>
        <v>2.5000000000000001E-2</v>
      </c>
      <c r="I8" s="236">
        <f>'02-SALESPLAN-OFR3'!J17</f>
        <v>0.05</v>
      </c>
      <c r="J8" s="241">
        <f>'02-SALESPLAN-OFR3'!K17</f>
        <v>7.4999999999999997E-2</v>
      </c>
      <c r="K8" s="1057">
        <f t="shared" ref="K8:K16" si="7">SUM(F8:J8)</f>
        <v>0.16200000000000001</v>
      </c>
      <c r="L8" s="169"/>
      <c r="M8" s="234">
        <f t="shared" si="1"/>
        <v>0</v>
      </c>
      <c r="N8" s="238">
        <f t="shared" si="2"/>
        <v>9.4488188976377951E-2</v>
      </c>
      <c r="O8" s="238">
        <f t="shared" si="3"/>
        <v>0.10204081632653061</v>
      </c>
      <c r="P8" s="238">
        <f t="shared" si="4"/>
        <v>0.14705882352941177</v>
      </c>
      <c r="Q8" s="239">
        <f t="shared" si="5"/>
        <v>0.17045454545454544</v>
      </c>
      <c r="R8" s="1059">
        <f t="shared" si="6"/>
        <v>0.12980769230769232</v>
      </c>
    </row>
    <row r="9" spans="1:18" ht="15.5" x14ac:dyDescent="0.35">
      <c r="A9" s="3466" t="str">
        <f>'02-SALESPLAN-OFR3'!A18:F18</f>
        <v>Editeurs revente</v>
      </c>
      <c r="B9" s="3467"/>
      <c r="C9" s="3467"/>
      <c r="D9" s="3486"/>
      <c r="E9" s="3486"/>
      <c r="F9" s="236">
        <f>'02-SALESPLAN-OFR3'!G18</f>
        <v>0</v>
      </c>
      <c r="G9" s="236">
        <f>'02-SALESPLAN-OFR3'!H18</f>
        <v>0.01</v>
      </c>
      <c r="H9" s="236">
        <f>'02-SALESPLAN-OFR3'!I18</f>
        <v>0.03</v>
      </c>
      <c r="I9" s="236">
        <f>'02-SALESPLAN-OFR3'!J18</f>
        <v>0.05</v>
      </c>
      <c r="J9" s="241">
        <f>'02-SALESPLAN-OFR3'!K18</f>
        <v>7.4999999999999997E-2</v>
      </c>
      <c r="K9" s="1057">
        <f t="shared" si="7"/>
        <v>0.16499999999999998</v>
      </c>
      <c r="L9" s="169"/>
      <c r="M9" s="234">
        <f t="shared" si="1"/>
        <v>0</v>
      </c>
      <c r="N9" s="238">
        <f t="shared" si="2"/>
        <v>7.874015748031496E-2</v>
      </c>
      <c r="O9" s="238">
        <f t="shared" si="3"/>
        <v>0.12244897959183673</v>
      </c>
      <c r="P9" s="238">
        <f t="shared" si="4"/>
        <v>0.14705882352941177</v>
      </c>
      <c r="Q9" s="239">
        <f t="shared" si="5"/>
        <v>0.17045454545454544</v>
      </c>
      <c r="R9" s="1059">
        <f t="shared" si="6"/>
        <v>0.13221153846153844</v>
      </c>
    </row>
    <row r="10" spans="1:18" ht="15.5" x14ac:dyDescent="0.35">
      <c r="A10" s="3466" t="str">
        <f>'02-SALESPLAN-OFR3'!A19:F19</f>
        <v>Cabinets de conseil prescripteurs</v>
      </c>
      <c r="B10" s="3467"/>
      <c r="C10" s="3467"/>
      <c r="D10" s="3486"/>
      <c r="E10" s="3486"/>
      <c r="F10" s="236">
        <f>'02-SALESPLAN-OFR3'!G19</f>
        <v>0</v>
      </c>
      <c r="G10" s="236">
        <f>'02-SALESPLAN-OFR3'!H19</f>
        <v>0.01</v>
      </c>
      <c r="H10" s="236">
        <f>'02-SALESPLAN-OFR3'!I19</f>
        <v>0.02</v>
      </c>
      <c r="I10" s="236">
        <f>'02-SALESPLAN-OFR3'!J19</f>
        <v>0.03</v>
      </c>
      <c r="J10" s="241">
        <f>'02-SALESPLAN-OFR3'!K19</f>
        <v>0.04</v>
      </c>
      <c r="K10" s="1057">
        <f t="shared" si="7"/>
        <v>0.1</v>
      </c>
      <c r="L10" s="169"/>
      <c r="M10" s="234">
        <f t="shared" si="1"/>
        <v>0</v>
      </c>
      <c r="N10" s="238">
        <f t="shared" si="2"/>
        <v>7.874015748031496E-2</v>
      </c>
      <c r="O10" s="238">
        <f t="shared" si="3"/>
        <v>8.1632653061224497E-2</v>
      </c>
      <c r="P10" s="238">
        <f t="shared" si="4"/>
        <v>8.8235294117647051E-2</v>
      </c>
      <c r="Q10" s="239">
        <f t="shared" si="5"/>
        <v>9.0909090909090912E-2</v>
      </c>
      <c r="R10" s="1059">
        <f t="shared" si="6"/>
        <v>8.0128205128205135E-2</v>
      </c>
    </row>
    <row r="11" spans="1:18" ht="15.5" x14ac:dyDescent="0.35">
      <c r="A11" s="3466" t="str">
        <f>'02-SALESPLAN-OFR3'!A20:F20</f>
        <v>ESN / SS2I en mode alliance</v>
      </c>
      <c r="B11" s="3467"/>
      <c r="C11" s="3467"/>
      <c r="D11" s="3486"/>
      <c r="E11" s="3486"/>
      <c r="F11" s="236">
        <f>'02-SALESPLAN-OFR3'!G20</f>
        <v>0</v>
      </c>
      <c r="G11" s="236">
        <f>'02-SALESPLAN-OFR3'!H20</f>
        <v>1.4999999999999999E-2</v>
      </c>
      <c r="H11" s="236">
        <f>'02-SALESPLAN-OFR3'!I20</f>
        <v>0.03</v>
      </c>
      <c r="I11" s="236">
        <f>'02-SALESPLAN-OFR3'!J20</f>
        <v>0.04</v>
      </c>
      <c r="J11" s="241">
        <f>'02-SALESPLAN-OFR3'!K20</f>
        <v>0.05</v>
      </c>
      <c r="K11" s="1057">
        <f>SUM(F11:J11)</f>
        <v>0.13500000000000001</v>
      </c>
      <c r="L11" s="166"/>
      <c r="M11" s="234">
        <f t="shared" si="1"/>
        <v>0</v>
      </c>
      <c r="N11" s="238">
        <f t="shared" si="2"/>
        <v>0.11811023622047244</v>
      </c>
      <c r="O11" s="238">
        <f t="shared" si="3"/>
        <v>0.12244897959183673</v>
      </c>
      <c r="P11" s="238">
        <f t="shared" si="4"/>
        <v>0.11764705882352941</v>
      </c>
      <c r="Q11" s="239">
        <f t="shared" si="5"/>
        <v>0.11363636363636365</v>
      </c>
      <c r="R11" s="1059">
        <f t="shared" si="6"/>
        <v>0.10817307692307693</v>
      </c>
    </row>
    <row r="12" spans="1:18" ht="15.5" x14ac:dyDescent="0.35">
      <c r="A12" s="3466">
        <f>'02-SALESPLAN-OFR3'!A21:F21</f>
        <v>0</v>
      </c>
      <c r="B12" s="3467"/>
      <c r="C12" s="3467"/>
      <c r="D12" s="3486"/>
      <c r="E12" s="3486"/>
      <c r="F12" s="236">
        <f>'02-SALESPLAN-OFR3'!G21</f>
        <v>0</v>
      </c>
      <c r="G12" s="236">
        <f>'02-SALESPLAN-OFR3'!H21</f>
        <v>0</v>
      </c>
      <c r="H12" s="236">
        <f>'02-SALESPLAN-OFR3'!I21</f>
        <v>0</v>
      </c>
      <c r="I12" s="236">
        <f>'02-SALESPLAN-OFR3'!J21</f>
        <v>0</v>
      </c>
      <c r="J12" s="241">
        <f>'02-SALESPLAN-OFR3'!K21</f>
        <v>0</v>
      </c>
      <c r="K12" s="1057">
        <f t="shared" si="7"/>
        <v>0</v>
      </c>
      <c r="L12" s="166"/>
      <c r="M12" s="234">
        <f t="shared" si="1"/>
        <v>0</v>
      </c>
      <c r="N12" s="238">
        <f t="shared" si="2"/>
        <v>0</v>
      </c>
      <c r="O12" s="238">
        <f t="shared" si="3"/>
        <v>0</v>
      </c>
      <c r="P12" s="238">
        <f t="shared" si="4"/>
        <v>0</v>
      </c>
      <c r="Q12" s="239">
        <f t="shared" si="5"/>
        <v>0</v>
      </c>
      <c r="R12" s="1059">
        <f t="shared" si="6"/>
        <v>0</v>
      </c>
    </row>
    <row r="13" spans="1:18" ht="15.5" x14ac:dyDescent="0.35">
      <c r="A13" s="3466">
        <f>'02-SALESPLAN-OFR3'!A22:F22</f>
        <v>0</v>
      </c>
      <c r="B13" s="3467"/>
      <c r="C13" s="3467"/>
      <c r="D13" s="3486"/>
      <c r="E13" s="3486"/>
      <c r="F13" s="236">
        <f>'02-SALESPLAN-OFR3'!G22</f>
        <v>0</v>
      </c>
      <c r="G13" s="236">
        <f>'02-SALESPLAN-OFR3'!H22</f>
        <v>0</v>
      </c>
      <c r="H13" s="236">
        <f>'02-SALESPLAN-OFR3'!I22</f>
        <v>0</v>
      </c>
      <c r="I13" s="236">
        <f>'02-SALESPLAN-OFR3'!J22</f>
        <v>0</v>
      </c>
      <c r="J13" s="241">
        <f>'02-SALESPLAN-OFR3'!K22</f>
        <v>0</v>
      </c>
      <c r="K13" s="1057">
        <f>SUM(F13:J13)</f>
        <v>0</v>
      </c>
      <c r="L13" s="166"/>
      <c r="M13" s="234">
        <f t="shared" si="1"/>
        <v>0</v>
      </c>
      <c r="N13" s="238">
        <f t="shared" si="2"/>
        <v>0</v>
      </c>
      <c r="O13" s="238">
        <f t="shared" si="3"/>
        <v>0</v>
      </c>
      <c r="P13" s="238">
        <f t="shared" si="4"/>
        <v>0</v>
      </c>
      <c r="Q13" s="239">
        <f t="shared" si="5"/>
        <v>0</v>
      </c>
      <c r="R13" s="1059">
        <f t="shared" si="6"/>
        <v>0</v>
      </c>
    </row>
    <row r="14" spans="1:18" ht="15.5" x14ac:dyDescent="0.35">
      <c r="A14" s="3466">
        <f>'02-SALESPLAN-OFR3'!A23:F23</f>
        <v>0</v>
      </c>
      <c r="B14" s="3467"/>
      <c r="C14" s="3467"/>
      <c r="D14" s="3486"/>
      <c r="E14" s="3486"/>
      <c r="F14" s="236">
        <f>'02-SALESPLAN-OFR3'!G23</f>
        <v>0</v>
      </c>
      <c r="G14" s="236">
        <f>'02-SALESPLAN-OFR3'!H23</f>
        <v>0</v>
      </c>
      <c r="H14" s="236">
        <f>'02-SALESPLAN-OFR3'!I23</f>
        <v>0</v>
      </c>
      <c r="I14" s="236">
        <f>'02-SALESPLAN-OFR3'!J23</f>
        <v>0</v>
      </c>
      <c r="J14" s="241">
        <f>'02-SALESPLAN-OFR3'!K23</f>
        <v>0</v>
      </c>
      <c r="K14" s="1057">
        <f t="shared" si="7"/>
        <v>0</v>
      </c>
      <c r="L14" s="166"/>
      <c r="M14" s="234">
        <f t="shared" si="1"/>
        <v>0</v>
      </c>
      <c r="N14" s="238">
        <f t="shared" si="2"/>
        <v>0</v>
      </c>
      <c r="O14" s="238">
        <f t="shared" si="3"/>
        <v>0</v>
      </c>
      <c r="P14" s="238">
        <f t="shared" si="4"/>
        <v>0</v>
      </c>
      <c r="Q14" s="239">
        <f t="shared" si="5"/>
        <v>0</v>
      </c>
      <c r="R14" s="1059">
        <f t="shared" si="6"/>
        <v>0</v>
      </c>
    </row>
    <row r="15" spans="1:18" ht="15" thickBot="1" x14ac:dyDescent="0.4">
      <c r="A15" s="3487"/>
      <c r="B15" s="3488"/>
      <c r="C15" s="3488"/>
      <c r="D15" s="3488"/>
      <c r="E15" s="3488"/>
      <c r="F15" s="3488"/>
      <c r="G15" s="3488"/>
      <c r="H15" s="3488"/>
      <c r="I15" s="3488"/>
      <c r="J15" s="3488"/>
      <c r="K15" s="3489"/>
      <c r="L15" s="166"/>
      <c r="M15" s="3483"/>
      <c r="N15" s="3484"/>
      <c r="O15" s="3484"/>
      <c r="P15" s="3484"/>
      <c r="Q15" s="3484"/>
      <c r="R15" s="3485"/>
    </row>
    <row r="16" spans="1:18" ht="15.5" thickTop="1" thickBot="1" x14ac:dyDescent="0.4">
      <c r="C16" s="3477" t="s">
        <v>311</v>
      </c>
      <c r="D16" s="3478"/>
      <c r="E16" s="3479"/>
      <c r="F16" s="237">
        <f>SUM(F7:F15)</f>
        <v>9.6000000000000002E-2</v>
      </c>
      <c r="G16" s="237">
        <f>SUM(G7:G15)</f>
        <v>0.127</v>
      </c>
      <c r="H16" s="237">
        <f>SUM(H7:H15)</f>
        <v>0.245</v>
      </c>
      <c r="I16" s="237">
        <f>SUM(I7:I15)</f>
        <v>0.34</v>
      </c>
      <c r="J16" s="242">
        <f>SUM(J7:J15)</f>
        <v>0.44</v>
      </c>
      <c r="K16" s="1064">
        <f t="shared" si="7"/>
        <v>1.248</v>
      </c>
      <c r="L16" s="168"/>
      <c r="M16" s="257">
        <f t="shared" ref="M16:R16" si="8">SUM(M7:M15)</f>
        <v>1</v>
      </c>
      <c r="N16" s="258">
        <f t="shared" si="8"/>
        <v>1</v>
      </c>
      <c r="O16" s="258">
        <f t="shared" si="8"/>
        <v>1</v>
      </c>
      <c r="P16" s="258">
        <f t="shared" si="8"/>
        <v>1</v>
      </c>
      <c r="Q16" s="259">
        <f t="shared" si="8"/>
        <v>1</v>
      </c>
      <c r="R16" s="1060">
        <f t="shared" si="8"/>
        <v>1</v>
      </c>
    </row>
    <row r="17" spans="1:18" ht="15.5" thickTop="1" thickBot="1" x14ac:dyDescent="0.4">
      <c r="C17" s="3480" t="s">
        <v>508</v>
      </c>
      <c r="D17" s="3481"/>
      <c r="E17" s="3482"/>
      <c r="F17" s="219"/>
      <c r="G17" s="210">
        <f>G16/F16</f>
        <v>1.3229166666666667</v>
      </c>
      <c r="H17" s="210">
        <f>H16/G16</f>
        <v>1.9291338582677164</v>
      </c>
      <c r="I17" s="210">
        <f>I16/H16</f>
        <v>1.3877551020408165</v>
      </c>
      <c r="J17" s="243">
        <f>J16/I16</f>
        <v>1.2941176470588234</v>
      </c>
      <c r="K17" s="1065"/>
      <c r="L17" s="167"/>
      <c r="M17" s="166"/>
      <c r="N17" s="166"/>
      <c r="O17" s="166"/>
      <c r="P17" s="166"/>
      <c r="Q17" s="166"/>
      <c r="R17" s="200"/>
    </row>
    <row r="18" spans="1:18" ht="13.5" thickTop="1" x14ac:dyDescent="0.3"/>
    <row r="20" spans="1:18" ht="13.5" thickBot="1" x14ac:dyDescent="0.35"/>
    <row r="21" spans="1:18" s="205" customFormat="1" ht="44.25" customHeight="1" thickTop="1" x14ac:dyDescent="0.35">
      <c r="A21" s="3475" t="s">
        <v>1066</v>
      </c>
      <c r="B21" s="3476"/>
      <c r="C21" s="3476"/>
      <c r="D21" s="3476" t="s">
        <v>529</v>
      </c>
      <c r="E21" s="3476"/>
      <c r="F21" s="220">
        <f t="shared" ref="F21:K21" si="9">F6</f>
        <v>2013</v>
      </c>
      <c r="G21" s="220">
        <f t="shared" si="9"/>
        <v>2014</v>
      </c>
      <c r="H21" s="220">
        <f t="shared" si="9"/>
        <v>2015</v>
      </c>
      <c r="I21" s="220">
        <f t="shared" si="9"/>
        <v>2016</v>
      </c>
      <c r="J21" s="240">
        <f t="shared" si="9"/>
        <v>2017</v>
      </c>
      <c r="K21" s="1052" t="str">
        <f t="shared" si="9"/>
        <v xml:space="preserve">Total </v>
      </c>
    </row>
    <row r="22" spans="1:18" ht="15.5" x14ac:dyDescent="0.35">
      <c r="A22" s="3466" t="str">
        <f t="shared" ref="A22:A29" si="10">A7</f>
        <v>Ventes directes seules</v>
      </c>
      <c r="B22" s="3467"/>
      <c r="C22" s="3467"/>
      <c r="D22" s="3472">
        <v>0.03</v>
      </c>
      <c r="E22" s="3472"/>
      <c r="F22" s="1202">
        <f t="shared" ref="F22:J29" si="11">IF($D22=0,0,F7/$D22)</f>
        <v>3.2</v>
      </c>
      <c r="G22" s="297">
        <f t="shared" si="11"/>
        <v>2.666666666666667</v>
      </c>
      <c r="H22" s="297">
        <f t="shared" si="11"/>
        <v>4.666666666666667</v>
      </c>
      <c r="I22" s="297">
        <f t="shared" si="11"/>
        <v>5.666666666666667</v>
      </c>
      <c r="J22" s="1051">
        <f t="shared" si="11"/>
        <v>6.666666666666667</v>
      </c>
      <c r="K22" s="1053">
        <f t="shared" ref="K22:K29" si="12">SUM(G22:J22)</f>
        <v>19.666666666666668</v>
      </c>
    </row>
    <row r="23" spans="1:18" ht="15.5" x14ac:dyDescent="0.35">
      <c r="A23" s="3466" t="str">
        <f t="shared" si="10"/>
        <v>VARs revente</v>
      </c>
      <c r="B23" s="3467"/>
      <c r="C23" s="3467"/>
      <c r="D23" s="3472">
        <v>0.02</v>
      </c>
      <c r="E23" s="3472"/>
      <c r="F23" s="1202">
        <f t="shared" si="11"/>
        <v>0</v>
      </c>
      <c r="G23" s="297">
        <f t="shared" si="11"/>
        <v>0.6</v>
      </c>
      <c r="H23" s="297">
        <f t="shared" si="11"/>
        <v>1.25</v>
      </c>
      <c r="I23" s="297">
        <f t="shared" si="11"/>
        <v>2.5</v>
      </c>
      <c r="J23" s="1051">
        <f t="shared" si="11"/>
        <v>3.75</v>
      </c>
      <c r="K23" s="1053">
        <f t="shared" si="12"/>
        <v>8.1</v>
      </c>
    </row>
    <row r="24" spans="1:18" ht="15.5" x14ac:dyDescent="0.35">
      <c r="A24" s="3466" t="str">
        <f t="shared" si="10"/>
        <v>Editeurs revente</v>
      </c>
      <c r="B24" s="3467"/>
      <c r="C24" s="3467"/>
      <c r="D24" s="3472">
        <v>0.02</v>
      </c>
      <c r="E24" s="3472"/>
      <c r="F24" s="1202">
        <f t="shared" si="11"/>
        <v>0</v>
      </c>
      <c r="G24" s="297">
        <f t="shared" si="11"/>
        <v>0.5</v>
      </c>
      <c r="H24" s="297">
        <f t="shared" si="11"/>
        <v>1.5</v>
      </c>
      <c r="I24" s="297">
        <f t="shared" si="11"/>
        <v>2.5</v>
      </c>
      <c r="J24" s="1051">
        <f t="shared" si="11"/>
        <v>3.75</v>
      </c>
      <c r="K24" s="1054">
        <f t="shared" si="12"/>
        <v>8.25</v>
      </c>
    </row>
    <row r="25" spans="1:18" ht="15.5" x14ac:dyDescent="0.35">
      <c r="A25" s="3466" t="str">
        <f t="shared" si="10"/>
        <v>Cabinets de conseil prescripteurs</v>
      </c>
      <c r="B25" s="3467"/>
      <c r="C25" s="3467"/>
      <c r="D25" s="3472">
        <v>2.5000000000000001E-2</v>
      </c>
      <c r="E25" s="3472"/>
      <c r="F25" s="1202">
        <f t="shared" si="11"/>
        <v>0</v>
      </c>
      <c r="G25" s="297">
        <f t="shared" si="11"/>
        <v>0.39999999999999997</v>
      </c>
      <c r="H25" s="297">
        <f t="shared" si="11"/>
        <v>0.79999999999999993</v>
      </c>
      <c r="I25" s="297">
        <f t="shared" si="11"/>
        <v>1.2</v>
      </c>
      <c r="J25" s="1051">
        <f t="shared" si="11"/>
        <v>1.5999999999999999</v>
      </c>
      <c r="K25" s="1053">
        <f t="shared" si="12"/>
        <v>4</v>
      </c>
    </row>
    <row r="26" spans="1:18" ht="15.5" x14ac:dyDescent="0.35">
      <c r="A26" s="3466" t="str">
        <f t="shared" si="10"/>
        <v>ESN / SS2I en mode alliance</v>
      </c>
      <c r="B26" s="3467"/>
      <c r="C26" s="3467"/>
      <c r="D26" s="3472">
        <v>0.05</v>
      </c>
      <c r="E26" s="3472"/>
      <c r="F26" s="1202">
        <f t="shared" si="11"/>
        <v>0</v>
      </c>
      <c r="G26" s="297">
        <f t="shared" si="11"/>
        <v>0.3</v>
      </c>
      <c r="H26" s="297">
        <f t="shared" si="11"/>
        <v>0.6</v>
      </c>
      <c r="I26" s="297">
        <f t="shared" si="11"/>
        <v>0.79999999999999993</v>
      </c>
      <c r="J26" s="1051">
        <f t="shared" si="11"/>
        <v>1</v>
      </c>
      <c r="K26" s="1053">
        <f t="shared" si="12"/>
        <v>2.6999999999999997</v>
      </c>
    </row>
    <row r="27" spans="1:18" ht="15.5" x14ac:dyDescent="0.35">
      <c r="A27" s="3466">
        <f t="shared" si="10"/>
        <v>0</v>
      </c>
      <c r="B27" s="3467"/>
      <c r="C27" s="3467"/>
      <c r="D27" s="3472"/>
      <c r="E27" s="3472"/>
      <c r="F27" s="1202">
        <f t="shared" si="11"/>
        <v>0</v>
      </c>
      <c r="G27" s="297">
        <f t="shared" si="11"/>
        <v>0</v>
      </c>
      <c r="H27" s="297">
        <f t="shared" si="11"/>
        <v>0</v>
      </c>
      <c r="I27" s="297">
        <f t="shared" si="11"/>
        <v>0</v>
      </c>
      <c r="J27" s="1051">
        <f t="shared" si="11"/>
        <v>0</v>
      </c>
      <c r="K27" s="1053">
        <f t="shared" si="12"/>
        <v>0</v>
      </c>
    </row>
    <row r="28" spans="1:18" ht="15.5" x14ac:dyDescent="0.35">
      <c r="A28" s="3466">
        <f t="shared" si="10"/>
        <v>0</v>
      </c>
      <c r="B28" s="3467"/>
      <c r="C28" s="3467"/>
      <c r="D28" s="3472"/>
      <c r="E28" s="3472"/>
      <c r="F28" s="1202">
        <f t="shared" si="11"/>
        <v>0</v>
      </c>
      <c r="G28" s="297">
        <f t="shared" si="11"/>
        <v>0</v>
      </c>
      <c r="H28" s="297">
        <f t="shared" si="11"/>
        <v>0</v>
      </c>
      <c r="I28" s="297">
        <f t="shared" si="11"/>
        <v>0</v>
      </c>
      <c r="J28" s="1051">
        <f t="shared" si="11"/>
        <v>0</v>
      </c>
      <c r="K28" s="1053">
        <f t="shared" si="12"/>
        <v>0</v>
      </c>
    </row>
    <row r="29" spans="1:18" ht="15.5" x14ac:dyDescent="0.35">
      <c r="A29" s="3466">
        <f t="shared" si="10"/>
        <v>0</v>
      </c>
      <c r="B29" s="3467"/>
      <c r="C29" s="3467"/>
      <c r="D29" s="3472"/>
      <c r="E29" s="3472"/>
      <c r="F29" s="1202">
        <f t="shared" si="11"/>
        <v>0</v>
      </c>
      <c r="G29" s="297">
        <f t="shared" si="11"/>
        <v>0</v>
      </c>
      <c r="H29" s="297">
        <f t="shared" si="11"/>
        <v>0</v>
      </c>
      <c r="I29" s="297">
        <f t="shared" si="11"/>
        <v>0</v>
      </c>
      <c r="J29" s="1051">
        <f t="shared" si="11"/>
        <v>0</v>
      </c>
      <c r="K29" s="1053">
        <f t="shared" si="12"/>
        <v>0</v>
      </c>
    </row>
    <row r="30" spans="1:18" ht="15.75" customHeight="1" thickBot="1" x14ac:dyDescent="0.35">
      <c r="A30" s="3469"/>
      <c r="B30" s="3470"/>
      <c r="C30" s="3470"/>
      <c r="D30" s="3470"/>
      <c r="E30" s="3470"/>
      <c r="F30" s="3470"/>
      <c r="G30" s="3470"/>
      <c r="H30" s="3470"/>
      <c r="I30" s="3470"/>
      <c r="J30" s="3470"/>
      <c r="K30" s="3471"/>
    </row>
    <row r="31" spans="1:18" ht="16.5" thickTop="1" thickBot="1" x14ac:dyDescent="0.4">
      <c r="D31" s="3473" t="s">
        <v>104</v>
      </c>
      <c r="E31" s="3474"/>
      <c r="F31" s="1195">
        <f>SUM(F22:F30)</f>
        <v>3.2</v>
      </c>
      <c r="G31" s="218">
        <f>SUM(G22:G30)</f>
        <v>4.4666666666666668</v>
      </c>
      <c r="H31" s="218">
        <f>SUM(H22:H30)</f>
        <v>8.8166666666666664</v>
      </c>
      <c r="I31" s="218">
        <f>SUM(I22:I30)</f>
        <v>12.666666666666668</v>
      </c>
      <c r="J31" s="1061">
        <f>SUM(J22:J30)</f>
        <v>16.766666666666666</v>
      </c>
      <c r="K31" s="1062">
        <f>SUM(G31:J31)</f>
        <v>42.716666666666669</v>
      </c>
    </row>
    <row r="32" spans="1:18" ht="13.5" thickTop="1" x14ac:dyDescent="0.3"/>
    <row r="33" spans="1:18" ht="13.5" thickBot="1" x14ac:dyDescent="0.35"/>
    <row r="34" spans="1:18" s="205" customFormat="1" ht="46.5" customHeight="1" thickTop="1" x14ac:dyDescent="0.35">
      <c r="A34" s="3475" t="s">
        <v>1065</v>
      </c>
      <c r="B34" s="3476"/>
      <c r="C34" s="3476"/>
      <c r="D34" s="3476" t="s">
        <v>958</v>
      </c>
      <c r="E34" s="3476"/>
      <c r="F34" s="220">
        <f t="shared" ref="F34:K34" si="13">F6</f>
        <v>2013</v>
      </c>
      <c r="G34" s="220">
        <f t="shared" si="13"/>
        <v>2014</v>
      </c>
      <c r="H34" s="220">
        <f t="shared" si="13"/>
        <v>2015</v>
      </c>
      <c r="I34" s="240">
        <f t="shared" si="13"/>
        <v>2016</v>
      </c>
      <c r="J34" s="240">
        <f t="shared" si="13"/>
        <v>2017</v>
      </c>
      <c r="K34" s="1052" t="str">
        <f t="shared" si="13"/>
        <v xml:space="preserve">Total </v>
      </c>
    </row>
    <row r="35" spans="1:18" ht="15.75" customHeight="1" x14ac:dyDescent="0.35">
      <c r="A35" s="3466" t="str">
        <f t="shared" ref="A35:A42" si="14">A7</f>
        <v>Ventes directes seules</v>
      </c>
      <c r="B35" s="3467"/>
      <c r="C35" s="3467"/>
      <c r="D35" s="3503">
        <v>10</v>
      </c>
      <c r="E35" s="3503"/>
      <c r="F35" s="1210"/>
      <c r="G35" s="1207">
        <f t="shared" ref="F35:J42" si="15">IF($D35=0,0,G22/$D35)</f>
        <v>0.26666666666666672</v>
      </c>
      <c r="H35" s="1207">
        <f t="shared" si="15"/>
        <v>0.46666666666666667</v>
      </c>
      <c r="I35" s="1207">
        <f t="shared" si="15"/>
        <v>0.56666666666666665</v>
      </c>
      <c r="J35" s="1207">
        <f t="shared" si="15"/>
        <v>0.66666666666666674</v>
      </c>
      <c r="K35" s="1176"/>
    </row>
    <row r="36" spans="1:18" ht="15" customHeight="1" x14ac:dyDescent="0.35">
      <c r="A36" s="3466" t="str">
        <f t="shared" si="14"/>
        <v>VARs revente</v>
      </c>
      <c r="B36" s="3467"/>
      <c r="C36" s="3467"/>
      <c r="D36" s="3468">
        <v>6</v>
      </c>
      <c r="E36" s="3468"/>
      <c r="F36" s="1196">
        <f t="shared" si="15"/>
        <v>0</v>
      </c>
      <c r="G36" s="209">
        <f t="shared" si="15"/>
        <v>9.9999999999999992E-2</v>
      </c>
      <c r="H36" s="209">
        <f t="shared" si="15"/>
        <v>0.20833333333333334</v>
      </c>
      <c r="I36" s="209">
        <f t="shared" si="15"/>
        <v>0.41666666666666669</v>
      </c>
      <c r="J36" s="244">
        <f t="shared" si="15"/>
        <v>0.625</v>
      </c>
      <c r="K36" s="1055">
        <f>SUM(G36:J36)</f>
        <v>1.35</v>
      </c>
    </row>
    <row r="37" spans="1:18" ht="15" customHeight="1" x14ac:dyDescent="0.35">
      <c r="A37" s="3466" t="str">
        <f t="shared" si="14"/>
        <v>Editeurs revente</v>
      </c>
      <c r="B37" s="3467"/>
      <c r="C37" s="3467"/>
      <c r="D37" s="3468">
        <v>6</v>
      </c>
      <c r="E37" s="3468"/>
      <c r="F37" s="1196">
        <f t="shared" si="15"/>
        <v>0</v>
      </c>
      <c r="G37" s="209">
        <f t="shared" si="15"/>
        <v>8.3333333333333329E-2</v>
      </c>
      <c r="H37" s="209">
        <f t="shared" si="15"/>
        <v>0.25</v>
      </c>
      <c r="I37" s="209">
        <f t="shared" si="15"/>
        <v>0.41666666666666669</v>
      </c>
      <c r="J37" s="244">
        <f t="shared" si="15"/>
        <v>0.625</v>
      </c>
      <c r="K37" s="1056">
        <f>SUM(G37:J37)</f>
        <v>1.375</v>
      </c>
    </row>
    <row r="38" spans="1:18" ht="15" customHeight="1" x14ac:dyDescent="0.35">
      <c r="A38" s="3466" t="str">
        <f t="shared" si="14"/>
        <v>Cabinets de conseil prescripteurs</v>
      </c>
      <c r="B38" s="3467"/>
      <c r="C38" s="3467"/>
      <c r="D38" s="3468">
        <v>5</v>
      </c>
      <c r="E38" s="3468"/>
      <c r="F38" s="1196">
        <f t="shared" si="15"/>
        <v>0</v>
      </c>
      <c r="G38" s="209">
        <f t="shared" si="15"/>
        <v>7.9999999999999988E-2</v>
      </c>
      <c r="H38" s="209">
        <f t="shared" si="15"/>
        <v>0.15999999999999998</v>
      </c>
      <c r="I38" s="209">
        <f t="shared" si="15"/>
        <v>0.24</v>
      </c>
      <c r="J38" s="244">
        <f t="shared" si="15"/>
        <v>0.31999999999999995</v>
      </c>
      <c r="K38" s="1055">
        <f>SUM(G38:J38)</f>
        <v>0.79999999999999993</v>
      </c>
    </row>
    <row r="39" spans="1:18" ht="15" customHeight="1" x14ac:dyDescent="0.35">
      <c r="A39" s="3466" t="str">
        <f t="shared" si="14"/>
        <v>ESN / SS2I en mode alliance</v>
      </c>
      <c r="B39" s="3467"/>
      <c r="C39" s="3467"/>
      <c r="D39" s="3468">
        <v>3</v>
      </c>
      <c r="E39" s="3468"/>
      <c r="F39" s="1196">
        <f t="shared" si="15"/>
        <v>0</v>
      </c>
      <c r="G39" s="209">
        <f t="shared" si="15"/>
        <v>9.9999999999999992E-2</v>
      </c>
      <c r="H39" s="209">
        <f t="shared" si="15"/>
        <v>0.19999999999999998</v>
      </c>
      <c r="I39" s="209">
        <f t="shared" si="15"/>
        <v>0.26666666666666666</v>
      </c>
      <c r="J39" s="244">
        <f t="shared" si="15"/>
        <v>0.33333333333333331</v>
      </c>
      <c r="K39" s="1055"/>
    </row>
    <row r="40" spans="1:18" ht="15" customHeight="1" x14ac:dyDescent="0.35">
      <c r="A40" s="3466">
        <f t="shared" si="14"/>
        <v>0</v>
      </c>
      <c r="B40" s="3467"/>
      <c r="C40" s="3467"/>
      <c r="D40" s="3468"/>
      <c r="E40" s="3468"/>
      <c r="F40" s="1196">
        <f t="shared" si="15"/>
        <v>0</v>
      </c>
      <c r="G40" s="209">
        <f t="shared" si="15"/>
        <v>0</v>
      </c>
      <c r="H40" s="209">
        <f t="shared" si="15"/>
        <v>0</v>
      </c>
      <c r="I40" s="209">
        <f t="shared" si="15"/>
        <v>0</v>
      </c>
      <c r="J40" s="244">
        <f t="shared" si="15"/>
        <v>0</v>
      </c>
      <c r="K40" s="1055"/>
    </row>
    <row r="41" spans="1:18" ht="15" customHeight="1" x14ac:dyDescent="0.35">
      <c r="A41" s="3466">
        <f t="shared" si="14"/>
        <v>0</v>
      </c>
      <c r="B41" s="3467"/>
      <c r="C41" s="3467"/>
      <c r="D41" s="3468"/>
      <c r="E41" s="3468"/>
      <c r="F41" s="1196">
        <f t="shared" si="15"/>
        <v>0</v>
      </c>
      <c r="G41" s="209">
        <f t="shared" si="15"/>
        <v>0</v>
      </c>
      <c r="H41" s="209">
        <f t="shared" si="15"/>
        <v>0</v>
      </c>
      <c r="I41" s="209">
        <f t="shared" si="15"/>
        <v>0</v>
      </c>
      <c r="J41" s="244">
        <f t="shared" si="15"/>
        <v>0</v>
      </c>
      <c r="K41" s="1055"/>
    </row>
    <row r="42" spans="1:18" ht="15" customHeight="1" x14ac:dyDescent="0.35">
      <c r="A42" s="3466">
        <f t="shared" si="14"/>
        <v>0</v>
      </c>
      <c r="B42" s="3467"/>
      <c r="C42" s="3467"/>
      <c r="D42" s="3468"/>
      <c r="E42" s="3468"/>
      <c r="F42" s="1196">
        <f t="shared" si="15"/>
        <v>0</v>
      </c>
      <c r="G42" s="209">
        <f t="shared" si="15"/>
        <v>0</v>
      </c>
      <c r="H42" s="209">
        <f t="shared" si="15"/>
        <v>0</v>
      </c>
      <c r="I42" s="209">
        <f t="shared" si="15"/>
        <v>0</v>
      </c>
      <c r="J42" s="244">
        <f t="shared" si="15"/>
        <v>0</v>
      </c>
      <c r="K42" s="1055"/>
    </row>
    <row r="43" spans="1:18" ht="15.75" customHeight="1" thickBot="1" x14ac:dyDescent="0.35">
      <c r="A43" s="3469"/>
      <c r="B43" s="3470"/>
      <c r="C43" s="3470"/>
      <c r="D43" s="3470"/>
      <c r="E43" s="3470"/>
      <c r="F43" s="3470"/>
      <c r="G43" s="3470"/>
      <c r="H43" s="3470"/>
      <c r="I43" s="3470"/>
      <c r="J43" s="3470"/>
      <c r="K43" s="3471"/>
    </row>
    <row r="44" spans="1:18" ht="15.5" thickTop="1" thickBot="1" x14ac:dyDescent="0.4">
      <c r="B44" s="3463" t="s">
        <v>959</v>
      </c>
      <c r="C44" s="3464"/>
      <c r="D44" s="3464"/>
      <c r="E44" s="3465"/>
      <c r="F44" s="1215">
        <f>SUM(F35:F43)</f>
        <v>0</v>
      </c>
      <c r="G44" s="217">
        <f>SUM(G36:G43)</f>
        <v>0.36333333333333329</v>
      </c>
      <c r="H44" s="217">
        <f>SUM(H36:H43)</f>
        <v>0.81833333333333336</v>
      </c>
      <c r="I44" s="217">
        <f>SUM(I36:I43)</f>
        <v>1.3399999999999999</v>
      </c>
      <c r="J44" s="217">
        <f>SUM(J36:J43)</f>
        <v>1.9033333333333331</v>
      </c>
      <c r="K44" s="1063">
        <f>SUM(K36:K43)</f>
        <v>3.5249999999999999</v>
      </c>
    </row>
    <row r="45" spans="1:18" ht="13.5" thickTop="1" x14ac:dyDescent="0.3"/>
    <row r="47" spans="1:18" s="200" customFormat="1" ht="14.5" x14ac:dyDescent="0.35">
      <c r="F47" s="202"/>
      <c r="G47" s="201"/>
      <c r="H47" s="203"/>
      <c r="I47" s="204"/>
      <c r="J47" s="204"/>
      <c r="K47" s="204"/>
      <c r="L47" s="204"/>
      <c r="M47" s="167"/>
      <c r="N47" s="167"/>
    </row>
    <row r="48" spans="1:18" s="205" customFormat="1" ht="14.5" x14ac:dyDescent="0.35">
      <c r="R48" s="166"/>
    </row>
    <row r="49" spans="1:21" s="166" customFormat="1" ht="15" thickBot="1" x14ac:dyDescent="0.4"/>
    <row r="50" spans="1:21" s="61" customFormat="1" ht="20.25" customHeight="1" thickTop="1" thickBot="1" x14ac:dyDescent="0.4">
      <c r="A50" s="3452" t="s">
        <v>10</v>
      </c>
      <c r="B50" s="3453"/>
      <c r="C50" s="3453"/>
      <c r="D50" s="3453"/>
      <c r="E50" s="3453"/>
      <c r="F50" s="3453"/>
      <c r="G50" s="3453"/>
      <c r="H50" s="3453"/>
      <c r="I50" s="3453"/>
      <c r="J50" s="3453"/>
      <c r="K50" s="3454"/>
      <c r="L50" s="37"/>
      <c r="M50" s="3455" t="s">
        <v>491</v>
      </c>
      <c r="N50" s="3456"/>
      <c r="O50" s="3457"/>
      <c r="P50" s="37"/>
      <c r="Q50" s="64"/>
      <c r="R50" s="64"/>
      <c r="S50" s="64"/>
      <c r="T50" s="64"/>
      <c r="U50" s="64"/>
    </row>
    <row r="51" spans="1:21" s="61" customFormat="1" ht="20.25" customHeight="1" x14ac:dyDescent="0.35">
      <c r="A51" s="3261"/>
      <c r="B51" s="3262"/>
      <c r="C51" s="3262"/>
      <c r="D51" s="3262"/>
      <c r="E51" s="3262"/>
      <c r="F51" s="3262"/>
      <c r="G51" s="3262"/>
      <c r="H51" s="3262"/>
      <c r="I51" s="3262"/>
      <c r="J51" s="3262"/>
      <c r="K51" s="3263"/>
      <c r="L51" s="38"/>
      <c r="M51" s="2401"/>
      <c r="N51" s="2402"/>
      <c r="O51" s="2403"/>
      <c r="P51" s="38"/>
      <c r="Q51" s="64"/>
      <c r="R51" s="64"/>
      <c r="S51" s="64"/>
      <c r="T51" s="64"/>
      <c r="U51" s="64"/>
    </row>
    <row r="52" spans="1:21" s="61" customFormat="1" ht="20.25" customHeight="1" x14ac:dyDescent="0.35">
      <c r="A52" s="3261"/>
      <c r="B52" s="3262"/>
      <c r="C52" s="3262"/>
      <c r="D52" s="3262"/>
      <c r="E52" s="3262"/>
      <c r="F52" s="3262"/>
      <c r="G52" s="3262"/>
      <c r="H52" s="3262"/>
      <c r="I52" s="3262"/>
      <c r="J52" s="3262"/>
      <c r="K52" s="3263"/>
      <c r="L52" s="38"/>
      <c r="M52" s="2341"/>
      <c r="N52" s="2342"/>
      <c r="O52" s="2343"/>
      <c r="P52" s="38"/>
      <c r="Q52" s="64"/>
      <c r="R52" s="64"/>
      <c r="S52" s="64"/>
      <c r="T52" s="64"/>
      <c r="U52" s="64"/>
    </row>
    <row r="53" spans="1:21" s="61" customFormat="1" ht="20.25" customHeight="1" x14ac:dyDescent="0.35">
      <c r="A53" s="3261"/>
      <c r="B53" s="3262"/>
      <c r="C53" s="3262"/>
      <c r="D53" s="3262"/>
      <c r="E53" s="3262"/>
      <c r="F53" s="3262"/>
      <c r="G53" s="3262"/>
      <c r="H53" s="3262"/>
      <c r="I53" s="3262"/>
      <c r="J53" s="3262"/>
      <c r="K53" s="3263"/>
      <c r="L53" s="38"/>
      <c r="M53" s="2341"/>
      <c r="N53" s="2342"/>
      <c r="O53" s="2343"/>
      <c r="P53" s="38"/>
      <c r="Q53" s="64"/>
      <c r="R53" s="64"/>
      <c r="S53" s="64"/>
      <c r="T53" s="64"/>
      <c r="U53" s="64"/>
    </row>
    <row r="54" spans="1:21" s="61" customFormat="1" ht="20.25" customHeight="1" x14ac:dyDescent="0.35">
      <c r="A54" s="3261"/>
      <c r="B54" s="3262"/>
      <c r="C54" s="3262"/>
      <c r="D54" s="3262"/>
      <c r="E54" s="3262"/>
      <c r="F54" s="3262"/>
      <c r="G54" s="3262"/>
      <c r="H54" s="3262"/>
      <c r="I54" s="3262"/>
      <c r="J54" s="3262"/>
      <c r="K54" s="3263"/>
      <c r="L54" s="38"/>
      <c r="M54" s="2341"/>
      <c r="N54" s="2342"/>
      <c r="O54" s="2343"/>
      <c r="P54" s="38"/>
      <c r="Q54" s="64"/>
      <c r="R54" s="64"/>
      <c r="S54" s="64"/>
      <c r="T54" s="64"/>
      <c r="U54" s="64"/>
    </row>
    <row r="55" spans="1:21" s="61" customFormat="1" ht="20.25" customHeight="1" thickBot="1" x14ac:dyDescent="0.4">
      <c r="A55" s="3264"/>
      <c r="B55" s="3265"/>
      <c r="C55" s="3265"/>
      <c r="D55" s="3265"/>
      <c r="E55" s="3265"/>
      <c r="F55" s="3265"/>
      <c r="G55" s="3265"/>
      <c r="H55" s="3265"/>
      <c r="I55" s="3265"/>
      <c r="J55" s="3265"/>
      <c r="K55" s="3266"/>
      <c r="L55" s="38"/>
      <c r="M55" s="2363"/>
      <c r="N55" s="2696"/>
      <c r="O55" s="2697"/>
      <c r="P55" s="38"/>
      <c r="Q55" s="64"/>
      <c r="R55" s="64"/>
      <c r="S55" s="64"/>
      <c r="T55" s="64"/>
      <c r="U55" s="64"/>
    </row>
    <row r="56" spans="1:21" s="61" customFormat="1" ht="20.25" customHeight="1" thickTop="1" thickBot="1" x14ac:dyDescent="0.4">
      <c r="L56" s="64"/>
      <c r="M56" s="162"/>
      <c r="N56" s="162"/>
      <c r="O56" s="162"/>
      <c r="P56" s="64"/>
      <c r="Q56" s="64"/>
      <c r="R56" s="64"/>
      <c r="S56" s="64"/>
      <c r="T56" s="64"/>
      <c r="U56" s="64"/>
    </row>
    <row r="57" spans="1:21" s="61" customFormat="1" ht="20.25" customHeight="1" thickTop="1" thickBot="1" x14ac:dyDescent="0.4">
      <c r="A57" s="3452" t="s">
        <v>11</v>
      </c>
      <c r="B57" s="3458"/>
      <c r="C57" s="3458"/>
      <c r="D57" s="3458"/>
      <c r="E57" s="3458"/>
      <c r="F57" s="3458"/>
      <c r="G57" s="3458"/>
      <c r="H57" s="3458"/>
      <c r="I57" s="3458"/>
      <c r="J57" s="3458"/>
      <c r="K57" s="3459"/>
      <c r="L57" s="37"/>
      <c r="M57" s="163"/>
      <c r="N57" s="163"/>
      <c r="O57" s="163"/>
      <c r="P57" s="37"/>
      <c r="Q57" s="64"/>
      <c r="R57" s="64"/>
      <c r="S57" s="64"/>
      <c r="T57" s="64"/>
      <c r="U57" s="64"/>
    </row>
    <row r="58" spans="1:21" s="61" customFormat="1" ht="20.25" customHeight="1" thickBot="1" x14ac:dyDescent="0.4">
      <c r="A58" s="3261"/>
      <c r="B58" s="3262"/>
      <c r="C58" s="3262"/>
      <c r="D58" s="3262"/>
      <c r="E58" s="3262"/>
      <c r="F58" s="3262"/>
      <c r="G58" s="3262"/>
      <c r="H58" s="3262"/>
      <c r="I58" s="3262"/>
      <c r="J58" s="3262"/>
      <c r="K58" s="3263"/>
      <c r="L58" s="38"/>
      <c r="M58" s="3455" t="s">
        <v>491</v>
      </c>
      <c r="N58" s="3456"/>
      <c r="O58" s="3457"/>
      <c r="P58" s="38"/>
      <c r="Q58" s="64"/>
      <c r="R58" s="64"/>
      <c r="S58" s="64"/>
      <c r="T58" s="64"/>
      <c r="U58" s="64"/>
    </row>
    <row r="59" spans="1:21" s="61" customFormat="1" ht="20.25" customHeight="1" x14ac:dyDescent="0.35">
      <c r="A59" s="3261"/>
      <c r="B59" s="3262"/>
      <c r="C59" s="3262"/>
      <c r="D59" s="3262"/>
      <c r="E59" s="3262"/>
      <c r="F59" s="3262"/>
      <c r="G59" s="3262"/>
      <c r="H59" s="3262"/>
      <c r="I59" s="3262"/>
      <c r="J59" s="3262"/>
      <c r="K59" s="3263"/>
      <c r="L59" s="38"/>
      <c r="M59" s="2401"/>
      <c r="N59" s="2402"/>
      <c r="O59" s="2403"/>
      <c r="P59" s="38"/>
      <c r="Q59" s="64"/>
      <c r="R59" s="64"/>
      <c r="S59" s="64"/>
      <c r="T59" s="64"/>
      <c r="U59" s="64"/>
    </row>
    <row r="60" spans="1:21" s="61" customFormat="1" ht="20.25" customHeight="1" x14ac:dyDescent="0.35">
      <c r="A60" s="3261"/>
      <c r="B60" s="3262"/>
      <c r="C60" s="3262"/>
      <c r="D60" s="3262"/>
      <c r="E60" s="3262"/>
      <c r="F60" s="3262"/>
      <c r="G60" s="3262"/>
      <c r="H60" s="3262"/>
      <c r="I60" s="3262"/>
      <c r="J60" s="3262"/>
      <c r="K60" s="3263"/>
      <c r="L60" s="38"/>
      <c r="M60" s="2341"/>
      <c r="N60" s="2342"/>
      <c r="O60" s="2343"/>
      <c r="P60" s="38"/>
      <c r="Q60" s="64"/>
      <c r="R60" s="64"/>
      <c r="S60" s="64"/>
      <c r="T60" s="64"/>
      <c r="U60" s="64"/>
    </row>
    <row r="61" spans="1:21" s="61" customFormat="1" ht="20.25" customHeight="1" x14ac:dyDescent="0.35">
      <c r="A61" s="3261"/>
      <c r="B61" s="3262"/>
      <c r="C61" s="3262"/>
      <c r="D61" s="3262"/>
      <c r="E61" s="3262"/>
      <c r="F61" s="3262"/>
      <c r="G61" s="3262"/>
      <c r="H61" s="3262"/>
      <c r="I61" s="3262"/>
      <c r="J61" s="3262"/>
      <c r="K61" s="3263"/>
      <c r="L61" s="38"/>
      <c r="M61" s="2341"/>
      <c r="N61" s="2342"/>
      <c r="O61" s="2343"/>
      <c r="P61" s="38"/>
      <c r="Q61" s="64"/>
      <c r="R61" s="64"/>
      <c r="S61" s="64"/>
      <c r="T61" s="64"/>
      <c r="U61" s="64"/>
    </row>
    <row r="62" spans="1:21" s="61" customFormat="1" ht="14.5" x14ac:dyDescent="0.35">
      <c r="A62" s="3261"/>
      <c r="B62" s="3262"/>
      <c r="C62" s="3262"/>
      <c r="D62" s="3262"/>
      <c r="E62" s="3262"/>
      <c r="F62" s="3262"/>
      <c r="G62" s="3262"/>
      <c r="H62" s="3262"/>
      <c r="I62" s="3262"/>
      <c r="J62" s="3262"/>
      <c r="K62" s="3263"/>
      <c r="L62" s="38"/>
      <c r="M62" s="2341"/>
      <c r="N62" s="2342"/>
      <c r="O62" s="2343"/>
      <c r="P62" s="38"/>
      <c r="Q62" s="64"/>
      <c r="R62" s="64"/>
      <c r="S62" s="64"/>
      <c r="T62" s="64"/>
      <c r="U62" s="64"/>
    </row>
    <row r="63" spans="1:21" s="61" customFormat="1" ht="15" thickBot="1" x14ac:dyDescent="0.4">
      <c r="A63" s="3264"/>
      <c r="B63" s="3265"/>
      <c r="C63" s="3265"/>
      <c r="D63" s="3265"/>
      <c r="E63" s="3265"/>
      <c r="F63" s="3265"/>
      <c r="G63" s="3265"/>
      <c r="H63" s="3265"/>
      <c r="I63" s="3265"/>
      <c r="J63" s="3265"/>
      <c r="K63" s="3266"/>
      <c r="L63" s="64"/>
      <c r="M63" s="2363"/>
      <c r="N63" s="2696"/>
      <c r="O63" s="2697"/>
      <c r="P63" s="64"/>
      <c r="Q63" s="64"/>
      <c r="R63" s="64"/>
      <c r="S63" s="64"/>
      <c r="T63" s="64"/>
      <c r="U63" s="64"/>
    </row>
    <row r="64" spans="1:21" s="61" customFormat="1" ht="15" thickTop="1" x14ac:dyDescent="0.35"/>
    <row r="71" spans="1:14" x14ac:dyDescent="0.3">
      <c r="A71" s="47"/>
    </row>
    <row r="72" spans="1:14" ht="13.5" thickBot="1" x14ac:dyDescent="0.35">
      <c r="A72" s="51"/>
    </row>
    <row r="73" spans="1:14" ht="18.5" thickBot="1" x14ac:dyDescent="0.45">
      <c r="A73" s="51"/>
      <c r="G73" s="42"/>
      <c r="H73" s="42"/>
      <c r="I73" s="42"/>
      <c r="J73" s="3460" t="s">
        <v>521</v>
      </c>
      <c r="K73" s="3461"/>
      <c r="L73" s="3462"/>
      <c r="M73" s="42"/>
      <c r="N73" s="42"/>
    </row>
    <row r="74" spans="1:14" ht="13.5" thickBot="1" x14ac:dyDescent="0.35">
      <c r="A74" s="176"/>
      <c r="G74" s="184"/>
      <c r="H74" s="185"/>
      <c r="I74" s="185"/>
      <c r="J74" s="185"/>
      <c r="K74" s="185"/>
      <c r="L74" s="185"/>
      <c r="M74" s="185"/>
      <c r="N74" s="186"/>
    </row>
    <row r="75" spans="1:14" ht="13.5" thickBot="1" x14ac:dyDescent="0.35">
      <c r="G75" s="171" t="s">
        <v>531</v>
      </c>
      <c r="H75" s="172"/>
      <c r="I75" s="45"/>
      <c r="J75" s="45"/>
      <c r="K75" s="173">
        <f>F6</f>
        <v>2013</v>
      </c>
      <c r="L75" s="173">
        <f>G6</f>
        <v>2014</v>
      </c>
      <c r="M75" s="173">
        <f>H6</f>
        <v>2015</v>
      </c>
      <c r="N75" s="173">
        <f>I6</f>
        <v>2016</v>
      </c>
    </row>
    <row r="76" spans="1:14" ht="15" thickBot="1" x14ac:dyDescent="0.4">
      <c r="G76" s="46"/>
      <c r="H76" s="45"/>
      <c r="I76" s="45"/>
      <c r="J76" s="45"/>
      <c r="K76" s="246">
        <f>G16</f>
        <v>0.127</v>
      </c>
      <c r="L76" s="246">
        <f>H16</f>
        <v>0.245</v>
      </c>
      <c r="M76" s="246">
        <f>I16</f>
        <v>0.34</v>
      </c>
      <c r="N76" s="246">
        <f>J16</f>
        <v>0.44</v>
      </c>
    </row>
    <row r="77" spans="1:14" x14ac:dyDescent="0.3">
      <c r="G77" s="46"/>
      <c r="H77" s="45"/>
      <c r="I77" s="45"/>
      <c r="J77" s="45"/>
      <c r="K77" s="174"/>
      <c r="L77" s="174"/>
      <c r="M77" s="174"/>
      <c r="N77" s="175"/>
    </row>
    <row r="78" spans="1:14" x14ac:dyDescent="0.3">
      <c r="G78" s="171" t="s">
        <v>532</v>
      </c>
      <c r="H78" s="172"/>
      <c r="I78" s="45"/>
      <c r="J78" s="45"/>
      <c r="K78" s="45"/>
      <c r="L78" s="45"/>
      <c r="M78" s="45"/>
      <c r="N78" s="48"/>
    </row>
    <row r="79" spans="1:14" x14ac:dyDescent="0.3">
      <c r="G79" s="3450" t="str">
        <f t="shared" ref="G79:G84" si="16">A35</f>
        <v>Ventes directes seules</v>
      </c>
      <c r="H79" s="3451"/>
      <c r="I79" s="45">
        <f t="shared" ref="I79:I84" si="17">C35</f>
        <v>0</v>
      </c>
      <c r="J79" s="247">
        <f t="shared" ref="J79:J84" si="18">D22</f>
        <v>0.03</v>
      </c>
      <c r="K79" s="45"/>
      <c r="L79" s="45"/>
      <c r="M79" s="45"/>
      <c r="N79" s="48"/>
    </row>
    <row r="80" spans="1:14" x14ac:dyDescent="0.3">
      <c r="G80" s="3450" t="str">
        <f t="shared" si="16"/>
        <v>VARs revente</v>
      </c>
      <c r="H80" s="3451">
        <f>B36</f>
        <v>0</v>
      </c>
      <c r="I80" s="45">
        <f t="shared" si="17"/>
        <v>0</v>
      </c>
      <c r="J80" s="247">
        <f t="shared" si="18"/>
        <v>0.02</v>
      </c>
      <c r="K80" s="45"/>
      <c r="L80" s="45"/>
      <c r="M80" s="45"/>
      <c r="N80" s="48"/>
    </row>
    <row r="81" spans="7:14" x14ac:dyDescent="0.3">
      <c r="G81" s="3450" t="str">
        <f t="shared" si="16"/>
        <v>Editeurs revente</v>
      </c>
      <c r="H81" s="3451">
        <f>B37</f>
        <v>0</v>
      </c>
      <c r="I81" s="45">
        <f t="shared" si="17"/>
        <v>0</v>
      </c>
      <c r="J81" s="247">
        <f t="shared" si="18"/>
        <v>0.02</v>
      </c>
      <c r="K81" s="45"/>
      <c r="L81" s="45"/>
      <c r="M81" s="45"/>
      <c r="N81" s="48"/>
    </row>
    <row r="82" spans="7:14" x14ac:dyDescent="0.3">
      <c r="G82" s="3450" t="str">
        <f t="shared" si="16"/>
        <v>Cabinets de conseil prescripteurs</v>
      </c>
      <c r="H82" s="3451">
        <f>B38</f>
        <v>0</v>
      </c>
      <c r="I82" s="45">
        <f t="shared" si="17"/>
        <v>0</v>
      </c>
      <c r="J82" s="247">
        <f t="shared" si="18"/>
        <v>2.5000000000000001E-2</v>
      </c>
      <c r="K82" s="178"/>
      <c r="L82" s="45"/>
      <c r="M82" s="45"/>
      <c r="N82" s="48"/>
    </row>
    <row r="83" spans="7:14" x14ac:dyDescent="0.3">
      <c r="G83" s="3450" t="str">
        <f t="shared" si="16"/>
        <v>ESN / SS2I en mode alliance</v>
      </c>
      <c r="H83" s="3451">
        <f>B39</f>
        <v>0</v>
      </c>
      <c r="I83" s="45">
        <f t="shared" si="17"/>
        <v>0</v>
      </c>
      <c r="J83" s="247">
        <f t="shared" si="18"/>
        <v>0.05</v>
      </c>
      <c r="K83" s="178"/>
      <c r="L83" s="45"/>
      <c r="M83" s="45"/>
      <c r="N83" s="48"/>
    </row>
    <row r="84" spans="7:14" x14ac:dyDescent="0.3">
      <c r="G84" s="3450">
        <f t="shared" si="16"/>
        <v>0</v>
      </c>
      <c r="H84" s="3451">
        <f>B40</f>
        <v>0</v>
      </c>
      <c r="I84" s="45">
        <f t="shared" si="17"/>
        <v>0</v>
      </c>
      <c r="J84" s="247">
        <f t="shared" si="18"/>
        <v>0</v>
      </c>
      <c r="K84" s="45"/>
      <c r="L84" s="45"/>
      <c r="M84" s="45"/>
      <c r="N84" s="48"/>
    </row>
    <row r="85" spans="7:14" x14ac:dyDescent="0.3">
      <c r="G85" s="46"/>
      <c r="H85" s="45"/>
      <c r="I85" s="45"/>
      <c r="J85" s="45"/>
      <c r="K85" s="174"/>
      <c r="L85" s="174"/>
      <c r="M85" s="174"/>
      <c r="N85" s="175"/>
    </row>
    <row r="86" spans="7:14" x14ac:dyDescent="0.3">
      <c r="G86" s="171" t="s">
        <v>595</v>
      </c>
      <c r="H86" s="172"/>
      <c r="I86" s="45"/>
      <c r="J86" s="45"/>
      <c r="K86" s="45"/>
      <c r="L86" s="45"/>
      <c r="M86" s="45"/>
      <c r="N86" s="48"/>
    </row>
    <row r="87" spans="7:14" x14ac:dyDescent="0.3">
      <c r="G87" s="3450" t="str">
        <f t="shared" ref="G87:G92" si="19">A35</f>
        <v>Ventes directes seules</v>
      </c>
      <c r="H87" s="3451" t="e">
        <f>#REF!</f>
        <v>#REF!</v>
      </c>
      <c r="I87" s="45"/>
      <c r="J87" s="248">
        <f t="shared" ref="J87:K91" si="20">D35</f>
        <v>10</v>
      </c>
      <c r="K87" s="45">
        <f t="shared" si="20"/>
        <v>0</v>
      </c>
      <c r="L87" s="45"/>
      <c r="M87" s="45"/>
      <c r="N87" s="48"/>
    </row>
    <row r="88" spans="7:14" x14ac:dyDescent="0.3">
      <c r="G88" s="3450" t="str">
        <f t="shared" si="19"/>
        <v>VARs revente</v>
      </c>
      <c r="H88" s="3451" t="e">
        <f>#REF!</f>
        <v>#REF!</v>
      </c>
      <c r="I88" s="45"/>
      <c r="J88" s="248">
        <f t="shared" si="20"/>
        <v>6</v>
      </c>
      <c r="K88" s="45">
        <f t="shared" si="20"/>
        <v>0</v>
      </c>
      <c r="L88" s="45"/>
      <c r="M88" s="45"/>
      <c r="N88" s="48"/>
    </row>
    <row r="89" spans="7:14" x14ac:dyDescent="0.3">
      <c r="G89" s="3450" t="str">
        <f t="shared" si="19"/>
        <v>Editeurs revente</v>
      </c>
      <c r="H89" s="3451">
        <f>B43</f>
        <v>0</v>
      </c>
      <c r="I89" s="45">
        <f>C43</f>
        <v>0</v>
      </c>
      <c r="J89" s="248">
        <f t="shared" si="20"/>
        <v>6</v>
      </c>
      <c r="K89" s="45">
        <f t="shared" si="20"/>
        <v>0</v>
      </c>
      <c r="L89" s="45"/>
      <c r="M89" s="45"/>
      <c r="N89" s="48"/>
    </row>
    <row r="90" spans="7:14" x14ac:dyDescent="0.3">
      <c r="G90" s="3450" t="str">
        <f t="shared" si="19"/>
        <v>Cabinets de conseil prescripteurs</v>
      </c>
      <c r="H90" s="3451"/>
      <c r="I90" s="45">
        <f>C44</f>
        <v>0</v>
      </c>
      <c r="J90" s="248">
        <f t="shared" si="20"/>
        <v>5</v>
      </c>
      <c r="K90" s="178">
        <f t="shared" si="20"/>
        <v>0</v>
      </c>
      <c r="L90" s="45"/>
      <c r="M90" s="45"/>
      <c r="N90" s="48"/>
    </row>
    <row r="91" spans="7:14" x14ac:dyDescent="0.3">
      <c r="G91" s="3450" t="str">
        <f t="shared" si="19"/>
        <v>ESN / SS2I en mode alliance</v>
      </c>
      <c r="H91" s="3451">
        <f>B45</f>
        <v>0</v>
      </c>
      <c r="I91" s="45">
        <f>C45</f>
        <v>0</v>
      </c>
      <c r="J91" s="248">
        <f t="shared" si="20"/>
        <v>3</v>
      </c>
      <c r="K91" s="178">
        <f t="shared" si="20"/>
        <v>0</v>
      </c>
      <c r="L91" s="45"/>
      <c r="M91" s="45"/>
      <c r="N91" s="48"/>
    </row>
    <row r="92" spans="7:14" x14ac:dyDescent="0.3">
      <c r="G92" s="3450">
        <f t="shared" si="19"/>
        <v>0</v>
      </c>
      <c r="H92" s="3451">
        <f>B46</f>
        <v>0</v>
      </c>
      <c r="I92" s="45">
        <f>C46</f>
        <v>0</v>
      </c>
      <c r="J92" s="248">
        <f>D40</f>
        <v>0</v>
      </c>
      <c r="K92" s="178"/>
      <c r="L92" s="45"/>
      <c r="M92" s="45"/>
      <c r="N92" s="48"/>
    </row>
    <row r="93" spans="7:14" x14ac:dyDescent="0.3">
      <c r="G93" s="379"/>
      <c r="H93" s="380"/>
      <c r="I93" s="45"/>
      <c r="J93" s="248"/>
      <c r="K93" s="178"/>
      <c r="L93" s="45"/>
      <c r="M93" s="45"/>
      <c r="N93" s="48"/>
    </row>
    <row r="94" spans="7:14" ht="13.5" thickBot="1" x14ac:dyDescent="0.35">
      <c r="G94" s="171" t="s">
        <v>533</v>
      </c>
      <c r="H94" s="172"/>
      <c r="I94" s="45"/>
      <c r="J94" s="45"/>
      <c r="K94" s="45"/>
      <c r="L94" s="45"/>
      <c r="M94" s="45"/>
      <c r="N94" s="48"/>
    </row>
    <row r="95" spans="7:14" ht="13.5" thickBot="1" x14ac:dyDescent="0.35">
      <c r="G95" s="46"/>
      <c r="H95" s="45"/>
      <c r="I95" s="45"/>
      <c r="J95" s="45"/>
      <c r="K95" s="173">
        <f>K75</f>
        <v>2013</v>
      </c>
      <c r="L95" s="173">
        <f>L75</f>
        <v>2014</v>
      </c>
      <c r="M95" s="173">
        <f>M75</f>
        <v>2015</v>
      </c>
      <c r="N95" s="173">
        <f>N75</f>
        <v>2016</v>
      </c>
    </row>
    <row r="96" spans="7:14" ht="15" thickTop="1" x14ac:dyDescent="0.35">
      <c r="G96" s="177" t="s">
        <v>1067</v>
      </c>
      <c r="H96" s="45"/>
      <c r="I96" s="45"/>
      <c r="J96" s="45"/>
      <c r="K96" s="187">
        <f>G44</f>
        <v>0.36333333333333329</v>
      </c>
      <c r="L96" s="187">
        <f>H44</f>
        <v>0.81833333333333336</v>
      </c>
      <c r="M96" s="187">
        <f>I44</f>
        <v>1.3399999999999999</v>
      </c>
      <c r="N96" s="187">
        <f>J44</f>
        <v>1.9033333333333331</v>
      </c>
    </row>
    <row r="97" spans="7:14" x14ac:dyDescent="0.3">
      <c r="G97" s="177" t="s">
        <v>592</v>
      </c>
      <c r="H97" s="45"/>
      <c r="I97" s="45"/>
      <c r="J97" s="45"/>
      <c r="K97" s="254">
        <v>1</v>
      </c>
      <c r="L97" s="255">
        <v>1.5</v>
      </c>
      <c r="M97" s="255">
        <v>2</v>
      </c>
      <c r="N97" s="256">
        <v>2.5</v>
      </c>
    </row>
    <row r="98" spans="7:14" x14ac:dyDescent="0.3">
      <c r="G98" s="179" t="s">
        <v>535</v>
      </c>
      <c r="H98" s="45"/>
      <c r="I98" s="45"/>
      <c r="J98" s="45"/>
      <c r="K98" s="250">
        <f>K96/K97</f>
        <v>0.36333333333333329</v>
      </c>
      <c r="L98" s="250">
        <f>L96/L97</f>
        <v>0.54555555555555557</v>
      </c>
      <c r="M98" s="250">
        <f>M96/M97</f>
        <v>0.66999999999999993</v>
      </c>
      <c r="N98" s="1204">
        <f>N96/N97</f>
        <v>0.7613333333333332</v>
      </c>
    </row>
    <row r="99" spans="7:14" x14ac:dyDescent="0.3">
      <c r="G99" s="179" t="s">
        <v>596</v>
      </c>
      <c r="H99" s="45"/>
      <c r="I99" s="45"/>
      <c r="J99" s="45"/>
      <c r="K99" s="253">
        <v>0.5</v>
      </c>
      <c r="L99" s="253">
        <v>0.5</v>
      </c>
      <c r="M99" s="253">
        <v>0.5</v>
      </c>
      <c r="N99" s="253">
        <v>0.5</v>
      </c>
    </row>
    <row r="100" spans="7:14" x14ac:dyDescent="0.3">
      <c r="G100" s="177" t="s">
        <v>536</v>
      </c>
      <c r="H100" s="45"/>
      <c r="I100" s="45"/>
      <c r="J100" s="45"/>
      <c r="K100" s="1205">
        <f>K98/K99</f>
        <v>0.72666666666666657</v>
      </c>
      <c r="L100" s="252">
        <f>L98/L99</f>
        <v>1.0911111111111111</v>
      </c>
      <c r="M100" s="251">
        <f>M98/M99</f>
        <v>1.3399999999999999</v>
      </c>
      <c r="N100" s="1205">
        <f>N98/N99</f>
        <v>1.5226666666666664</v>
      </c>
    </row>
    <row r="101" spans="7:14" ht="13.5" thickBot="1" x14ac:dyDescent="0.35">
      <c r="G101" s="46"/>
      <c r="H101" s="45"/>
      <c r="I101" s="45"/>
      <c r="J101" s="45"/>
      <c r="K101" s="180"/>
      <c r="L101" s="180"/>
      <c r="M101" s="180"/>
      <c r="N101" s="188"/>
    </row>
    <row r="102" spans="7:14" x14ac:dyDescent="0.3">
      <c r="G102" s="46"/>
      <c r="H102" s="45"/>
      <c r="I102" s="45"/>
      <c r="J102" s="45"/>
      <c r="K102" s="45"/>
      <c r="L102" s="45"/>
      <c r="M102" s="45"/>
      <c r="N102" s="48"/>
    </row>
    <row r="103" spans="7:14" x14ac:dyDescent="0.3">
      <c r="G103" s="46"/>
      <c r="H103" s="45"/>
      <c r="I103" s="45"/>
      <c r="J103" s="45"/>
      <c r="K103" s="45"/>
      <c r="L103" s="45"/>
      <c r="M103" s="45"/>
      <c r="N103" s="48"/>
    </row>
    <row r="104" spans="7:14" x14ac:dyDescent="0.3">
      <c r="G104" s="46"/>
      <c r="H104" s="45"/>
      <c r="I104" s="45"/>
      <c r="J104" s="45"/>
      <c r="K104" s="45"/>
      <c r="L104" s="45"/>
      <c r="M104" s="45"/>
      <c r="N104" s="48"/>
    </row>
    <row r="105" spans="7:14" ht="13.5" thickBot="1" x14ac:dyDescent="0.35">
      <c r="G105" s="181"/>
      <c r="H105" s="182"/>
      <c r="I105" s="182"/>
      <c r="J105" s="182"/>
      <c r="K105" s="182"/>
      <c r="L105" s="182"/>
      <c r="M105" s="182"/>
      <c r="N105" s="183"/>
    </row>
    <row r="106" spans="7:14" x14ac:dyDescent="0.3">
      <c r="G106" s="42"/>
      <c r="H106" s="42"/>
      <c r="I106" s="42"/>
      <c r="J106" s="42"/>
      <c r="K106" s="42"/>
      <c r="L106" s="42"/>
      <c r="M106" s="42"/>
      <c r="N106" s="42"/>
    </row>
  </sheetData>
  <mergeCells count="93">
    <mergeCell ref="D1:G1"/>
    <mergeCell ref="I1:J1"/>
    <mergeCell ref="L1:M1"/>
    <mergeCell ref="D2:G2"/>
    <mergeCell ref="I2:J2"/>
    <mergeCell ref="L2:M2"/>
    <mergeCell ref="A4:G4"/>
    <mergeCell ref="H4:P4"/>
    <mergeCell ref="A5:B5"/>
    <mergeCell ref="C5:P5"/>
    <mergeCell ref="A6:C6"/>
    <mergeCell ref="D6:E6"/>
    <mergeCell ref="A7:C7"/>
    <mergeCell ref="D7:E7"/>
    <mergeCell ref="A8:C8"/>
    <mergeCell ref="D8:E8"/>
    <mergeCell ref="A9:C9"/>
    <mergeCell ref="D9:E9"/>
    <mergeCell ref="M15:R15"/>
    <mergeCell ref="A10:C10"/>
    <mergeCell ref="D10:E10"/>
    <mergeCell ref="A11:C11"/>
    <mergeCell ref="D11:E11"/>
    <mergeCell ref="A12:C12"/>
    <mergeCell ref="D12:E12"/>
    <mergeCell ref="A13:C13"/>
    <mergeCell ref="D13:E13"/>
    <mergeCell ref="A14:C14"/>
    <mergeCell ref="D14:E14"/>
    <mergeCell ref="A15:K15"/>
    <mergeCell ref="C16:E16"/>
    <mergeCell ref="C17:E17"/>
    <mergeCell ref="A21:C21"/>
    <mergeCell ref="D21:E21"/>
    <mergeCell ref="A22:C22"/>
    <mergeCell ref="D22:E22"/>
    <mergeCell ref="A23:C23"/>
    <mergeCell ref="D23:E23"/>
    <mergeCell ref="A24:C24"/>
    <mergeCell ref="D24:E24"/>
    <mergeCell ref="A25:C25"/>
    <mergeCell ref="D25:E25"/>
    <mergeCell ref="A26:C26"/>
    <mergeCell ref="D26:E26"/>
    <mergeCell ref="A27:C27"/>
    <mergeCell ref="D27:E27"/>
    <mergeCell ref="A28:C28"/>
    <mergeCell ref="D28:E28"/>
    <mergeCell ref="A29:C29"/>
    <mergeCell ref="D29:E29"/>
    <mergeCell ref="A30:K30"/>
    <mergeCell ref="D31:E31"/>
    <mergeCell ref="A34:C34"/>
    <mergeCell ref="D34:E34"/>
    <mergeCell ref="A35:C35"/>
    <mergeCell ref="D35:E35"/>
    <mergeCell ref="A36:C36"/>
    <mergeCell ref="D36:E36"/>
    <mergeCell ref="A37:C37"/>
    <mergeCell ref="D37:E37"/>
    <mergeCell ref="B44:E44"/>
    <mergeCell ref="A38:C38"/>
    <mergeCell ref="D38:E38"/>
    <mergeCell ref="A39:C39"/>
    <mergeCell ref="D39:E39"/>
    <mergeCell ref="A40:C40"/>
    <mergeCell ref="D40:E40"/>
    <mergeCell ref="A41:C41"/>
    <mergeCell ref="D41:E41"/>
    <mergeCell ref="A42:C42"/>
    <mergeCell ref="D42:E42"/>
    <mergeCell ref="A43:K43"/>
    <mergeCell ref="G83:H83"/>
    <mergeCell ref="A50:K50"/>
    <mergeCell ref="M50:O50"/>
    <mergeCell ref="A51:K55"/>
    <mergeCell ref="M51:O55"/>
    <mergeCell ref="A57:K57"/>
    <mergeCell ref="A58:K63"/>
    <mergeCell ref="M58:O58"/>
    <mergeCell ref="M59:O63"/>
    <mergeCell ref="J73:L73"/>
    <mergeCell ref="G79:H79"/>
    <mergeCell ref="G80:H80"/>
    <mergeCell ref="G81:H81"/>
    <mergeCell ref="G82:H82"/>
    <mergeCell ref="G92:H92"/>
    <mergeCell ref="G84:H84"/>
    <mergeCell ref="G87:H87"/>
    <mergeCell ref="G88:H88"/>
    <mergeCell ref="G89:H89"/>
    <mergeCell ref="G90:H90"/>
    <mergeCell ref="G91:H91"/>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800-000000000000}">
      <formula1>AvancementTheme</formula1>
    </dataValidation>
  </dataValidations>
  <hyperlinks>
    <hyperlink ref="O1" location="DPDV_02DL3" display="PdV" xr:uid="{00000000-0004-0000-3800-000000000000}"/>
    <hyperlink ref="P1" location="DKPI_02DL3" display="KPI's" xr:uid="{00000000-0004-0000-3800-000001000000}"/>
  </hyperlinks>
  <pageMargins left="0.70866141732283472" right="0.70866141732283472" top="0.74803149606299213" bottom="0.74803149606299213" header="0.31496062992125984" footer="0.31496062992125984"/>
  <pageSetup paperSize="9" scale="42" orientation="portrait" r:id="rId1"/>
  <headerFooter>
    <oddHeader>&amp;LPAD Methodology (c) 2013-2014&amp;RStrategic Management Workshop</oddHeader>
    <oddFooter>&amp;L&amp;F&amp;C&amp;A&amp;RSituation au : &amp;D - page : &amp;P/&amp;N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66">
    <tabColor theme="2" tint="-0.249977111117893"/>
    <pageSetUpPr fitToPage="1"/>
  </sheetPr>
  <dimension ref="A1:Q123"/>
  <sheetViews>
    <sheetView showGridLines="0" showRowColHeaders="0" zoomScaleNormal="100" workbookViewId="0">
      <pane ySplit="7" topLeftCell="A8" activePane="bottomLeft" state="frozen"/>
      <selection activeCell="E12" sqref="E12:H12"/>
      <selection pane="bottomLeft" activeCell="A12" sqref="A12:I12"/>
    </sheetView>
  </sheetViews>
  <sheetFormatPr baseColWidth="10" defaultColWidth="11.453125" defaultRowHeight="14.5" x14ac:dyDescent="0.35"/>
  <cols>
    <col min="1" max="3" width="11.453125" style="61"/>
    <col min="4" max="16" width="10.7265625" style="61" customWidth="1"/>
    <col min="17" max="16384" width="11.453125" style="61"/>
  </cols>
  <sheetData>
    <row r="1" spans="1:17" s="55" customFormat="1" ht="15" customHeight="1" x14ac:dyDescent="0.35">
      <c r="A1" s="395"/>
      <c r="B1" s="395"/>
      <c r="C1" s="395"/>
      <c r="D1" s="1995" t="s">
        <v>5</v>
      </c>
      <c r="E1" s="1995"/>
      <c r="F1" s="1995"/>
      <c r="G1" s="1995"/>
      <c r="H1" s="396"/>
      <c r="I1" s="1995" t="s">
        <v>6</v>
      </c>
      <c r="J1" s="1995"/>
      <c r="K1" s="395"/>
      <c r="L1" s="1995" t="s">
        <v>9</v>
      </c>
      <c r="M1" s="1995"/>
      <c r="N1" s="395"/>
      <c r="O1" s="459" t="s">
        <v>2</v>
      </c>
      <c r="P1" s="459" t="s">
        <v>3</v>
      </c>
      <c r="Q1" s="450"/>
    </row>
    <row r="2" spans="1:17" s="59" customFormat="1" ht="18" customHeight="1" x14ac:dyDescent="0.35">
      <c r="A2" s="398"/>
      <c r="B2" s="398"/>
      <c r="C2" s="398"/>
      <c r="D2" s="1996" t="str">
        <f>NomClient</f>
        <v>BestEditor</v>
      </c>
      <c r="E2" s="1997"/>
      <c r="F2" s="1997"/>
      <c r="G2" s="1998"/>
      <c r="H2" s="398"/>
      <c r="I2" s="2164" t="s">
        <v>283</v>
      </c>
      <c r="J2" s="2000"/>
      <c r="K2" s="398"/>
      <c r="L2" s="2001">
        <v>41863.36142361111</v>
      </c>
      <c r="M2" s="2002"/>
      <c r="N2" s="399"/>
      <c r="O2" s="448">
        <f>IF(LEN(DPDV_08VA2)&gt;0,LEN(DPDV_08VA2),0-PDV_NBmini)</f>
        <v>72</v>
      </c>
      <c r="P2" s="448">
        <f>IF(LEN(DKPI_08VA2)&gt;0,LEN(DKPI_08VA2),0-KPI_NBmini)</f>
        <v>46</v>
      </c>
      <c r="Q2" s="451"/>
    </row>
    <row r="3" spans="1:17" ht="6.75" customHeight="1" thickBot="1" x14ac:dyDescent="0.4">
      <c r="A3" s="401"/>
      <c r="B3" s="401"/>
      <c r="C3" s="401"/>
      <c r="D3" s="401"/>
      <c r="E3" s="401"/>
      <c r="F3" s="401"/>
      <c r="G3" s="401"/>
      <c r="H3" s="401"/>
      <c r="I3" s="401"/>
      <c r="J3" s="401"/>
      <c r="K3" s="401"/>
      <c r="L3" s="401"/>
      <c r="M3" s="401"/>
      <c r="N3" s="401"/>
      <c r="O3" s="401"/>
      <c r="P3" s="401"/>
      <c r="Q3" s="64"/>
    </row>
    <row r="4" spans="1:17" s="1" customFormat="1" ht="24.75" customHeight="1" thickBot="1" x14ac:dyDescent="0.4">
      <c r="A4" s="3504" t="str">
        <f>Parametre!B31 &amp; "   : "</f>
        <v xml:space="preserve">   : </v>
      </c>
      <c r="B4" s="3504"/>
      <c r="C4" s="3504"/>
      <c r="D4" s="3504"/>
      <c r="E4" s="3504"/>
      <c r="F4" s="3504"/>
      <c r="G4" s="3504"/>
      <c r="H4" s="3505" t="str">
        <f>"Attractivité de l'offre pour " &amp; NomProd2</f>
        <v>Attractivité de l'offre pour Offre 2</v>
      </c>
      <c r="I4" s="3505"/>
      <c r="J4" s="3505"/>
      <c r="K4" s="3505"/>
      <c r="L4" s="3505"/>
      <c r="M4" s="3505"/>
      <c r="N4" s="3505"/>
      <c r="O4" s="3505"/>
      <c r="P4" s="3506"/>
      <c r="Q4" s="435"/>
    </row>
    <row r="5" spans="1:17" s="28" customFormat="1" ht="38.25" customHeight="1" thickBot="1" x14ac:dyDescent="0.4">
      <c r="A5" s="2017" t="s">
        <v>14</v>
      </c>
      <c r="B5" s="2017"/>
      <c r="C5" s="2018" t="s">
        <v>452</v>
      </c>
      <c r="D5" s="2018"/>
      <c r="E5" s="2018"/>
      <c r="F5" s="2018"/>
      <c r="G5" s="2018"/>
      <c r="H5" s="2018"/>
      <c r="I5" s="2018"/>
      <c r="J5" s="2018"/>
      <c r="K5" s="2018"/>
      <c r="L5" s="2018"/>
      <c r="M5" s="2018"/>
      <c r="N5" s="2018"/>
      <c r="O5" s="2018"/>
      <c r="P5" s="2018"/>
      <c r="Q5" s="791"/>
    </row>
    <row r="6" spans="1:17" s="107" customFormat="1" ht="49.5" customHeight="1" thickTop="1" x14ac:dyDescent="0.35">
      <c r="A6" s="3507" t="s">
        <v>461</v>
      </c>
      <c r="B6" s="3508"/>
      <c r="C6" s="3508"/>
      <c r="D6" s="3508"/>
      <c r="E6" s="3509"/>
      <c r="F6" s="3513" t="s">
        <v>1004</v>
      </c>
      <c r="G6" s="3514"/>
      <c r="H6" s="3515" t="s">
        <v>1005</v>
      </c>
      <c r="I6" s="3515"/>
      <c r="J6" s="3515" t="s">
        <v>1006</v>
      </c>
      <c r="K6" s="3515"/>
      <c r="L6" s="3516" t="s">
        <v>17</v>
      </c>
      <c r="M6" s="3516"/>
      <c r="N6" s="3516"/>
      <c r="O6" s="3516"/>
      <c r="P6" s="3517"/>
      <c r="Q6" s="782"/>
    </row>
    <row r="7" spans="1:17" s="107" customFormat="1" ht="26.25" customHeight="1" x14ac:dyDescent="0.35">
      <c r="A7" s="3510"/>
      <c r="B7" s="3511"/>
      <c r="C7" s="3511"/>
      <c r="D7" s="3511"/>
      <c r="E7" s="3512"/>
      <c r="F7" s="3520" t="s">
        <v>16</v>
      </c>
      <c r="G7" s="3520"/>
      <c r="H7" s="3520" t="s">
        <v>16</v>
      </c>
      <c r="I7" s="3520"/>
      <c r="J7" s="3520" t="s">
        <v>16</v>
      </c>
      <c r="K7" s="3520"/>
      <c r="L7" s="3518"/>
      <c r="M7" s="3518"/>
      <c r="N7" s="3518"/>
      <c r="O7" s="3518"/>
      <c r="P7" s="3519"/>
      <c r="Q7" s="782"/>
    </row>
    <row r="8" spans="1:17" s="267" customFormat="1" ht="9" customHeight="1" x14ac:dyDescent="0.35">
      <c r="A8" s="3521"/>
      <c r="B8" s="3522"/>
      <c r="C8" s="3522"/>
      <c r="D8" s="3522"/>
      <c r="E8" s="3522"/>
      <c r="F8" s="3522"/>
      <c r="G8" s="3522"/>
      <c r="H8" s="3522"/>
      <c r="I8" s="3522"/>
      <c r="J8" s="3522"/>
      <c r="K8" s="3522"/>
      <c r="L8" s="3522"/>
      <c r="M8" s="3522"/>
      <c r="N8" s="3522"/>
      <c r="O8" s="3522"/>
      <c r="P8" s="3523"/>
      <c r="Q8" s="920"/>
    </row>
    <row r="9" spans="1:17" s="24" customFormat="1" ht="19.5" customHeight="1" x14ac:dyDescent="0.35">
      <c r="A9" s="3524" t="s">
        <v>453</v>
      </c>
      <c r="B9" s="3525"/>
      <c r="C9" s="3525"/>
      <c r="D9" s="3525"/>
      <c r="E9" s="3525"/>
      <c r="F9" s="3525"/>
      <c r="G9" s="3525"/>
      <c r="H9" s="3525"/>
      <c r="I9" s="3525"/>
      <c r="J9" s="3525"/>
      <c r="K9" s="3525"/>
      <c r="L9" s="3525"/>
      <c r="M9" s="3525"/>
      <c r="N9" s="3525"/>
      <c r="O9" s="3525"/>
      <c r="P9" s="3526"/>
      <c r="Q9" s="918"/>
    </row>
    <row r="10" spans="1:17" ht="15" customHeight="1" x14ac:dyDescent="0.35">
      <c r="A10" s="3527" t="s">
        <v>168</v>
      </c>
      <c r="B10" s="3528"/>
      <c r="C10" s="3528"/>
      <c r="D10" s="3528"/>
      <c r="E10" s="3528"/>
      <c r="F10" s="3529">
        <v>8</v>
      </c>
      <c r="G10" s="3529"/>
      <c r="H10" s="3529"/>
      <c r="I10" s="3529"/>
      <c r="J10" s="3529"/>
      <c r="K10" s="3529"/>
      <c r="L10" s="3530"/>
      <c r="M10" s="3530"/>
      <c r="N10" s="3530"/>
      <c r="O10" s="3530"/>
      <c r="P10" s="3531"/>
      <c r="Q10" s="64"/>
    </row>
    <row r="11" spans="1:17" ht="15" customHeight="1" x14ac:dyDescent="0.35">
      <c r="A11" s="3527" t="s">
        <v>169</v>
      </c>
      <c r="B11" s="3532"/>
      <c r="C11" s="3532"/>
      <c r="D11" s="3532"/>
      <c r="E11" s="3532"/>
      <c r="F11" s="3529">
        <v>7</v>
      </c>
      <c r="G11" s="3529"/>
      <c r="H11" s="3529"/>
      <c r="I11" s="3529"/>
      <c r="J11" s="3529"/>
      <c r="K11" s="3529"/>
      <c r="L11" s="3530"/>
      <c r="M11" s="3530"/>
      <c r="N11" s="3530"/>
      <c r="O11" s="3530"/>
      <c r="P11" s="3531"/>
      <c r="Q11" s="64"/>
    </row>
    <row r="12" spans="1:17" ht="15" customHeight="1" x14ac:dyDescent="0.35">
      <c r="A12" s="3527" t="s">
        <v>170</v>
      </c>
      <c r="B12" s="3532"/>
      <c r="C12" s="3532"/>
      <c r="D12" s="3532"/>
      <c r="E12" s="3532"/>
      <c r="F12" s="3529">
        <v>10</v>
      </c>
      <c r="G12" s="3529"/>
      <c r="H12" s="3529"/>
      <c r="I12" s="3529"/>
      <c r="J12" s="3529"/>
      <c r="K12" s="3529"/>
      <c r="L12" s="3530"/>
      <c r="M12" s="3530"/>
      <c r="N12" s="3530"/>
      <c r="O12" s="3530"/>
      <c r="P12" s="3531"/>
      <c r="Q12" s="64"/>
    </row>
    <row r="13" spans="1:17" ht="15" customHeight="1" x14ac:dyDescent="0.35">
      <c r="A13" s="3527" t="s">
        <v>171</v>
      </c>
      <c r="B13" s="3532"/>
      <c r="C13" s="3532"/>
      <c r="D13" s="3532"/>
      <c r="E13" s="3532"/>
      <c r="F13" s="3529">
        <v>10</v>
      </c>
      <c r="G13" s="3529"/>
      <c r="H13" s="3529"/>
      <c r="I13" s="3529"/>
      <c r="J13" s="3529"/>
      <c r="K13" s="3529"/>
      <c r="L13" s="3530"/>
      <c r="M13" s="3530"/>
      <c r="N13" s="3530"/>
      <c r="O13" s="3530"/>
      <c r="P13" s="3531"/>
      <c r="Q13" s="64"/>
    </row>
    <row r="14" spans="1:17" ht="15" customHeight="1" x14ac:dyDescent="0.35">
      <c r="A14" s="3527" t="s">
        <v>172</v>
      </c>
      <c r="B14" s="3532"/>
      <c r="C14" s="3532"/>
      <c r="D14" s="3532"/>
      <c r="E14" s="3532"/>
      <c r="F14" s="3529">
        <v>10</v>
      </c>
      <c r="G14" s="3529"/>
      <c r="H14" s="3529"/>
      <c r="I14" s="3529"/>
      <c r="J14" s="3529"/>
      <c r="K14" s="3529"/>
      <c r="L14" s="3530"/>
      <c r="M14" s="3530"/>
      <c r="N14" s="3530"/>
      <c r="O14" s="3530"/>
      <c r="P14" s="3531"/>
      <c r="Q14" s="64"/>
    </row>
    <row r="15" spans="1:17" ht="15" customHeight="1" x14ac:dyDescent="0.35">
      <c r="A15" s="3527" t="s">
        <v>173</v>
      </c>
      <c r="B15" s="3532"/>
      <c r="C15" s="3532"/>
      <c r="D15" s="3532"/>
      <c r="E15" s="3532"/>
      <c r="F15" s="3529">
        <v>8</v>
      </c>
      <c r="G15" s="3529"/>
      <c r="H15" s="3529"/>
      <c r="I15" s="3529"/>
      <c r="J15" s="3529"/>
      <c r="K15" s="3529"/>
      <c r="L15" s="3530"/>
      <c r="M15" s="3530"/>
      <c r="N15" s="3530"/>
      <c r="O15" s="3530"/>
      <c r="P15" s="3531"/>
      <c r="Q15" s="64"/>
    </row>
    <row r="16" spans="1:17" ht="15" customHeight="1" x14ac:dyDescent="0.35">
      <c r="A16" s="3527" t="s">
        <v>174</v>
      </c>
      <c r="B16" s="3532"/>
      <c r="C16" s="3532"/>
      <c r="D16" s="3532"/>
      <c r="E16" s="3532"/>
      <c r="F16" s="3529">
        <v>10</v>
      </c>
      <c r="G16" s="3529"/>
      <c r="H16" s="3529"/>
      <c r="I16" s="3529"/>
      <c r="J16" s="3529"/>
      <c r="K16" s="3529"/>
      <c r="L16" s="3530"/>
      <c r="M16" s="3530"/>
      <c r="N16" s="3530"/>
      <c r="O16" s="3530"/>
      <c r="P16" s="3531"/>
      <c r="Q16" s="64"/>
    </row>
    <row r="17" spans="1:17" ht="15" customHeight="1" x14ac:dyDescent="0.35">
      <c r="A17" s="3527" t="s">
        <v>175</v>
      </c>
      <c r="B17" s="3532"/>
      <c r="C17" s="3532"/>
      <c r="D17" s="3532"/>
      <c r="E17" s="3532"/>
      <c r="F17" s="3529">
        <v>8</v>
      </c>
      <c r="G17" s="3529"/>
      <c r="H17" s="3529"/>
      <c r="I17" s="3529"/>
      <c r="J17" s="3529"/>
      <c r="K17" s="3529"/>
      <c r="L17" s="3530"/>
      <c r="M17" s="3530"/>
      <c r="N17" s="3530"/>
      <c r="O17" s="3530"/>
      <c r="P17" s="3531"/>
      <c r="Q17" s="64"/>
    </row>
    <row r="18" spans="1:17" ht="6.75" customHeight="1" x14ac:dyDescent="0.35">
      <c r="A18" s="960"/>
      <c r="B18" s="961"/>
      <c r="C18" s="961"/>
      <c r="D18" s="961"/>
      <c r="E18" s="961"/>
      <c r="F18" s="3533">
        <v>0</v>
      </c>
      <c r="G18" s="3533"/>
      <c r="H18" s="3533">
        <v>0</v>
      </c>
      <c r="I18" s="3533"/>
      <c r="J18" s="3533">
        <v>0</v>
      </c>
      <c r="K18" s="3533"/>
      <c r="L18" s="3534"/>
      <c r="M18" s="3534"/>
      <c r="N18" s="3534"/>
      <c r="O18" s="3534"/>
      <c r="P18" s="3535"/>
      <c r="Q18" s="64"/>
    </row>
    <row r="19" spans="1:17" s="24" customFormat="1" ht="19.5" customHeight="1" x14ac:dyDescent="0.35">
      <c r="A19" s="3524" t="s">
        <v>188</v>
      </c>
      <c r="B19" s="3525"/>
      <c r="C19" s="3525"/>
      <c r="D19" s="3525"/>
      <c r="E19" s="3525"/>
      <c r="F19" s="3525"/>
      <c r="G19" s="3525"/>
      <c r="H19" s="3525"/>
      <c r="I19" s="3525"/>
      <c r="J19" s="3525"/>
      <c r="K19" s="3525"/>
      <c r="L19" s="3525"/>
      <c r="M19" s="3525"/>
      <c r="N19" s="3525"/>
      <c r="O19" s="3525"/>
      <c r="P19" s="3526"/>
      <c r="Q19" s="918"/>
    </row>
    <row r="20" spans="1:17" s="24" customFormat="1" ht="17.25" customHeight="1" x14ac:dyDescent="0.35">
      <c r="A20" s="3527" t="s">
        <v>176</v>
      </c>
      <c r="B20" s="3532"/>
      <c r="C20" s="3532"/>
      <c r="D20" s="3532"/>
      <c r="E20" s="3532"/>
      <c r="F20" s="3529">
        <v>7</v>
      </c>
      <c r="G20" s="3529"/>
      <c r="H20" s="3529"/>
      <c r="I20" s="3529"/>
      <c r="J20" s="3529"/>
      <c r="K20" s="3529"/>
      <c r="L20" s="3530"/>
      <c r="M20" s="3530"/>
      <c r="N20" s="3530"/>
      <c r="O20" s="3530"/>
      <c r="P20" s="3531"/>
      <c r="Q20" s="918"/>
    </row>
    <row r="21" spans="1:17" s="24" customFormat="1" ht="15" customHeight="1" x14ac:dyDescent="0.35">
      <c r="A21" s="3536" t="s">
        <v>454</v>
      </c>
      <c r="B21" s="3532"/>
      <c r="C21" s="3532"/>
      <c r="D21" s="3532"/>
      <c r="E21" s="3532"/>
      <c r="F21" s="3529">
        <v>8</v>
      </c>
      <c r="G21" s="3529"/>
      <c r="H21" s="3529"/>
      <c r="I21" s="3529"/>
      <c r="J21" s="3529"/>
      <c r="K21" s="3529"/>
      <c r="L21" s="3530"/>
      <c r="M21" s="3530"/>
      <c r="N21" s="3530"/>
      <c r="O21" s="3530"/>
      <c r="P21" s="3531"/>
      <c r="Q21" s="918"/>
    </row>
    <row r="22" spans="1:17" ht="15" customHeight="1" x14ac:dyDescent="0.35">
      <c r="A22" s="3536" t="s">
        <v>177</v>
      </c>
      <c r="B22" s="3532"/>
      <c r="C22" s="3532"/>
      <c r="D22" s="3532"/>
      <c r="E22" s="3532"/>
      <c r="F22" s="3529">
        <v>8</v>
      </c>
      <c r="G22" s="3529"/>
      <c r="H22" s="3529"/>
      <c r="I22" s="3529"/>
      <c r="J22" s="3529"/>
      <c r="K22" s="3529"/>
      <c r="L22" s="3530"/>
      <c r="M22" s="3530"/>
      <c r="N22" s="3530"/>
      <c r="O22" s="3530"/>
      <c r="P22" s="3531"/>
      <c r="Q22" s="64"/>
    </row>
    <row r="23" spans="1:17" ht="15" customHeight="1" x14ac:dyDescent="0.35">
      <c r="A23" s="3536" t="s">
        <v>178</v>
      </c>
      <c r="B23" s="3532"/>
      <c r="C23" s="3532"/>
      <c r="D23" s="3532"/>
      <c r="E23" s="3532"/>
      <c r="F23" s="3529">
        <v>10</v>
      </c>
      <c r="G23" s="3529"/>
      <c r="H23" s="3529"/>
      <c r="I23" s="3529"/>
      <c r="J23" s="3529"/>
      <c r="K23" s="3529"/>
      <c r="L23" s="3530"/>
      <c r="M23" s="3530"/>
      <c r="N23" s="3530"/>
      <c r="O23" s="3530"/>
      <c r="P23" s="3531"/>
      <c r="Q23" s="64"/>
    </row>
    <row r="24" spans="1:17" ht="15" customHeight="1" x14ac:dyDescent="0.35">
      <c r="A24" s="3527" t="s">
        <v>179</v>
      </c>
      <c r="B24" s="3532"/>
      <c r="C24" s="3532"/>
      <c r="D24" s="3532"/>
      <c r="E24" s="3532"/>
      <c r="F24" s="3529">
        <v>7</v>
      </c>
      <c r="G24" s="3529"/>
      <c r="H24" s="3529"/>
      <c r="I24" s="3529"/>
      <c r="J24" s="3529"/>
      <c r="K24" s="3529"/>
      <c r="L24" s="3530"/>
      <c r="M24" s="3530"/>
      <c r="N24" s="3530"/>
      <c r="O24" s="3530"/>
      <c r="P24" s="3531"/>
      <c r="Q24" s="64"/>
    </row>
    <row r="25" spans="1:17" ht="15" customHeight="1" x14ac:dyDescent="0.35">
      <c r="A25" s="3527" t="s">
        <v>180</v>
      </c>
      <c r="B25" s="3532"/>
      <c r="C25" s="3532"/>
      <c r="D25" s="3532"/>
      <c r="E25" s="3532"/>
      <c r="F25" s="3529">
        <v>4</v>
      </c>
      <c r="G25" s="3529"/>
      <c r="H25" s="3529"/>
      <c r="I25" s="3529"/>
      <c r="J25" s="3529"/>
      <c r="K25" s="3529"/>
      <c r="L25" s="3530"/>
      <c r="M25" s="3530"/>
      <c r="N25" s="3530"/>
      <c r="O25" s="3530"/>
      <c r="P25" s="3531"/>
      <c r="Q25" s="64"/>
    </row>
    <row r="26" spans="1:17" ht="15" customHeight="1" x14ac:dyDescent="0.35">
      <c r="A26" s="3527" t="s">
        <v>181</v>
      </c>
      <c r="B26" s="3532"/>
      <c r="C26" s="3532"/>
      <c r="D26" s="3532"/>
      <c r="E26" s="3532"/>
      <c r="F26" s="3529">
        <v>6</v>
      </c>
      <c r="G26" s="3529"/>
      <c r="H26" s="3529"/>
      <c r="I26" s="3529"/>
      <c r="J26" s="3529"/>
      <c r="K26" s="3529"/>
      <c r="L26" s="3530"/>
      <c r="M26" s="3530"/>
      <c r="N26" s="3530"/>
      <c r="O26" s="3530"/>
      <c r="P26" s="3531"/>
      <c r="Q26" s="64"/>
    </row>
    <row r="27" spans="1:17" ht="15" customHeight="1" x14ac:dyDescent="0.35">
      <c r="A27" s="3527" t="s">
        <v>182</v>
      </c>
      <c r="B27" s="3532"/>
      <c r="C27" s="3532"/>
      <c r="D27" s="3532"/>
      <c r="E27" s="3532"/>
      <c r="F27" s="3529">
        <v>2</v>
      </c>
      <c r="G27" s="3529"/>
      <c r="H27" s="3529"/>
      <c r="I27" s="3529"/>
      <c r="J27" s="3529"/>
      <c r="K27" s="3529"/>
      <c r="L27" s="3530"/>
      <c r="M27" s="3530"/>
      <c r="N27" s="3530"/>
      <c r="O27" s="3530"/>
      <c r="P27" s="3531"/>
      <c r="Q27" s="64"/>
    </row>
    <row r="28" spans="1:17" ht="15" customHeight="1" x14ac:dyDescent="0.35">
      <c r="A28" s="3527" t="s">
        <v>183</v>
      </c>
      <c r="B28" s="3532"/>
      <c r="C28" s="3532"/>
      <c r="D28" s="3532"/>
      <c r="E28" s="3532"/>
      <c r="F28" s="3529">
        <v>8</v>
      </c>
      <c r="G28" s="3529"/>
      <c r="H28" s="3529"/>
      <c r="I28" s="3529"/>
      <c r="J28" s="3529"/>
      <c r="K28" s="3529"/>
      <c r="L28" s="3530"/>
      <c r="M28" s="3530"/>
      <c r="N28" s="3530"/>
      <c r="O28" s="3530"/>
      <c r="P28" s="3531"/>
      <c r="Q28" s="64"/>
    </row>
    <row r="29" spans="1:17" ht="15" customHeight="1" x14ac:dyDescent="0.35">
      <c r="A29" s="3527" t="s">
        <v>184</v>
      </c>
      <c r="B29" s="3532"/>
      <c r="C29" s="3532"/>
      <c r="D29" s="3532"/>
      <c r="E29" s="3532"/>
      <c r="F29" s="3529">
        <v>8</v>
      </c>
      <c r="G29" s="3529"/>
      <c r="H29" s="3529"/>
      <c r="I29" s="3529"/>
      <c r="J29" s="3529"/>
      <c r="K29" s="3529"/>
      <c r="L29" s="3530"/>
      <c r="M29" s="3530"/>
      <c r="N29" s="3530"/>
      <c r="O29" s="3530"/>
      <c r="P29" s="3531"/>
      <c r="Q29" s="64"/>
    </row>
    <row r="30" spans="1:17" ht="15" customHeight="1" x14ac:dyDescent="0.35">
      <c r="A30" s="3527" t="s">
        <v>185</v>
      </c>
      <c r="B30" s="3532"/>
      <c r="C30" s="3532"/>
      <c r="D30" s="3532"/>
      <c r="E30" s="3532"/>
      <c r="F30" s="3529">
        <v>6</v>
      </c>
      <c r="G30" s="3529"/>
      <c r="H30" s="3529"/>
      <c r="I30" s="3529"/>
      <c r="J30" s="3529"/>
      <c r="K30" s="3529"/>
      <c r="L30" s="3530"/>
      <c r="M30" s="3530"/>
      <c r="N30" s="3530"/>
      <c r="O30" s="3530"/>
      <c r="P30" s="3531"/>
      <c r="Q30" s="64"/>
    </row>
    <row r="31" spans="1:17" ht="15" customHeight="1" x14ac:dyDescent="0.35">
      <c r="A31" s="3527" t="s">
        <v>186</v>
      </c>
      <c r="B31" s="3532"/>
      <c r="C31" s="3532"/>
      <c r="D31" s="3532"/>
      <c r="E31" s="3532"/>
      <c r="F31" s="3529">
        <v>10</v>
      </c>
      <c r="G31" s="3529"/>
      <c r="H31" s="3529"/>
      <c r="I31" s="3529"/>
      <c r="J31" s="3529"/>
      <c r="K31" s="3529"/>
      <c r="L31" s="3530"/>
      <c r="M31" s="3530"/>
      <c r="N31" s="3530"/>
      <c r="O31" s="3530"/>
      <c r="P31" s="3531"/>
      <c r="Q31" s="64"/>
    </row>
    <row r="32" spans="1:17" ht="15" customHeight="1" x14ac:dyDescent="0.35">
      <c r="A32" s="3527" t="s">
        <v>187</v>
      </c>
      <c r="B32" s="3532"/>
      <c r="C32" s="3532"/>
      <c r="D32" s="3532"/>
      <c r="E32" s="3532"/>
      <c r="F32" s="3529">
        <v>10</v>
      </c>
      <c r="G32" s="3529"/>
      <c r="H32" s="3529"/>
      <c r="I32" s="3529"/>
      <c r="J32" s="3529"/>
      <c r="K32" s="3529"/>
      <c r="L32" s="3530"/>
      <c r="M32" s="3530"/>
      <c r="N32" s="3530"/>
      <c r="O32" s="3530"/>
      <c r="P32" s="3531"/>
      <c r="Q32" s="64"/>
    </row>
    <row r="33" spans="1:17" ht="6.75" customHeight="1" x14ac:dyDescent="0.35">
      <c r="A33" s="3537"/>
      <c r="B33" s="3538"/>
      <c r="C33" s="3538"/>
      <c r="D33" s="3538"/>
      <c r="E33" s="3538"/>
      <c r="F33" s="3533">
        <v>0</v>
      </c>
      <c r="G33" s="3533"/>
      <c r="H33" s="3533">
        <v>0</v>
      </c>
      <c r="I33" s="3533"/>
      <c r="J33" s="3533">
        <v>0</v>
      </c>
      <c r="K33" s="3533"/>
      <c r="L33" s="3534"/>
      <c r="M33" s="3534"/>
      <c r="N33" s="3534"/>
      <c r="O33" s="3534"/>
      <c r="P33" s="3535"/>
      <c r="Q33" s="64"/>
    </row>
    <row r="34" spans="1:17" s="24" customFormat="1" ht="19.5" customHeight="1" x14ac:dyDescent="0.35">
      <c r="A34" s="3539" t="s">
        <v>455</v>
      </c>
      <c r="B34" s="3540"/>
      <c r="C34" s="3540"/>
      <c r="D34" s="3540"/>
      <c r="E34" s="3540"/>
      <c r="F34" s="3540"/>
      <c r="G34" s="3540"/>
      <c r="H34" s="3540"/>
      <c r="I34" s="3540"/>
      <c r="J34" s="3540"/>
      <c r="K34" s="3540"/>
      <c r="L34" s="3540"/>
      <c r="M34" s="3540"/>
      <c r="N34" s="3540"/>
      <c r="O34" s="3540"/>
      <c r="P34" s="3541"/>
      <c r="Q34" s="918"/>
    </row>
    <row r="35" spans="1:17" ht="15" customHeight="1" x14ac:dyDescent="0.35">
      <c r="A35" s="3527" t="s">
        <v>458</v>
      </c>
      <c r="B35" s="3532"/>
      <c r="C35" s="3532"/>
      <c r="D35" s="3532"/>
      <c r="E35" s="3532"/>
      <c r="F35" s="3529">
        <v>8</v>
      </c>
      <c r="G35" s="3529"/>
      <c r="H35" s="3529"/>
      <c r="I35" s="3529"/>
      <c r="J35" s="3529"/>
      <c r="K35" s="3529"/>
      <c r="L35" s="3530"/>
      <c r="M35" s="3530"/>
      <c r="N35" s="3530"/>
      <c r="O35" s="3530"/>
      <c r="P35" s="3531"/>
      <c r="Q35" s="64"/>
    </row>
    <row r="36" spans="1:17" ht="15" customHeight="1" x14ac:dyDescent="0.35">
      <c r="A36" s="3527" t="s">
        <v>456</v>
      </c>
      <c r="B36" s="3532"/>
      <c r="C36" s="3532"/>
      <c r="D36" s="3532"/>
      <c r="E36" s="3532"/>
      <c r="F36" s="3529">
        <v>7</v>
      </c>
      <c r="G36" s="3529"/>
      <c r="H36" s="3529"/>
      <c r="I36" s="3529"/>
      <c r="J36" s="3529"/>
      <c r="K36" s="3529"/>
      <c r="L36" s="3530"/>
      <c r="M36" s="3530"/>
      <c r="N36" s="3530"/>
      <c r="O36" s="3530"/>
      <c r="P36" s="3531"/>
      <c r="Q36" s="64"/>
    </row>
    <row r="37" spans="1:17" ht="15" customHeight="1" x14ac:dyDescent="0.35">
      <c r="A37" s="3527" t="s">
        <v>457</v>
      </c>
      <c r="B37" s="3532"/>
      <c r="C37" s="3532"/>
      <c r="D37" s="3532"/>
      <c r="E37" s="3532"/>
      <c r="F37" s="3529">
        <v>7</v>
      </c>
      <c r="G37" s="3529"/>
      <c r="H37" s="3529"/>
      <c r="I37" s="3529"/>
      <c r="J37" s="3529"/>
      <c r="K37" s="3529"/>
      <c r="L37" s="3530"/>
      <c r="M37" s="3530"/>
      <c r="N37" s="3530"/>
      <c r="O37" s="3530"/>
      <c r="P37" s="3531"/>
      <c r="Q37" s="64"/>
    </row>
    <row r="38" spans="1:17" ht="15" customHeight="1" x14ac:dyDescent="0.35">
      <c r="A38" s="3527" t="s">
        <v>460</v>
      </c>
      <c r="B38" s="3532"/>
      <c r="C38" s="3532"/>
      <c r="D38" s="3532"/>
      <c r="E38" s="3532"/>
      <c r="F38" s="3529">
        <v>6</v>
      </c>
      <c r="G38" s="3529"/>
      <c r="H38" s="3529"/>
      <c r="I38" s="3529"/>
      <c r="J38" s="3529"/>
      <c r="K38" s="3529"/>
      <c r="L38" s="3530"/>
      <c r="M38" s="3530"/>
      <c r="N38" s="3530"/>
      <c r="O38" s="3530"/>
      <c r="P38" s="3531"/>
      <c r="Q38" s="64"/>
    </row>
    <row r="39" spans="1:17" ht="15" customHeight="1" x14ac:dyDescent="0.35">
      <c r="A39" s="3542" t="s">
        <v>459</v>
      </c>
      <c r="B39" s="3532"/>
      <c r="C39" s="3532"/>
      <c r="D39" s="3532"/>
      <c r="E39" s="3532"/>
      <c r="F39" s="3529">
        <v>10</v>
      </c>
      <c r="G39" s="3529"/>
      <c r="H39" s="3529"/>
      <c r="I39" s="3529"/>
      <c r="J39" s="3529"/>
      <c r="K39" s="3529"/>
      <c r="L39" s="3530"/>
      <c r="M39" s="3530"/>
      <c r="N39" s="3530"/>
      <c r="O39" s="3530"/>
      <c r="P39" s="3531"/>
      <c r="Q39" s="64"/>
    </row>
    <row r="40" spans="1:17" ht="6.75" customHeight="1" thickBot="1" x14ac:dyDescent="0.4">
      <c r="A40" s="3543"/>
      <c r="B40" s="3544"/>
      <c r="C40" s="3544"/>
      <c r="D40" s="3544"/>
      <c r="E40" s="3544"/>
      <c r="F40" s="3545">
        <v>0</v>
      </c>
      <c r="G40" s="3545"/>
      <c r="H40" s="3545">
        <v>0</v>
      </c>
      <c r="I40" s="3545"/>
      <c r="J40" s="3545">
        <v>0</v>
      </c>
      <c r="K40" s="3545"/>
      <c r="L40" s="3546"/>
      <c r="M40" s="3546"/>
      <c r="N40" s="3546"/>
      <c r="O40" s="3546"/>
      <c r="P40" s="3547"/>
      <c r="Q40" s="64"/>
    </row>
    <row r="41" spans="1:17" s="66" customFormat="1" ht="15" customHeight="1" thickTop="1" x14ac:dyDescent="0.35">
      <c r="A41" s="956"/>
      <c r="B41" s="957"/>
      <c r="C41" s="957"/>
      <c r="D41" s="957"/>
      <c r="E41" s="957"/>
      <c r="F41" s="3559">
        <f>SUM(F10:G40)</f>
        <v>203</v>
      </c>
      <c r="G41" s="3560"/>
      <c r="H41" s="3560">
        <f>SUM(H10:I40)</f>
        <v>0</v>
      </c>
      <c r="I41" s="3560"/>
      <c r="J41" s="3560">
        <f>SUM(J10:K40)</f>
        <v>0</v>
      </c>
      <c r="K41" s="3561"/>
      <c r="L41" s="958"/>
      <c r="M41" s="958"/>
      <c r="N41" s="958"/>
      <c r="O41" s="958"/>
      <c r="P41" s="958"/>
      <c r="Q41" s="402"/>
    </row>
    <row r="42" spans="1:17" s="66" customFormat="1" ht="15" customHeight="1" thickBot="1" x14ac:dyDescent="0.4">
      <c r="A42" s="956"/>
      <c r="B42" s="957"/>
      <c r="C42" s="957"/>
      <c r="D42" s="957"/>
      <c r="E42" s="957"/>
      <c r="F42" s="3562">
        <f>SUM(F10:G40)/26</f>
        <v>7.8076923076923075</v>
      </c>
      <c r="G42" s="3563"/>
      <c r="H42" s="3563">
        <f>SUM(H10:I40)/26</f>
        <v>0</v>
      </c>
      <c r="I42" s="3563"/>
      <c r="J42" s="3563">
        <f>SUM(J10:K40)/26</f>
        <v>0</v>
      </c>
      <c r="K42" s="3564"/>
      <c r="L42" s="958"/>
      <c r="M42" s="958"/>
      <c r="N42" s="958"/>
      <c r="O42" s="958"/>
      <c r="P42" s="958"/>
      <c r="Q42" s="402"/>
    </row>
    <row r="43" spans="1:17" s="66" customFormat="1" ht="15" customHeight="1" thickTop="1" x14ac:dyDescent="0.35">
      <c r="A43" s="956"/>
      <c r="B43" s="957"/>
      <c r="C43" s="957"/>
      <c r="D43" s="957"/>
      <c r="E43" s="957"/>
      <c r="F43" s="959"/>
      <c r="G43" s="959"/>
      <c r="H43" s="959"/>
      <c r="I43" s="959"/>
      <c r="J43" s="959"/>
      <c r="K43" s="959"/>
      <c r="L43" s="958"/>
      <c r="M43" s="958"/>
      <c r="N43" s="958"/>
      <c r="O43" s="958"/>
      <c r="P43" s="958"/>
      <c r="Q43" s="402"/>
    </row>
    <row r="44" spans="1:17" s="66" customFormat="1" ht="15" customHeight="1" x14ac:dyDescent="0.35">
      <c r="A44" s="956"/>
      <c r="B44" s="957"/>
      <c r="C44" s="957"/>
      <c r="D44" s="957"/>
      <c r="E44" s="957"/>
      <c r="F44" s="959"/>
      <c r="G44" s="959"/>
      <c r="H44" s="959"/>
      <c r="I44" s="959"/>
      <c r="J44" s="959"/>
      <c r="K44" s="959"/>
      <c r="L44" s="958"/>
      <c r="M44" s="958"/>
      <c r="N44" s="958"/>
      <c r="O44" s="958"/>
      <c r="P44" s="958"/>
      <c r="Q44" s="402"/>
    </row>
    <row r="45" spans="1:17" s="66" customFormat="1" ht="15" customHeight="1" x14ac:dyDescent="0.35">
      <c r="A45" s="956"/>
      <c r="B45" s="957"/>
      <c r="C45" s="957"/>
      <c r="D45" s="957"/>
      <c r="E45" s="957"/>
      <c r="F45" s="959"/>
      <c r="G45" s="959"/>
      <c r="H45" s="959"/>
      <c r="I45" s="959"/>
      <c r="J45" s="959"/>
      <c r="K45" s="959"/>
      <c r="L45" s="958"/>
      <c r="M45" s="958"/>
      <c r="N45" s="958"/>
      <c r="O45" s="958"/>
      <c r="P45" s="958"/>
      <c r="Q45" s="402"/>
    </row>
    <row r="46" spans="1:17" ht="13.5" customHeight="1" x14ac:dyDescent="0.35">
      <c r="A46" s="919"/>
      <c r="B46" s="788"/>
      <c r="C46" s="788"/>
      <c r="D46" s="788"/>
      <c r="E46" s="788"/>
      <c r="F46" s="455"/>
      <c r="G46" s="455"/>
      <c r="H46" s="455"/>
      <c r="I46" s="455"/>
      <c r="J46" s="455"/>
      <c r="K46" s="455"/>
      <c r="L46" s="455"/>
      <c r="M46" s="455"/>
      <c r="N46" s="455"/>
      <c r="O46" s="455"/>
      <c r="P46" s="455"/>
      <c r="Q46" s="64"/>
    </row>
    <row r="47" spans="1:17" ht="15" thickBot="1" x14ac:dyDescent="0.4">
      <c r="A47" s="64"/>
      <c r="B47" s="64"/>
      <c r="C47" s="64"/>
      <c r="D47" s="64"/>
      <c r="E47" s="64"/>
      <c r="F47" s="64"/>
      <c r="G47" s="64"/>
      <c r="H47" s="64"/>
      <c r="I47" s="64"/>
      <c r="J47" s="64"/>
      <c r="K47" s="64"/>
      <c r="L47" s="64"/>
      <c r="M47" s="64"/>
      <c r="N47" s="64"/>
      <c r="O47" s="64"/>
      <c r="P47" s="64"/>
      <c r="Q47" s="64"/>
    </row>
    <row r="48" spans="1:17" ht="19" thickBot="1" x14ac:dyDescent="0.4">
      <c r="A48" s="3557" t="s">
        <v>10</v>
      </c>
      <c r="B48" s="3557"/>
      <c r="C48" s="3557"/>
      <c r="D48" s="3557"/>
      <c r="E48" s="3557"/>
      <c r="F48" s="3557"/>
      <c r="G48" s="3557"/>
      <c r="H48" s="3557"/>
      <c r="I48" s="3557"/>
      <c r="J48" s="3557"/>
      <c r="K48" s="3558"/>
      <c r="L48" s="157"/>
      <c r="M48" s="2360" t="s">
        <v>491</v>
      </c>
      <c r="N48" s="2361"/>
      <c r="O48" s="2362"/>
      <c r="P48" s="34"/>
      <c r="Q48" s="64"/>
    </row>
    <row r="49" spans="1:17" ht="20.25" customHeight="1" x14ac:dyDescent="0.35">
      <c r="A49" s="3548" t="s">
        <v>462</v>
      </c>
      <c r="B49" s="3549"/>
      <c r="C49" s="3549"/>
      <c r="D49" s="3549"/>
      <c r="E49" s="3549"/>
      <c r="F49" s="3549"/>
      <c r="G49" s="3549"/>
      <c r="H49" s="3549"/>
      <c r="I49" s="3549"/>
      <c r="J49" s="3549"/>
      <c r="K49" s="3550"/>
      <c r="L49" s="40"/>
      <c r="M49" s="2411" t="s">
        <v>571</v>
      </c>
      <c r="N49" s="2412"/>
      <c r="O49" s="2413"/>
      <c r="P49" s="36"/>
      <c r="Q49" s="64"/>
    </row>
    <row r="50" spans="1:17" ht="20.25" customHeight="1" x14ac:dyDescent="0.35">
      <c r="A50" s="3551"/>
      <c r="B50" s="3552"/>
      <c r="C50" s="3552"/>
      <c r="D50" s="3552"/>
      <c r="E50" s="3552"/>
      <c r="F50" s="3552"/>
      <c r="G50" s="3552"/>
      <c r="H50" s="3552"/>
      <c r="I50" s="3552"/>
      <c r="J50" s="3552"/>
      <c r="K50" s="3553"/>
      <c r="L50" s="40"/>
      <c r="M50" s="2414"/>
      <c r="N50" s="2415"/>
      <c r="O50" s="2416"/>
      <c r="P50" s="36"/>
      <c r="Q50" s="64"/>
    </row>
    <row r="51" spans="1:17" ht="20.25" customHeight="1" x14ac:dyDescent="0.35">
      <c r="A51" s="3551"/>
      <c r="B51" s="3552"/>
      <c r="C51" s="3552"/>
      <c r="D51" s="3552"/>
      <c r="E51" s="3552"/>
      <c r="F51" s="3552"/>
      <c r="G51" s="3552"/>
      <c r="H51" s="3552"/>
      <c r="I51" s="3552"/>
      <c r="J51" s="3552"/>
      <c r="K51" s="3553"/>
      <c r="L51" s="40"/>
      <c r="M51" s="2414"/>
      <c r="N51" s="2415"/>
      <c r="O51" s="2416"/>
      <c r="P51" s="36"/>
      <c r="Q51" s="64"/>
    </row>
    <row r="52" spans="1:17" ht="20.25" customHeight="1" thickBot="1" x14ac:dyDescent="0.4">
      <c r="A52" s="3554"/>
      <c r="B52" s="3555"/>
      <c r="C52" s="3555"/>
      <c r="D52" s="3555"/>
      <c r="E52" s="3555"/>
      <c r="F52" s="3555"/>
      <c r="G52" s="3555"/>
      <c r="H52" s="3555"/>
      <c r="I52" s="3555"/>
      <c r="J52" s="3555"/>
      <c r="K52" s="3556"/>
      <c r="L52" s="40"/>
      <c r="M52" s="2417"/>
      <c r="N52" s="2418"/>
      <c r="O52" s="2419"/>
      <c r="P52" s="36"/>
      <c r="Q52" s="64"/>
    </row>
    <row r="53" spans="1:17" ht="15" thickBot="1" x14ac:dyDescent="0.4">
      <c r="A53" s="64"/>
      <c r="B53" s="64"/>
      <c r="C53" s="64"/>
      <c r="D53" s="64"/>
      <c r="E53" s="64"/>
      <c r="F53" s="64"/>
      <c r="G53" s="64"/>
      <c r="H53" s="64"/>
      <c r="I53" s="64"/>
      <c r="J53" s="64"/>
      <c r="K53" s="64"/>
      <c r="L53" s="64"/>
      <c r="M53" s="34"/>
      <c r="N53" s="34"/>
      <c r="O53" s="34"/>
      <c r="P53" s="64"/>
      <c r="Q53" s="64"/>
    </row>
    <row r="54" spans="1:17" ht="19" thickBot="1" x14ac:dyDescent="0.4">
      <c r="A54" s="3557" t="s">
        <v>11</v>
      </c>
      <c r="B54" s="3557"/>
      <c r="C54" s="3557"/>
      <c r="D54" s="3557"/>
      <c r="E54" s="3557"/>
      <c r="F54" s="3557"/>
      <c r="G54" s="3557"/>
      <c r="H54" s="3557"/>
      <c r="I54" s="3557"/>
      <c r="J54" s="3557"/>
      <c r="K54" s="3558"/>
      <c r="L54" s="157"/>
      <c r="M54" s="2360" t="s">
        <v>491</v>
      </c>
      <c r="N54" s="2361"/>
      <c r="O54" s="2362"/>
      <c r="P54" s="34"/>
      <c r="Q54" s="64"/>
    </row>
    <row r="55" spans="1:17" ht="20.25" customHeight="1" x14ac:dyDescent="0.35">
      <c r="A55" s="3548" t="s">
        <v>573</v>
      </c>
      <c r="B55" s="3549"/>
      <c r="C55" s="3549"/>
      <c r="D55" s="3549"/>
      <c r="E55" s="3549"/>
      <c r="F55" s="3549"/>
      <c r="G55" s="3549"/>
      <c r="H55" s="3549"/>
      <c r="I55" s="3549"/>
      <c r="J55" s="3549"/>
      <c r="K55" s="3550"/>
      <c r="L55" s="40"/>
      <c r="M55" s="2411" t="s">
        <v>572</v>
      </c>
      <c r="N55" s="2412"/>
      <c r="O55" s="2413"/>
      <c r="P55" s="36"/>
      <c r="Q55" s="64"/>
    </row>
    <row r="56" spans="1:17" ht="20.25" customHeight="1" x14ac:dyDescent="0.35">
      <c r="A56" s="3551"/>
      <c r="B56" s="3552"/>
      <c r="C56" s="3552"/>
      <c r="D56" s="3552"/>
      <c r="E56" s="3552"/>
      <c r="F56" s="3552"/>
      <c r="G56" s="3552"/>
      <c r="H56" s="3552"/>
      <c r="I56" s="3552"/>
      <c r="J56" s="3552"/>
      <c r="K56" s="3553"/>
      <c r="L56" s="40"/>
      <c r="M56" s="2414"/>
      <c r="N56" s="2415"/>
      <c r="O56" s="2416"/>
      <c r="P56" s="36"/>
      <c r="Q56" s="64"/>
    </row>
    <row r="57" spans="1:17" ht="20.25" customHeight="1" x14ac:dyDescent="0.35">
      <c r="A57" s="3551"/>
      <c r="B57" s="3552"/>
      <c r="C57" s="3552"/>
      <c r="D57" s="3552"/>
      <c r="E57" s="3552"/>
      <c r="F57" s="3552"/>
      <c r="G57" s="3552"/>
      <c r="H57" s="3552"/>
      <c r="I57" s="3552"/>
      <c r="J57" s="3552"/>
      <c r="K57" s="3553"/>
      <c r="L57" s="40"/>
      <c r="M57" s="2414"/>
      <c r="N57" s="2415"/>
      <c r="O57" s="2416"/>
      <c r="P57" s="36"/>
      <c r="Q57" s="64"/>
    </row>
    <row r="58" spans="1:17" ht="20.25" customHeight="1" thickBot="1" x14ac:dyDescent="0.4">
      <c r="A58" s="3554"/>
      <c r="B58" s="3555"/>
      <c r="C58" s="3555"/>
      <c r="D58" s="3555"/>
      <c r="E58" s="3555"/>
      <c r="F58" s="3555"/>
      <c r="G58" s="3555"/>
      <c r="H58" s="3555"/>
      <c r="I58" s="3555"/>
      <c r="J58" s="3555"/>
      <c r="K58" s="3556"/>
      <c r="L58" s="40"/>
      <c r="M58" s="2417"/>
      <c r="N58" s="2418"/>
      <c r="O58" s="2419"/>
      <c r="P58" s="36"/>
      <c r="Q58" s="64"/>
    </row>
    <row r="59" spans="1:17" x14ac:dyDescent="0.35">
      <c r="A59" s="64"/>
      <c r="B59" s="64"/>
      <c r="C59" s="64"/>
      <c r="D59" s="64"/>
      <c r="E59" s="64"/>
      <c r="F59" s="64"/>
      <c r="G59" s="64"/>
      <c r="H59" s="64"/>
      <c r="I59" s="64"/>
      <c r="J59" s="64"/>
      <c r="K59" s="64"/>
      <c r="L59" s="64"/>
      <c r="M59" s="64"/>
      <c r="N59" s="64"/>
      <c r="O59" s="64"/>
      <c r="P59" s="64"/>
      <c r="Q59" s="64"/>
    </row>
    <row r="60" spans="1:17" x14ac:dyDescent="0.35">
      <c r="A60" s="64"/>
      <c r="B60" s="64"/>
      <c r="C60" s="64"/>
      <c r="D60" s="64"/>
      <c r="E60" s="64"/>
      <c r="F60" s="64"/>
      <c r="G60" s="64"/>
      <c r="H60" s="64"/>
      <c r="I60" s="64"/>
      <c r="J60" s="64"/>
      <c r="K60" s="64"/>
      <c r="L60" s="64"/>
      <c r="M60" s="64"/>
      <c r="N60" s="64"/>
      <c r="O60" s="64"/>
      <c r="P60" s="64"/>
      <c r="Q60" s="64"/>
    </row>
    <row r="61" spans="1:17" x14ac:dyDescent="0.35">
      <c r="A61" s="64"/>
      <c r="B61" s="64"/>
      <c r="C61" s="64"/>
      <c r="D61" s="64"/>
      <c r="E61" s="64"/>
      <c r="F61" s="64"/>
      <c r="G61" s="64"/>
      <c r="H61" s="64"/>
      <c r="I61" s="64"/>
      <c r="J61" s="64"/>
      <c r="K61" s="64"/>
      <c r="L61" s="64"/>
      <c r="M61" s="64"/>
      <c r="N61" s="64"/>
      <c r="O61" s="64"/>
      <c r="P61" s="64"/>
      <c r="Q61" s="64"/>
    </row>
    <row r="62" spans="1:17" x14ac:dyDescent="0.35">
      <c r="A62" s="64"/>
      <c r="B62" s="64"/>
      <c r="C62" s="64"/>
      <c r="D62" s="64"/>
      <c r="E62" s="64"/>
      <c r="F62" s="64"/>
      <c r="G62" s="64"/>
      <c r="H62" s="64"/>
      <c r="I62" s="64"/>
      <c r="J62" s="64"/>
      <c r="K62" s="64"/>
      <c r="L62" s="64"/>
      <c r="M62" s="64"/>
      <c r="N62" s="64"/>
      <c r="O62" s="64"/>
      <c r="P62" s="64"/>
      <c r="Q62" s="64"/>
    </row>
    <row r="63" spans="1:17" x14ac:dyDescent="0.35">
      <c r="A63" s="64"/>
      <c r="B63" s="64"/>
      <c r="C63" s="64"/>
      <c r="D63" s="64"/>
      <c r="E63" s="64"/>
      <c r="F63" s="64"/>
      <c r="G63" s="64"/>
      <c r="H63" s="64"/>
      <c r="I63" s="64"/>
      <c r="J63" s="64"/>
      <c r="K63" s="64"/>
      <c r="L63" s="64"/>
      <c r="M63" s="64"/>
      <c r="N63" s="64"/>
      <c r="O63" s="64"/>
      <c r="P63" s="64"/>
      <c r="Q63" s="64"/>
    </row>
    <row r="64" spans="1:17" x14ac:dyDescent="0.35">
      <c r="A64" s="64"/>
      <c r="B64" s="64"/>
      <c r="C64" s="64"/>
      <c r="D64" s="64"/>
      <c r="E64" s="64"/>
      <c r="F64" s="64"/>
      <c r="G64" s="64"/>
      <c r="H64" s="64"/>
      <c r="I64" s="64"/>
      <c r="J64" s="64"/>
      <c r="K64" s="64"/>
      <c r="L64" s="64"/>
      <c r="M64" s="64"/>
      <c r="N64" s="64"/>
      <c r="O64" s="64"/>
      <c r="P64" s="64"/>
      <c r="Q64" s="64"/>
    </row>
    <row r="65" spans="1:17" x14ac:dyDescent="0.35">
      <c r="A65" s="64"/>
      <c r="B65" s="64"/>
      <c r="C65" s="64"/>
      <c r="D65" s="64"/>
      <c r="E65" s="64"/>
      <c r="F65" s="64"/>
      <c r="G65" s="64"/>
      <c r="H65" s="64"/>
      <c r="I65" s="64"/>
      <c r="J65" s="64"/>
      <c r="K65" s="64"/>
      <c r="L65" s="64"/>
      <c r="M65" s="64"/>
      <c r="N65" s="64"/>
      <c r="O65" s="64"/>
      <c r="P65" s="64"/>
      <c r="Q65" s="64"/>
    </row>
    <row r="66" spans="1:17" x14ac:dyDescent="0.35">
      <c r="A66" s="64"/>
      <c r="B66" s="64"/>
      <c r="C66" s="64"/>
      <c r="D66" s="64"/>
      <c r="E66" s="64"/>
      <c r="F66" s="64"/>
      <c r="G66" s="64"/>
      <c r="H66" s="64"/>
      <c r="I66" s="64"/>
      <c r="J66" s="64"/>
      <c r="K66" s="64"/>
      <c r="L66" s="64"/>
      <c r="M66" s="64"/>
      <c r="N66" s="64"/>
      <c r="O66" s="64"/>
      <c r="P66" s="64"/>
      <c r="Q66" s="64"/>
    </row>
    <row r="67" spans="1:17" x14ac:dyDescent="0.35">
      <c r="A67" s="64"/>
      <c r="B67" s="64"/>
      <c r="C67" s="64"/>
      <c r="D67" s="64"/>
      <c r="E67" s="64"/>
      <c r="F67" s="64"/>
      <c r="G67" s="64"/>
      <c r="H67" s="64"/>
      <c r="I67" s="64"/>
      <c r="J67" s="64"/>
      <c r="K67" s="64"/>
      <c r="L67" s="64"/>
      <c r="M67" s="64"/>
      <c r="N67" s="64"/>
      <c r="O67" s="64"/>
      <c r="P67" s="64"/>
      <c r="Q67" s="64"/>
    </row>
    <row r="68" spans="1:17" x14ac:dyDescent="0.35">
      <c r="A68" s="64"/>
      <c r="B68" s="64"/>
      <c r="C68" s="64"/>
      <c r="D68" s="64"/>
      <c r="E68" s="64"/>
      <c r="F68" s="64"/>
      <c r="G68" s="64"/>
      <c r="H68" s="64"/>
      <c r="I68" s="64"/>
      <c r="J68" s="64"/>
      <c r="K68" s="64"/>
      <c r="L68" s="64"/>
      <c r="M68" s="64"/>
      <c r="N68" s="64"/>
      <c r="O68" s="64"/>
      <c r="P68" s="64"/>
      <c r="Q68" s="64"/>
    </row>
    <row r="69" spans="1:17" x14ac:dyDescent="0.35">
      <c r="A69" s="64"/>
      <c r="B69" s="64"/>
      <c r="C69" s="64"/>
      <c r="D69" s="64"/>
      <c r="E69" s="64"/>
      <c r="F69" s="64"/>
      <c r="G69" s="64"/>
      <c r="H69" s="64"/>
      <c r="I69" s="64"/>
      <c r="J69" s="64"/>
      <c r="K69" s="64"/>
      <c r="L69" s="64"/>
      <c r="M69" s="64"/>
      <c r="N69" s="64"/>
      <c r="O69" s="64"/>
      <c r="P69" s="64"/>
      <c r="Q69" s="64"/>
    </row>
    <row r="70" spans="1:17" x14ac:dyDescent="0.35">
      <c r="A70" s="64"/>
      <c r="B70" s="64"/>
      <c r="C70" s="64"/>
      <c r="D70" s="64"/>
      <c r="E70" s="64"/>
      <c r="F70" s="64"/>
      <c r="G70" s="64"/>
      <c r="H70" s="64"/>
      <c r="I70" s="64"/>
      <c r="J70" s="64"/>
      <c r="K70" s="64"/>
      <c r="L70" s="64"/>
      <c r="M70" s="64"/>
      <c r="N70" s="64"/>
      <c r="O70" s="64"/>
      <c r="P70" s="64"/>
      <c r="Q70" s="64"/>
    </row>
    <row r="71" spans="1:17" x14ac:dyDescent="0.35">
      <c r="A71" s="64"/>
      <c r="B71" s="64"/>
      <c r="C71" s="64"/>
      <c r="D71" s="64"/>
      <c r="E71" s="64"/>
      <c r="F71" s="64"/>
      <c r="G71" s="64"/>
      <c r="H71" s="64"/>
      <c r="I71" s="64"/>
      <c r="J71" s="64"/>
      <c r="K71" s="64"/>
      <c r="L71" s="64"/>
      <c r="M71" s="64"/>
      <c r="N71" s="64"/>
      <c r="O71" s="64"/>
      <c r="P71" s="64"/>
      <c r="Q71" s="64"/>
    </row>
    <row r="72" spans="1:17" x14ac:dyDescent="0.35">
      <c r="A72" s="64"/>
      <c r="B72" s="64"/>
      <c r="C72" s="64"/>
      <c r="D72" s="64"/>
      <c r="E72" s="64"/>
      <c r="F72" s="64"/>
      <c r="G72" s="64"/>
      <c r="H72" s="64"/>
      <c r="I72" s="64"/>
      <c r="J72" s="64"/>
      <c r="K72" s="64"/>
      <c r="L72" s="64"/>
      <c r="M72" s="64"/>
      <c r="N72" s="64"/>
      <c r="O72" s="64"/>
      <c r="P72" s="64"/>
      <c r="Q72" s="64"/>
    </row>
    <row r="73" spans="1:17" x14ac:dyDescent="0.35">
      <c r="A73" s="64"/>
      <c r="B73" s="64"/>
      <c r="C73" s="64"/>
      <c r="D73" s="64"/>
      <c r="E73" s="64"/>
      <c r="F73" s="64"/>
      <c r="G73" s="64"/>
      <c r="H73" s="64"/>
      <c r="I73" s="64"/>
      <c r="J73" s="64"/>
      <c r="K73" s="64"/>
      <c r="L73" s="64"/>
      <c r="M73" s="64"/>
      <c r="N73" s="64"/>
      <c r="O73" s="64"/>
      <c r="P73" s="64"/>
      <c r="Q73" s="64"/>
    </row>
    <row r="74" spans="1:17" x14ac:dyDescent="0.35">
      <c r="A74" s="64"/>
      <c r="B74" s="64"/>
      <c r="C74" s="64"/>
      <c r="D74" s="64"/>
      <c r="E74" s="64"/>
      <c r="F74" s="64"/>
      <c r="G74" s="64"/>
      <c r="H74" s="64"/>
      <c r="I74" s="64"/>
      <c r="J74" s="64"/>
      <c r="K74" s="64"/>
      <c r="L74" s="64"/>
      <c r="M74" s="64"/>
      <c r="N74" s="64"/>
      <c r="O74" s="64"/>
      <c r="P74" s="64"/>
      <c r="Q74" s="64"/>
    </row>
    <row r="75" spans="1:17" x14ac:dyDescent="0.35">
      <c r="A75" s="64"/>
      <c r="B75" s="64"/>
      <c r="C75" s="64"/>
      <c r="D75" s="64"/>
      <c r="E75" s="64"/>
      <c r="F75" s="64"/>
      <c r="G75" s="64"/>
      <c r="H75" s="64"/>
      <c r="I75" s="64"/>
      <c r="J75" s="64"/>
      <c r="K75" s="64"/>
      <c r="L75" s="64"/>
      <c r="M75" s="64"/>
      <c r="N75" s="64"/>
      <c r="O75" s="64"/>
      <c r="P75" s="64"/>
      <c r="Q75" s="64"/>
    </row>
    <row r="76" spans="1:17" x14ac:dyDescent="0.35">
      <c r="A76" s="64"/>
      <c r="B76" s="64"/>
      <c r="C76" s="64"/>
      <c r="D76" s="64"/>
      <c r="E76" s="64"/>
      <c r="F76" s="64"/>
      <c r="G76" s="64"/>
      <c r="H76" s="64"/>
      <c r="I76" s="64"/>
      <c r="J76" s="64"/>
      <c r="K76" s="64"/>
      <c r="L76" s="64"/>
      <c r="M76" s="64"/>
      <c r="N76" s="64"/>
      <c r="O76" s="64"/>
      <c r="P76" s="64"/>
      <c r="Q76" s="64"/>
    </row>
    <row r="77" spans="1:17" x14ac:dyDescent="0.35">
      <c r="A77" s="64"/>
      <c r="B77" s="64"/>
      <c r="C77" s="64"/>
      <c r="D77" s="64"/>
      <c r="E77" s="64"/>
      <c r="F77" s="64"/>
      <c r="G77" s="64"/>
      <c r="H77" s="64"/>
      <c r="I77" s="64"/>
      <c r="J77" s="64"/>
      <c r="K77" s="64"/>
      <c r="L77" s="64"/>
      <c r="M77" s="64"/>
      <c r="N77" s="64"/>
      <c r="O77" s="64"/>
      <c r="P77" s="64"/>
      <c r="Q77" s="64"/>
    </row>
    <row r="78" spans="1:17" x14ac:dyDescent="0.35">
      <c r="A78" s="64"/>
      <c r="B78" s="64"/>
      <c r="C78" s="64"/>
      <c r="D78" s="64"/>
      <c r="E78" s="64"/>
      <c r="F78" s="64"/>
      <c r="G78" s="64"/>
      <c r="H78" s="64"/>
      <c r="I78" s="64"/>
      <c r="J78" s="64"/>
      <c r="K78" s="64"/>
      <c r="L78" s="64"/>
      <c r="M78" s="64"/>
      <c r="N78" s="64"/>
      <c r="O78" s="64"/>
      <c r="P78" s="64"/>
      <c r="Q78" s="64"/>
    </row>
    <row r="79" spans="1:17" x14ac:dyDescent="0.35">
      <c r="A79" s="64"/>
      <c r="B79" s="64"/>
      <c r="C79" s="64"/>
      <c r="D79" s="64"/>
      <c r="E79" s="64"/>
      <c r="F79" s="64"/>
      <c r="G79" s="64"/>
      <c r="H79" s="64"/>
      <c r="I79" s="64"/>
      <c r="J79" s="64"/>
      <c r="K79" s="64"/>
      <c r="L79" s="64"/>
      <c r="M79" s="64"/>
      <c r="N79" s="64"/>
      <c r="O79" s="64"/>
      <c r="P79" s="64"/>
      <c r="Q79" s="64"/>
    </row>
    <row r="80" spans="1:17" x14ac:dyDescent="0.35">
      <c r="A80" s="64"/>
      <c r="B80" s="64"/>
      <c r="C80" s="64"/>
      <c r="D80" s="64"/>
      <c r="E80" s="64"/>
      <c r="F80" s="64"/>
      <c r="G80" s="64"/>
      <c r="H80" s="64"/>
      <c r="I80" s="64"/>
      <c r="J80" s="64"/>
      <c r="K80" s="64"/>
      <c r="L80" s="64"/>
      <c r="M80" s="64"/>
      <c r="N80" s="64"/>
      <c r="O80" s="64"/>
      <c r="P80" s="64"/>
      <c r="Q80" s="64"/>
    </row>
    <row r="81" spans="1:17" x14ac:dyDescent="0.35">
      <c r="A81" s="64"/>
      <c r="B81" s="64"/>
      <c r="C81" s="64"/>
      <c r="D81" s="64"/>
      <c r="E81" s="64"/>
      <c r="F81" s="64"/>
      <c r="G81" s="64"/>
      <c r="H81" s="64"/>
      <c r="I81" s="64"/>
      <c r="J81" s="64"/>
      <c r="K81" s="64"/>
      <c r="L81" s="64"/>
      <c r="M81" s="64"/>
      <c r="N81" s="64"/>
      <c r="O81" s="64"/>
      <c r="P81" s="64"/>
      <c r="Q81" s="64"/>
    </row>
    <row r="82" spans="1:17" x14ac:dyDescent="0.35">
      <c r="A82" s="64"/>
      <c r="B82" s="64"/>
      <c r="C82" s="64"/>
      <c r="D82" s="64"/>
      <c r="E82" s="64"/>
      <c r="F82" s="64"/>
      <c r="G82" s="64"/>
      <c r="H82" s="64"/>
      <c r="I82" s="64"/>
      <c r="J82" s="64"/>
      <c r="K82" s="64"/>
      <c r="L82" s="64"/>
      <c r="M82" s="64"/>
      <c r="N82" s="64"/>
      <c r="O82" s="64"/>
      <c r="P82" s="64"/>
      <c r="Q82" s="64"/>
    </row>
    <row r="83" spans="1:17" x14ac:dyDescent="0.35">
      <c r="A83" s="64"/>
      <c r="B83" s="64"/>
      <c r="C83" s="64"/>
      <c r="D83" s="64"/>
      <c r="E83" s="64"/>
      <c r="F83" s="64"/>
      <c r="G83" s="64"/>
      <c r="H83" s="64"/>
      <c r="I83" s="64"/>
      <c r="J83" s="64"/>
      <c r="K83" s="64"/>
      <c r="L83" s="64"/>
      <c r="M83" s="64"/>
      <c r="N83" s="64"/>
      <c r="O83" s="64"/>
      <c r="P83" s="64"/>
      <c r="Q83" s="64"/>
    </row>
    <row r="84" spans="1:17" x14ac:dyDescent="0.35">
      <c r="A84" s="64"/>
      <c r="B84" s="64"/>
      <c r="C84" s="64"/>
      <c r="D84" s="64"/>
      <c r="E84" s="64"/>
      <c r="F84" s="64"/>
      <c r="G84" s="64"/>
      <c r="H84" s="64"/>
      <c r="I84" s="64"/>
      <c r="J84" s="64"/>
      <c r="K84" s="64"/>
      <c r="L84" s="64"/>
      <c r="M84" s="64"/>
      <c r="N84" s="64"/>
      <c r="O84" s="64"/>
      <c r="P84" s="64"/>
      <c r="Q84" s="64"/>
    </row>
    <row r="85" spans="1:17" x14ac:dyDescent="0.35">
      <c r="A85" s="64"/>
      <c r="B85" s="64"/>
      <c r="C85" s="64"/>
      <c r="D85" s="64"/>
      <c r="E85" s="64"/>
      <c r="F85" s="64"/>
      <c r="G85" s="64"/>
      <c r="H85" s="64"/>
      <c r="I85" s="64"/>
      <c r="J85" s="64"/>
      <c r="K85" s="64"/>
      <c r="L85" s="64"/>
      <c r="M85" s="64"/>
      <c r="N85" s="64"/>
      <c r="O85" s="64"/>
      <c r="P85" s="64"/>
      <c r="Q85" s="64"/>
    </row>
    <row r="86" spans="1:17" x14ac:dyDescent="0.35">
      <c r="A86" s="64"/>
      <c r="B86" s="64"/>
      <c r="C86" s="64"/>
      <c r="D86" s="64"/>
      <c r="E86" s="64"/>
      <c r="F86" s="64"/>
      <c r="G86" s="64"/>
      <c r="H86" s="64"/>
      <c r="I86" s="64"/>
      <c r="J86" s="64"/>
      <c r="K86" s="64"/>
      <c r="L86" s="64"/>
      <c r="M86" s="64"/>
      <c r="N86" s="64"/>
      <c r="O86" s="64"/>
      <c r="P86" s="64"/>
      <c r="Q86" s="64"/>
    </row>
    <row r="87" spans="1:17" x14ac:dyDescent="0.35">
      <c r="A87" s="64"/>
      <c r="B87" s="64"/>
      <c r="C87" s="64"/>
      <c r="D87" s="64"/>
      <c r="E87" s="64"/>
      <c r="F87" s="64"/>
      <c r="G87" s="64"/>
      <c r="H87" s="64"/>
      <c r="I87" s="64"/>
      <c r="J87" s="64"/>
      <c r="K87" s="64"/>
      <c r="L87" s="64"/>
      <c r="M87" s="64"/>
      <c r="N87" s="64"/>
      <c r="O87" s="64"/>
      <c r="P87" s="64"/>
      <c r="Q87" s="64"/>
    </row>
    <row r="88" spans="1:17" x14ac:dyDescent="0.35">
      <c r="A88" s="64"/>
      <c r="B88" s="64"/>
      <c r="C88" s="64"/>
      <c r="D88" s="64"/>
      <c r="E88" s="64"/>
      <c r="F88" s="64"/>
      <c r="G88" s="64"/>
      <c r="H88" s="64"/>
      <c r="I88" s="64"/>
      <c r="J88" s="64"/>
      <c r="K88" s="64"/>
      <c r="L88" s="64"/>
      <c r="M88" s="64"/>
      <c r="N88" s="64"/>
      <c r="O88" s="64"/>
      <c r="P88" s="64"/>
      <c r="Q88" s="64"/>
    </row>
    <row r="89" spans="1:17" x14ac:dyDescent="0.35">
      <c r="A89" s="64"/>
      <c r="B89" s="64"/>
      <c r="C89" s="64"/>
      <c r="D89" s="64"/>
      <c r="E89" s="64"/>
      <c r="F89" s="64"/>
      <c r="G89" s="64"/>
      <c r="H89" s="64"/>
      <c r="I89" s="64"/>
      <c r="J89" s="64"/>
      <c r="K89" s="64"/>
      <c r="L89" s="64"/>
      <c r="M89" s="64"/>
      <c r="N89" s="64"/>
      <c r="O89" s="64"/>
      <c r="P89" s="64"/>
      <c r="Q89" s="64"/>
    </row>
    <row r="90" spans="1:17" x14ac:dyDescent="0.35">
      <c r="A90" s="64"/>
      <c r="B90" s="64"/>
      <c r="C90" s="64"/>
      <c r="D90" s="64"/>
      <c r="E90" s="64"/>
      <c r="F90" s="64"/>
      <c r="G90" s="64"/>
      <c r="H90" s="64"/>
      <c r="I90" s="64"/>
      <c r="J90" s="64"/>
      <c r="K90" s="64"/>
      <c r="L90" s="64"/>
      <c r="M90" s="64"/>
      <c r="N90" s="64"/>
      <c r="O90" s="64"/>
      <c r="P90" s="64"/>
      <c r="Q90" s="64"/>
    </row>
    <row r="91" spans="1:17" x14ac:dyDescent="0.35">
      <c r="A91" s="64"/>
      <c r="B91" s="64"/>
      <c r="C91" s="64"/>
      <c r="D91" s="64"/>
      <c r="E91" s="64"/>
      <c r="F91" s="64"/>
      <c r="G91" s="64"/>
      <c r="H91" s="64"/>
      <c r="I91" s="64"/>
      <c r="J91" s="64"/>
      <c r="K91" s="64"/>
      <c r="L91" s="64"/>
      <c r="M91" s="64"/>
      <c r="N91" s="64"/>
      <c r="O91" s="64"/>
      <c r="P91" s="64"/>
      <c r="Q91" s="64"/>
    </row>
    <row r="92" spans="1:17" x14ac:dyDescent="0.35">
      <c r="A92" s="64"/>
      <c r="B92" s="64"/>
      <c r="C92" s="64"/>
      <c r="D92" s="64"/>
      <c r="E92" s="64"/>
      <c r="F92" s="64"/>
      <c r="G92" s="64"/>
      <c r="H92" s="64"/>
      <c r="I92" s="64"/>
      <c r="J92" s="64"/>
      <c r="K92" s="64"/>
      <c r="L92" s="64"/>
      <c r="M92" s="64"/>
      <c r="N92" s="64"/>
      <c r="O92" s="64"/>
      <c r="P92" s="64"/>
      <c r="Q92" s="64"/>
    </row>
    <row r="93" spans="1:17" x14ac:dyDescent="0.35">
      <c r="A93" s="64"/>
      <c r="B93" s="64"/>
      <c r="C93" s="64"/>
      <c r="D93" s="64"/>
      <c r="E93" s="64"/>
      <c r="F93" s="64"/>
      <c r="G93" s="64"/>
      <c r="H93" s="64"/>
      <c r="I93" s="64"/>
      <c r="J93" s="64"/>
      <c r="K93" s="64"/>
      <c r="L93" s="64"/>
      <c r="M93" s="64"/>
      <c r="N93" s="64"/>
      <c r="O93" s="64"/>
      <c r="P93" s="64"/>
      <c r="Q93" s="64"/>
    </row>
    <row r="94" spans="1:17" x14ac:dyDescent="0.35">
      <c r="A94" s="64"/>
      <c r="B94" s="64"/>
      <c r="C94" s="64"/>
      <c r="D94" s="64"/>
      <c r="E94" s="64"/>
      <c r="F94" s="64"/>
      <c r="G94" s="64"/>
      <c r="H94" s="64"/>
      <c r="I94" s="64"/>
      <c r="J94" s="64"/>
      <c r="K94" s="64"/>
      <c r="L94" s="64"/>
      <c r="M94" s="64"/>
      <c r="N94" s="64"/>
      <c r="O94" s="64"/>
      <c r="P94" s="64"/>
      <c r="Q94" s="64"/>
    </row>
    <row r="95" spans="1:17" x14ac:dyDescent="0.35">
      <c r="A95" s="64"/>
      <c r="B95" s="64"/>
      <c r="C95" s="64"/>
      <c r="D95" s="64"/>
      <c r="E95" s="64"/>
      <c r="F95" s="64"/>
      <c r="G95" s="64"/>
      <c r="H95" s="64"/>
      <c r="I95" s="64"/>
      <c r="J95" s="64"/>
      <c r="K95" s="64"/>
      <c r="L95" s="64"/>
      <c r="M95" s="64"/>
      <c r="N95" s="64"/>
      <c r="O95" s="64"/>
      <c r="P95" s="64"/>
      <c r="Q95" s="64"/>
    </row>
    <row r="96" spans="1:17" x14ac:dyDescent="0.35">
      <c r="A96" s="64"/>
      <c r="B96" s="64"/>
      <c r="C96" s="64"/>
      <c r="D96" s="64"/>
      <c r="E96" s="64"/>
      <c r="F96" s="64"/>
      <c r="G96" s="64"/>
      <c r="H96" s="64"/>
      <c r="I96" s="64"/>
      <c r="J96" s="64"/>
      <c r="K96" s="64"/>
      <c r="L96" s="64"/>
      <c r="M96" s="64"/>
      <c r="N96" s="64"/>
      <c r="O96" s="64"/>
      <c r="P96" s="64"/>
      <c r="Q96" s="64"/>
    </row>
    <row r="97" spans="1:17" x14ac:dyDescent="0.35">
      <c r="A97" s="64"/>
      <c r="B97" s="64"/>
      <c r="C97" s="64"/>
      <c r="D97" s="64"/>
      <c r="E97" s="64"/>
      <c r="F97" s="64"/>
      <c r="G97" s="64"/>
      <c r="H97" s="64"/>
      <c r="I97" s="64"/>
      <c r="J97" s="64"/>
      <c r="K97" s="64"/>
      <c r="L97" s="64"/>
      <c r="M97" s="64"/>
      <c r="N97" s="64"/>
      <c r="O97" s="64"/>
      <c r="P97" s="64"/>
      <c r="Q97" s="64"/>
    </row>
    <row r="98" spans="1:17" x14ac:dyDescent="0.35">
      <c r="A98" s="64"/>
      <c r="B98" s="64"/>
      <c r="C98" s="64"/>
      <c r="D98" s="64"/>
      <c r="E98" s="64"/>
      <c r="F98" s="64"/>
      <c r="G98" s="64"/>
      <c r="H98" s="64"/>
      <c r="I98" s="64"/>
      <c r="J98" s="64"/>
      <c r="K98" s="64"/>
      <c r="L98" s="64"/>
      <c r="M98" s="64"/>
      <c r="N98" s="64"/>
      <c r="O98" s="64"/>
      <c r="P98" s="64"/>
      <c r="Q98" s="64"/>
    </row>
    <row r="99" spans="1:17" x14ac:dyDescent="0.35">
      <c r="A99" s="64"/>
      <c r="B99" s="64"/>
      <c r="C99" s="64"/>
      <c r="D99" s="64"/>
      <c r="E99" s="64"/>
      <c r="F99" s="64"/>
      <c r="G99" s="64"/>
      <c r="H99" s="64"/>
      <c r="I99" s="64"/>
      <c r="J99" s="64"/>
      <c r="K99" s="64"/>
      <c r="L99" s="64"/>
      <c r="M99" s="64"/>
      <c r="N99" s="64"/>
      <c r="O99" s="64"/>
      <c r="P99" s="64"/>
      <c r="Q99" s="64"/>
    </row>
    <row r="100" spans="1:17" x14ac:dyDescent="0.35">
      <c r="A100" s="64"/>
      <c r="B100" s="64"/>
      <c r="C100" s="64"/>
      <c r="D100" s="64"/>
      <c r="E100" s="64"/>
      <c r="F100" s="64"/>
      <c r="G100" s="64"/>
      <c r="H100" s="64"/>
      <c r="I100" s="64"/>
      <c r="J100" s="64"/>
      <c r="K100" s="64"/>
      <c r="L100" s="64"/>
      <c r="M100" s="64"/>
      <c r="N100" s="64"/>
      <c r="O100" s="64"/>
      <c r="P100" s="64"/>
      <c r="Q100" s="64"/>
    </row>
    <row r="114" spans="2:2" ht="18.5" x14ac:dyDescent="0.45">
      <c r="B114" s="324"/>
    </row>
    <row r="115" spans="2:2" ht="18.5" x14ac:dyDescent="0.45">
      <c r="B115" s="324"/>
    </row>
    <row r="116" spans="2:2" ht="18.5" x14ac:dyDescent="0.45">
      <c r="B116" s="324"/>
    </row>
    <row r="117" spans="2:2" ht="18.5" x14ac:dyDescent="0.45">
      <c r="B117" s="324"/>
    </row>
    <row r="118" spans="2:2" ht="18.5" x14ac:dyDescent="0.45">
      <c r="B118" s="324"/>
    </row>
    <row r="119" spans="2:2" ht="18.5" x14ac:dyDescent="0.45">
      <c r="B119" s="324"/>
    </row>
    <row r="120" spans="2:2" ht="18.5" x14ac:dyDescent="0.45">
      <c r="B120" s="324"/>
    </row>
    <row r="121" spans="2:2" ht="18.5" x14ac:dyDescent="0.45">
      <c r="B121" s="324"/>
    </row>
    <row r="122" spans="2:2" ht="18.5" x14ac:dyDescent="0.45">
      <c r="B122" s="324"/>
    </row>
    <row r="123" spans="2:2" ht="18.5" x14ac:dyDescent="0.45">
      <c r="B123" s="324"/>
    </row>
  </sheetData>
  <mergeCells count="180">
    <mergeCell ref="A55:K58"/>
    <mergeCell ref="M55:O58"/>
    <mergeCell ref="A48:K48"/>
    <mergeCell ref="M48:O48"/>
    <mergeCell ref="A49:K52"/>
    <mergeCell ref="M49:O52"/>
    <mergeCell ref="A54:K54"/>
    <mergeCell ref="M54:O54"/>
    <mergeCell ref="F41:G41"/>
    <mergeCell ref="H41:I41"/>
    <mergeCell ref="J41:K41"/>
    <mergeCell ref="F42:G42"/>
    <mergeCell ref="H42:I42"/>
    <mergeCell ref="J42:K42"/>
    <mergeCell ref="A39:E39"/>
    <mergeCell ref="F39:G39"/>
    <mergeCell ref="H39:I39"/>
    <mergeCell ref="J39:K39"/>
    <mergeCell ref="L39:P39"/>
    <mergeCell ref="A40:E40"/>
    <mergeCell ref="F40:G40"/>
    <mergeCell ref="H40:I40"/>
    <mergeCell ref="J40:K40"/>
    <mergeCell ref="L40:P40"/>
    <mergeCell ref="A37:E37"/>
    <mergeCell ref="F37:G37"/>
    <mergeCell ref="H37:I37"/>
    <mergeCell ref="J37:K37"/>
    <mergeCell ref="L37:P37"/>
    <mergeCell ref="A38:E38"/>
    <mergeCell ref="F38:G38"/>
    <mergeCell ref="H38:I38"/>
    <mergeCell ref="J38:K38"/>
    <mergeCell ref="L38:P38"/>
    <mergeCell ref="A35:E35"/>
    <mergeCell ref="F35:G35"/>
    <mergeCell ref="H35:I35"/>
    <mergeCell ref="J35:K35"/>
    <mergeCell ref="L35:P35"/>
    <mergeCell ref="A36:E36"/>
    <mergeCell ref="F36:G36"/>
    <mergeCell ref="H36:I36"/>
    <mergeCell ref="J36:K36"/>
    <mergeCell ref="L36:P36"/>
    <mergeCell ref="A33:E33"/>
    <mergeCell ref="F33:G33"/>
    <mergeCell ref="H33:I33"/>
    <mergeCell ref="J33:K33"/>
    <mergeCell ref="L33:P33"/>
    <mergeCell ref="A34:P34"/>
    <mergeCell ref="A31:E31"/>
    <mergeCell ref="F31:G31"/>
    <mergeCell ref="H31:I31"/>
    <mergeCell ref="J31:K31"/>
    <mergeCell ref="L31:P31"/>
    <mergeCell ref="A32:E32"/>
    <mergeCell ref="F32:G32"/>
    <mergeCell ref="H32:I32"/>
    <mergeCell ref="J32:K32"/>
    <mergeCell ref="L32:P32"/>
    <mergeCell ref="A29:E29"/>
    <mergeCell ref="F29:G29"/>
    <mergeCell ref="H29:I29"/>
    <mergeCell ref="J29:K29"/>
    <mergeCell ref="L29:P29"/>
    <mergeCell ref="A30:E30"/>
    <mergeCell ref="F30:G30"/>
    <mergeCell ref="H30:I30"/>
    <mergeCell ref="J30:K30"/>
    <mergeCell ref="L30:P30"/>
    <mergeCell ref="A27:E27"/>
    <mergeCell ref="F27:G27"/>
    <mergeCell ref="H27:I27"/>
    <mergeCell ref="J27:K27"/>
    <mergeCell ref="L27:P27"/>
    <mergeCell ref="A28:E28"/>
    <mergeCell ref="F28:G28"/>
    <mergeCell ref="H28:I28"/>
    <mergeCell ref="J28:K28"/>
    <mergeCell ref="L28:P28"/>
    <mergeCell ref="A25:E25"/>
    <mergeCell ref="F25:G25"/>
    <mergeCell ref="H25:I25"/>
    <mergeCell ref="J25:K25"/>
    <mergeCell ref="L25:P25"/>
    <mergeCell ref="A26:E26"/>
    <mergeCell ref="F26:G26"/>
    <mergeCell ref="H26:I26"/>
    <mergeCell ref="J26:K26"/>
    <mergeCell ref="L26:P26"/>
    <mergeCell ref="A23:E23"/>
    <mergeCell ref="F23:G23"/>
    <mergeCell ref="H23:I23"/>
    <mergeCell ref="J23:K23"/>
    <mergeCell ref="L23:P23"/>
    <mergeCell ref="A24:E24"/>
    <mergeCell ref="F24:G24"/>
    <mergeCell ref="H24:I24"/>
    <mergeCell ref="J24:K24"/>
    <mergeCell ref="L24:P24"/>
    <mergeCell ref="A21:E21"/>
    <mergeCell ref="F21:G21"/>
    <mergeCell ref="H21:I21"/>
    <mergeCell ref="J21:K21"/>
    <mergeCell ref="L21:P21"/>
    <mergeCell ref="A22:E22"/>
    <mergeCell ref="F22:G22"/>
    <mergeCell ref="H22:I22"/>
    <mergeCell ref="J22:K22"/>
    <mergeCell ref="L22:P22"/>
    <mergeCell ref="A16:E16"/>
    <mergeCell ref="F16:G16"/>
    <mergeCell ref="H16:I16"/>
    <mergeCell ref="J16:K16"/>
    <mergeCell ref="L16:P16"/>
    <mergeCell ref="A19:P19"/>
    <mergeCell ref="A20:E20"/>
    <mergeCell ref="F20:G20"/>
    <mergeCell ref="H20:I20"/>
    <mergeCell ref="J20:K20"/>
    <mergeCell ref="L20:P20"/>
    <mergeCell ref="A17:E17"/>
    <mergeCell ref="F17:G17"/>
    <mergeCell ref="H17:I17"/>
    <mergeCell ref="J17:K17"/>
    <mergeCell ref="L17:P17"/>
    <mergeCell ref="F18:G18"/>
    <mergeCell ref="H18:I18"/>
    <mergeCell ref="J18:K18"/>
    <mergeCell ref="L18:P18"/>
    <mergeCell ref="A14:E14"/>
    <mergeCell ref="F14:G14"/>
    <mergeCell ref="H14:I14"/>
    <mergeCell ref="J14:K14"/>
    <mergeCell ref="L14:P14"/>
    <mergeCell ref="A15:E15"/>
    <mergeCell ref="F15:G15"/>
    <mergeCell ref="H15:I15"/>
    <mergeCell ref="J15:K15"/>
    <mergeCell ref="L15:P15"/>
    <mergeCell ref="A12:E12"/>
    <mergeCell ref="F12:G12"/>
    <mergeCell ref="H12:I12"/>
    <mergeCell ref="J12:K12"/>
    <mergeCell ref="L12:P12"/>
    <mergeCell ref="A13:E13"/>
    <mergeCell ref="F13:G13"/>
    <mergeCell ref="H13:I13"/>
    <mergeCell ref="J13:K13"/>
    <mergeCell ref="L13:P13"/>
    <mergeCell ref="A9:P9"/>
    <mergeCell ref="A10:E10"/>
    <mergeCell ref="F10:G10"/>
    <mergeCell ref="H10:I10"/>
    <mergeCell ref="J10:K10"/>
    <mergeCell ref="L10:P10"/>
    <mergeCell ref="A11:E11"/>
    <mergeCell ref="F11:G11"/>
    <mergeCell ref="H11:I11"/>
    <mergeCell ref="J11:K11"/>
    <mergeCell ref="L11:P11"/>
    <mergeCell ref="A6:E7"/>
    <mergeCell ref="F6:G6"/>
    <mergeCell ref="H6:I6"/>
    <mergeCell ref="J6:K6"/>
    <mergeCell ref="L6:P7"/>
    <mergeCell ref="F7:G7"/>
    <mergeCell ref="H7:I7"/>
    <mergeCell ref="J7:K7"/>
    <mergeCell ref="A8:P8"/>
    <mergeCell ref="D1:G1"/>
    <mergeCell ref="I1:J1"/>
    <mergeCell ref="L1:M1"/>
    <mergeCell ref="D2:G2"/>
    <mergeCell ref="I2:J2"/>
    <mergeCell ref="L2:M2"/>
    <mergeCell ref="A4:G4"/>
    <mergeCell ref="H4:P4"/>
    <mergeCell ref="A5:B5"/>
    <mergeCell ref="C5:P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900-000000000000}">
      <formula1>AvancementTheme</formula1>
    </dataValidation>
  </dataValidations>
  <hyperlinks>
    <hyperlink ref="O1" location="DPDV_08VA2" display="PdV" xr:uid="{00000000-0004-0000-3900-000000000000}"/>
    <hyperlink ref="P1" location="DKPI_08VA2" display="KPI's" xr:uid="{00000000-0004-0000-3900-000001000000}"/>
  </hyperlinks>
  <pageMargins left="0.70866141732283472" right="0.70866141732283472" top="0.74803149606299213" bottom="0.74803149606299213" header="0.31496062992125984" footer="0.31496062992125984"/>
  <pageSetup paperSize="9" scale="48" orientation="portrait" r:id="rId1"/>
  <headerFooter>
    <oddHeader>&amp;LPAD Methodology (c) 2013-2014&amp;RStrategic Management Workshop</oddHeader>
    <oddFooter>&amp;L&amp;F&amp;C&amp;A&amp;RSituation au : &amp;D - page : &amp;P/&amp;N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78">
    <tabColor theme="2" tint="-0.249977111117893"/>
    <pageSetUpPr fitToPage="1"/>
  </sheetPr>
  <dimension ref="A1:Q123"/>
  <sheetViews>
    <sheetView showGridLines="0" showRowColHeaders="0" zoomScaleNormal="100" workbookViewId="0">
      <pane ySplit="7" topLeftCell="A8" activePane="bottomLeft" state="frozen"/>
      <selection activeCell="E12" sqref="E12:H12"/>
      <selection pane="bottomLeft" activeCell="A12" sqref="A12:I12"/>
    </sheetView>
  </sheetViews>
  <sheetFormatPr baseColWidth="10" defaultColWidth="11.453125" defaultRowHeight="14.5" x14ac:dyDescent="0.35"/>
  <cols>
    <col min="1" max="3" width="11.453125" style="61"/>
    <col min="4" max="16" width="10.7265625" style="61" customWidth="1"/>
    <col min="17" max="16384" width="11.453125" style="61"/>
  </cols>
  <sheetData>
    <row r="1" spans="1:17" s="55" customFormat="1" ht="15" customHeight="1" x14ac:dyDescent="0.35">
      <c r="A1" s="395"/>
      <c r="B1" s="395"/>
      <c r="C1" s="395"/>
      <c r="D1" s="1995" t="s">
        <v>5</v>
      </c>
      <c r="E1" s="1995"/>
      <c r="F1" s="1995"/>
      <c r="G1" s="1995"/>
      <c r="H1" s="396"/>
      <c r="I1" s="1995" t="s">
        <v>6</v>
      </c>
      <c r="J1" s="1995"/>
      <c r="K1" s="395"/>
      <c r="L1" s="1995" t="s">
        <v>9</v>
      </c>
      <c r="M1" s="1995"/>
      <c r="N1" s="395"/>
      <c r="O1" s="459" t="s">
        <v>2</v>
      </c>
      <c r="P1" s="459" t="s">
        <v>3</v>
      </c>
      <c r="Q1" s="450"/>
    </row>
    <row r="2" spans="1:17" s="59" customFormat="1" ht="18" customHeight="1" x14ac:dyDescent="0.35">
      <c r="A2" s="398"/>
      <c r="B2" s="398"/>
      <c r="C2" s="398"/>
      <c r="D2" s="1996" t="str">
        <f>NomClient</f>
        <v>BestEditor</v>
      </c>
      <c r="E2" s="1997"/>
      <c r="F2" s="1997"/>
      <c r="G2" s="1998"/>
      <c r="H2" s="398"/>
      <c r="I2" s="2164" t="s">
        <v>283</v>
      </c>
      <c r="J2" s="2000"/>
      <c r="K2" s="398"/>
      <c r="L2" s="2001">
        <v>41863.413032407407</v>
      </c>
      <c r="M2" s="2002"/>
      <c r="N2" s="399"/>
      <c r="O2" s="448">
        <f>IF(LEN(DPDV_08VA3)&gt;0,LEN(DPDV_08VA3),0-PDV_NBmini)</f>
        <v>72</v>
      </c>
      <c r="P2" s="448">
        <f>IF(LEN(DKPI_08VA3)&gt;0,LEN(DKPI_08VA3),0-KPI_NBmini)</f>
        <v>46</v>
      </c>
      <c r="Q2" s="451"/>
    </row>
    <row r="3" spans="1:17" ht="6.75" customHeight="1" thickBot="1" x14ac:dyDescent="0.4">
      <c r="A3" s="401"/>
      <c r="B3" s="401"/>
      <c r="C3" s="401"/>
      <c r="D3" s="401"/>
      <c r="E3" s="401"/>
      <c r="F3" s="401"/>
      <c r="G3" s="401"/>
      <c r="H3" s="401"/>
      <c r="I3" s="401"/>
      <c r="J3" s="401"/>
      <c r="K3" s="401"/>
      <c r="L3" s="401"/>
      <c r="M3" s="401"/>
      <c r="N3" s="401"/>
      <c r="O3" s="401"/>
      <c r="P3" s="401"/>
      <c r="Q3" s="64"/>
    </row>
    <row r="4" spans="1:17" s="1" customFormat="1" ht="24.75" customHeight="1" thickBot="1" x14ac:dyDescent="0.4">
      <c r="A4" s="3504" t="str">
        <f>Parametre!B31 &amp; "   : "</f>
        <v xml:space="preserve">   : </v>
      </c>
      <c r="B4" s="3504"/>
      <c r="C4" s="3504"/>
      <c r="D4" s="3504"/>
      <c r="E4" s="3504"/>
      <c r="F4" s="3504"/>
      <c r="G4" s="3504"/>
      <c r="H4" s="3505" t="str">
        <f>"Attractivité de l'offre pour " &amp; NomProd3</f>
        <v>Attractivité de l'offre pour Offre 3</v>
      </c>
      <c r="I4" s="3505"/>
      <c r="J4" s="3505"/>
      <c r="K4" s="3505"/>
      <c r="L4" s="3505"/>
      <c r="M4" s="3505"/>
      <c r="N4" s="3505"/>
      <c r="O4" s="3505"/>
      <c r="P4" s="3506"/>
      <c r="Q4" s="435"/>
    </row>
    <row r="5" spans="1:17" s="28" customFormat="1" ht="38.25" customHeight="1" thickBot="1" x14ac:dyDescent="0.4">
      <c r="A5" s="2017" t="s">
        <v>14</v>
      </c>
      <c r="B5" s="2017"/>
      <c r="C5" s="2018" t="s">
        <v>452</v>
      </c>
      <c r="D5" s="2018"/>
      <c r="E5" s="2018"/>
      <c r="F5" s="2018"/>
      <c r="G5" s="2018"/>
      <c r="H5" s="2018"/>
      <c r="I5" s="2018"/>
      <c r="J5" s="2018"/>
      <c r="K5" s="2018"/>
      <c r="L5" s="2018"/>
      <c r="M5" s="2018"/>
      <c r="N5" s="2018"/>
      <c r="O5" s="2018"/>
      <c r="P5" s="2018"/>
      <c r="Q5" s="791"/>
    </row>
    <row r="6" spans="1:17" s="107" customFormat="1" ht="49.5" customHeight="1" thickTop="1" x14ac:dyDescent="0.35">
      <c r="A6" s="3507" t="s">
        <v>461</v>
      </c>
      <c r="B6" s="3508"/>
      <c r="C6" s="3508"/>
      <c r="D6" s="3508"/>
      <c r="E6" s="3509"/>
      <c r="F6" s="3513" t="s">
        <v>1004</v>
      </c>
      <c r="G6" s="3514"/>
      <c r="H6" s="3515" t="s">
        <v>1005</v>
      </c>
      <c r="I6" s="3515"/>
      <c r="J6" s="3515" t="s">
        <v>1006</v>
      </c>
      <c r="K6" s="3515"/>
      <c r="L6" s="3516" t="s">
        <v>17</v>
      </c>
      <c r="M6" s="3516"/>
      <c r="N6" s="3516"/>
      <c r="O6" s="3516"/>
      <c r="P6" s="3517"/>
      <c r="Q6" s="782"/>
    </row>
    <row r="7" spans="1:17" s="107" customFormat="1" ht="26.25" customHeight="1" x14ac:dyDescent="0.35">
      <c r="A7" s="3510"/>
      <c r="B7" s="3511"/>
      <c r="C7" s="3511"/>
      <c r="D7" s="3511"/>
      <c r="E7" s="3512"/>
      <c r="F7" s="3520" t="s">
        <v>16</v>
      </c>
      <c r="G7" s="3520"/>
      <c r="H7" s="3520" t="s">
        <v>16</v>
      </c>
      <c r="I7" s="3520"/>
      <c r="J7" s="3520" t="s">
        <v>16</v>
      </c>
      <c r="K7" s="3520"/>
      <c r="L7" s="3518"/>
      <c r="M7" s="3518"/>
      <c r="N7" s="3518"/>
      <c r="O7" s="3518"/>
      <c r="P7" s="3519"/>
      <c r="Q7" s="782"/>
    </row>
    <row r="8" spans="1:17" s="267" customFormat="1" ht="9" customHeight="1" x14ac:dyDescent="0.35">
      <c r="A8" s="3521"/>
      <c r="B8" s="3522"/>
      <c r="C8" s="3522"/>
      <c r="D8" s="3522"/>
      <c r="E8" s="3522"/>
      <c r="F8" s="3522"/>
      <c r="G8" s="3522"/>
      <c r="H8" s="3522"/>
      <c r="I8" s="3522"/>
      <c r="J8" s="3522"/>
      <c r="K8" s="3522"/>
      <c r="L8" s="3522"/>
      <c r="M8" s="3522"/>
      <c r="N8" s="3522"/>
      <c r="O8" s="3522"/>
      <c r="P8" s="3523"/>
      <c r="Q8" s="920"/>
    </row>
    <row r="9" spans="1:17" s="24" customFormat="1" ht="19.5" customHeight="1" x14ac:dyDescent="0.35">
      <c r="A9" s="3524" t="s">
        <v>453</v>
      </c>
      <c r="B9" s="3525"/>
      <c r="C9" s="3525"/>
      <c r="D9" s="3525"/>
      <c r="E9" s="3525"/>
      <c r="F9" s="3525"/>
      <c r="G9" s="3525"/>
      <c r="H9" s="3525"/>
      <c r="I9" s="3525"/>
      <c r="J9" s="3525"/>
      <c r="K9" s="3525"/>
      <c r="L9" s="3525"/>
      <c r="M9" s="3525"/>
      <c r="N9" s="3525"/>
      <c r="O9" s="3525"/>
      <c r="P9" s="3526"/>
      <c r="Q9" s="918"/>
    </row>
    <row r="10" spans="1:17" ht="15" customHeight="1" x14ac:dyDescent="0.35">
      <c r="A10" s="3527" t="s">
        <v>168</v>
      </c>
      <c r="B10" s="3528"/>
      <c r="C10" s="3528"/>
      <c r="D10" s="3528"/>
      <c r="E10" s="3528"/>
      <c r="F10" s="3529">
        <v>8</v>
      </c>
      <c r="G10" s="3529"/>
      <c r="H10" s="3529"/>
      <c r="I10" s="3529"/>
      <c r="J10" s="3529"/>
      <c r="K10" s="3529"/>
      <c r="L10" s="3530"/>
      <c r="M10" s="3530"/>
      <c r="N10" s="3530"/>
      <c r="O10" s="3530"/>
      <c r="P10" s="3531"/>
      <c r="Q10" s="64"/>
    </row>
    <row r="11" spans="1:17" ht="15" customHeight="1" x14ac:dyDescent="0.35">
      <c r="A11" s="3527" t="s">
        <v>169</v>
      </c>
      <c r="B11" s="3532"/>
      <c r="C11" s="3532"/>
      <c r="D11" s="3532"/>
      <c r="E11" s="3532"/>
      <c r="F11" s="3529">
        <v>7</v>
      </c>
      <c r="G11" s="3529"/>
      <c r="H11" s="3529"/>
      <c r="I11" s="3529"/>
      <c r="J11" s="3529"/>
      <c r="K11" s="3529"/>
      <c r="L11" s="3530"/>
      <c r="M11" s="3530"/>
      <c r="N11" s="3530"/>
      <c r="O11" s="3530"/>
      <c r="P11" s="3531"/>
      <c r="Q11" s="64"/>
    </row>
    <row r="12" spans="1:17" ht="15" customHeight="1" x14ac:dyDescent="0.35">
      <c r="A12" s="3527" t="s">
        <v>170</v>
      </c>
      <c r="B12" s="3532"/>
      <c r="C12" s="3532"/>
      <c r="D12" s="3532"/>
      <c r="E12" s="3532"/>
      <c r="F12" s="3529">
        <v>10</v>
      </c>
      <c r="G12" s="3529"/>
      <c r="H12" s="3529"/>
      <c r="I12" s="3529"/>
      <c r="J12" s="3529"/>
      <c r="K12" s="3529"/>
      <c r="L12" s="3530"/>
      <c r="M12" s="3530"/>
      <c r="N12" s="3530"/>
      <c r="O12" s="3530"/>
      <c r="P12" s="3531"/>
      <c r="Q12" s="64"/>
    </row>
    <row r="13" spans="1:17" ht="15" customHeight="1" x14ac:dyDescent="0.35">
      <c r="A13" s="3527" t="s">
        <v>171</v>
      </c>
      <c r="B13" s="3532"/>
      <c r="C13" s="3532"/>
      <c r="D13" s="3532"/>
      <c r="E13" s="3532"/>
      <c r="F13" s="3529">
        <v>10</v>
      </c>
      <c r="G13" s="3529"/>
      <c r="H13" s="3529"/>
      <c r="I13" s="3529"/>
      <c r="J13" s="3529"/>
      <c r="K13" s="3529"/>
      <c r="L13" s="3530"/>
      <c r="M13" s="3530"/>
      <c r="N13" s="3530"/>
      <c r="O13" s="3530"/>
      <c r="P13" s="3531"/>
      <c r="Q13" s="64"/>
    </row>
    <row r="14" spans="1:17" ht="15" customHeight="1" x14ac:dyDescent="0.35">
      <c r="A14" s="3527" t="s">
        <v>172</v>
      </c>
      <c r="B14" s="3532"/>
      <c r="C14" s="3532"/>
      <c r="D14" s="3532"/>
      <c r="E14" s="3532"/>
      <c r="F14" s="3529">
        <v>10</v>
      </c>
      <c r="G14" s="3529"/>
      <c r="H14" s="3529"/>
      <c r="I14" s="3529"/>
      <c r="J14" s="3529"/>
      <c r="K14" s="3529"/>
      <c r="L14" s="3530"/>
      <c r="M14" s="3530"/>
      <c r="N14" s="3530"/>
      <c r="O14" s="3530"/>
      <c r="P14" s="3531"/>
      <c r="Q14" s="64"/>
    </row>
    <row r="15" spans="1:17" ht="15" customHeight="1" x14ac:dyDescent="0.35">
      <c r="A15" s="3527" t="s">
        <v>173</v>
      </c>
      <c r="B15" s="3532"/>
      <c r="C15" s="3532"/>
      <c r="D15" s="3532"/>
      <c r="E15" s="3532"/>
      <c r="F15" s="3529">
        <v>8</v>
      </c>
      <c r="G15" s="3529"/>
      <c r="H15" s="3529"/>
      <c r="I15" s="3529"/>
      <c r="J15" s="3529"/>
      <c r="K15" s="3529"/>
      <c r="L15" s="3530"/>
      <c r="M15" s="3530"/>
      <c r="N15" s="3530"/>
      <c r="O15" s="3530"/>
      <c r="P15" s="3531"/>
      <c r="Q15" s="64"/>
    </row>
    <row r="16" spans="1:17" ht="15" customHeight="1" x14ac:dyDescent="0.35">
      <c r="A16" s="3527" t="s">
        <v>174</v>
      </c>
      <c r="B16" s="3532"/>
      <c r="C16" s="3532"/>
      <c r="D16" s="3532"/>
      <c r="E16" s="3532"/>
      <c r="F16" s="3529">
        <v>10</v>
      </c>
      <c r="G16" s="3529"/>
      <c r="H16" s="3529"/>
      <c r="I16" s="3529"/>
      <c r="J16" s="3529"/>
      <c r="K16" s="3529"/>
      <c r="L16" s="3530"/>
      <c r="M16" s="3530"/>
      <c r="N16" s="3530"/>
      <c r="O16" s="3530"/>
      <c r="P16" s="3531"/>
      <c r="Q16" s="64"/>
    </row>
    <row r="17" spans="1:17" ht="15" customHeight="1" x14ac:dyDescent="0.35">
      <c r="A17" s="3527" t="s">
        <v>175</v>
      </c>
      <c r="B17" s="3532"/>
      <c r="C17" s="3532"/>
      <c r="D17" s="3532"/>
      <c r="E17" s="3532"/>
      <c r="F17" s="3529">
        <v>8</v>
      </c>
      <c r="G17" s="3529"/>
      <c r="H17" s="3529"/>
      <c r="I17" s="3529"/>
      <c r="J17" s="3529"/>
      <c r="K17" s="3529"/>
      <c r="L17" s="3530"/>
      <c r="M17" s="3530"/>
      <c r="N17" s="3530"/>
      <c r="O17" s="3530"/>
      <c r="P17" s="3531"/>
      <c r="Q17" s="64"/>
    </row>
    <row r="18" spans="1:17" ht="6.75" customHeight="1" x14ac:dyDescent="0.35">
      <c r="A18" s="960"/>
      <c r="B18" s="961"/>
      <c r="C18" s="961"/>
      <c r="D18" s="961"/>
      <c r="E18" s="961"/>
      <c r="F18" s="3533">
        <v>0</v>
      </c>
      <c r="G18" s="3533"/>
      <c r="H18" s="3533">
        <v>0</v>
      </c>
      <c r="I18" s="3533"/>
      <c r="J18" s="3533">
        <v>0</v>
      </c>
      <c r="K18" s="3533"/>
      <c r="L18" s="3534"/>
      <c r="M18" s="3534"/>
      <c r="N18" s="3534"/>
      <c r="O18" s="3534"/>
      <c r="P18" s="3535"/>
      <c r="Q18" s="64"/>
    </row>
    <row r="19" spans="1:17" s="24" customFormat="1" ht="19.5" customHeight="1" x14ac:dyDescent="0.35">
      <c r="A19" s="3524" t="s">
        <v>188</v>
      </c>
      <c r="B19" s="3525"/>
      <c r="C19" s="3525"/>
      <c r="D19" s="3525"/>
      <c r="E19" s="3525"/>
      <c r="F19" s="3525"/>
      <c r="G19" s="3525"/>
      <c r="H19" s="3525"/>
      <c r="I19" s="3525"/>
      <c r="J19" s="3525"/>
      <c r="K19" s="3525"/>
      <c r="L19" s="3525"/>
      <c r="M19" s="3525"/>
      <c r="N19" s="3525"/>
      <c r="O19" s="3525"/>
      <c r="P19" s="3526"/>
      <c r="Q19" s="918"/>
    </row>
    <row r="20" spans="1:17" s="24" customFormat="1" ht="17.25" customHeight="1" x14ac:dyDescent="0.35">
      <c r="A20" s="3527" t="s">
        <v>176</v>
      </c>
      <c r="B20" s="3532"/>
      <c r="C20" s="3532"/>
      <c r="D20" s="3532"/>
      <c r="E20" s="3532"/>
      <c r="F20" s="3529">
        <v>7</v>
      </c>
      <c r="G20" s="3529"/>
      <c r="H20" s="3529"/>
      <c r="I20" s="3529"/>
      <c r="J20" s="3529"/>
      <c r="K20" s="3529"/>
      <c r="L20" s="3530"/>
      <c r="M20" s="3530"/>
      <c r="N20" s="3530"/>
      <c r="O20" s="3530"/>
      <c r="P20" s="3531"/>
      <c r="Q20" s="918"/>
    </row>
    <row r="21" spans="1:17" s="24" customFormat="1" ht="15" customHeight="1" x14ac:dyDescent="0.35">
      <c r="A21" s="3536" t="s">
        <v>454</v>
      </c>
      <c r="B21" s="3532"/>
      <c r="C21" s="3532"/>
      <c r="D21" s="3532"/>
      <c r="E21" s="3532"/>
      <c r="F21" s="3529">
        <v>8</v>
      </c>
      <c r="G21" s="3529"/>
      <c r="H21" s="3529"/>
      <c r="I21" s="3529"/>
      <c r="J21" s="3529"/>
      <c r="K21" s="3529"/>
      <c r="L21" s="3530"/>
      <c r="M21" s="3530"/>
      <c r="N21" s="3530"/>
      <c r="O21" s="3530"/>
      <c r="P21" s="3531"/>
      <c r="Q21" s="918"/>
    </row>
    <row r="22" spans="1:17" ht="15" customHeight="1" x14ac:dyDescent="0.35">
      <c r="A22" s="3536" t="s">
        <v>177</v>
      </c>
      <c r="B22" s="3532"/>
      <c r="C22" s="3532"/>
      <c r="D22" s="3532"/>
      <c r="E22" s="3532"/>
      <c r="F22" s="3529">
        <v>8</v>
      </c>
      <c r="G22" s="3529"/>
      <c r="H22" s="3529"/>
      <c r="I22" s="3529"/>
      <c r="J22" s="3529"/>
      <c r="K22" s="3529"/>
      <c r="L22" s="3530"/>
      <c r="M22" s="3530"/>
      <c r="N22" s="3530"/>
      <c r="O22" s="3530"/>
      <c r="P22" s="3531"/>
      <c r="Q22" s="64"/>
    </row>
    <row r="23" spans="1:17" ht="15" customHeight="1" x14ac:dyDescent="0.35">
      <c r="A23" s="3536" t="s">
        <v>178</v>
      </c>
      <c r="B23" s="3532"/>
      <c r="C23" s="3532"/>
      <c r="D23" s="3532"/>
      <c r="E23" s="3532"/>
      <c r="F23" s="3529">
        <v>10</v>
      </c>
      <c r="G23" s="3529"/>
      <c r="H23" s="3529"/>
      <c r="I23" s="3529"/>
      <c r="J23" s="3529"/>
      <c r="K23" s="3529"/>
      <c r="L23" s="3530"/>
      <c r="M23" s="3530"/>
      <c r="N23" s="3530"/>
      <c r="O23" s="3530"/>
      <c r="P23" s="3531"/>
      <c r="Q23" s="64"/>
    </row>
    <row r="24" spans="1:17" ht="15" customHeight="1" x14ac:dyDescent="0.35">
      <c r="A24" s="3527" t="s">
        <v>179</v>
      </c>
      <c r="B24" s="3532"/>
      <c r="C24" s="3532"/>
      <c r="D24" s="3532"/>
      <c r="E24" s="3532"/>
      <c r="F24" s="3529">
        <v>7</v>
      </c>
      <c r="G24" s="3529"/>
      <c r="H24" s="3529"/>
      <c r="I24" s="3529"/>
      <c r="J24" s="3529"/>
      <c r="K24" s="3529"/>
      <c r="L24" s="3530"/>
      <c r="M24" s="3530"/>
      <c r="N24" s="3530"/>
      <c r="O24" s="3530"/>
      <c r="P24" s="3531"/>
      <c r="Q24" s="64"/>
    </row>
    <row r="25" spans="1:17" ht="15" customHeight="1" x14ac:dyDescent="0.35">
      <c r="A25" s="3527" t="s">
        <v>180</v>
      </c>
      <c r="B25" s="3532"/>
      <c r="C25" s="3532"/>
      <c r="D25" s="3532"/>
      <c r="E25" s="3532"/>
      <c r="F25" s="3529">
        <v>4</v>
      </c>
      <c r="G25" s="3529"/>
      <c r="H25" s="3529"/>
      <c r="I25" s="3529"/>
      <c r="J25" s="3529"/>
      <c r="K25" s="3529"/>
      <c r="L25" s="3530"/>
      <c r="M25" s="3530"/>
      <c r="N25" s="3530"/>
      <c r="O25" s="3530"/>
      <c r="P25" s="3531"/>
      <c r="Q25" s="64"/>
    </row>
    <row r="26" spans="1:17" ht="15" customHeight="1" x14ac:dyDescent="0.35">
      <c r="A26" s="3527" t="s">
        <v>181</v>
      </c>
      <c r="B26" s="3532"/>
      <c r="C26" s="3532"/>
      <c r="D26" s="3532"/>
      <c r="E26" s="3532"/>
      <c r="F26" s="3529">
        <v>6</v>
      </c>
      <c r="G26" s="3529"/>
      <c r="H26" s="3529"/>
      <c r="I26" s="3529"/>
      <c r="J26" s="3529"/>
      <c r="K26" s="3529"/>
      <c r="L26" s="3530"/>
      <c r="M26" s="3530"/>
      <c r="N26" s="3530"/>
      <c r="O26" s="3530"/>
      <c r="P26" s="3531"/>
      <c r="Q26" s="64"/>
    </row>
    <row r="27" spans="1:17" ht="15" customHeight="1" x14ac:dyDescent="0.35">
      <c r="A27" s="3527" t="s">
        <v>182</v>
      </c>
      <c r="B27" s="3532"/>
      <c r="C27" s="3532"/>
      <c r="D27" s="3532"/>
      <c r="E27" s="3532"/>
      <c r="F27" s="3529">
        <v>2</v>
      </c>
      <c r="G27" s="3529"/>
      <c r="H27" s="3529"/>
      <c r="I27" s="3529"/>
      <c r="J27" s="3529"/>
      <c r="K27" s="3529"/>
      <c r="L27" s="3530"/>
      <c r="M27" s="3530"/>
      <c r="N27" s="3530"/>
      <c r="O27" s="3530"/>
      <c r="P27" s="3531"/>
      <c r="Q27" s="64"/>
    </row>
    <row r="28" spans="1:17" ht="15" customHeight="1" x14ac:dyDescent="0.35">
      <c r="A28" s="3527" t="s">
        <v>183</v>
      </c>
      <c r="B28" s="3532"/>
      <c r="C28" s="3532"/>
      <c r="D28" s="3532"/>
      <c r="E28" s="3532"/>
      <c r="F28" s="3529">
        <v>8</v>
      </c>
      <c r="G28" s="3529"/>
      <c r="H28" s="3529"/>
      <c r="I28" s="3529"/>
      <c r="J28" s="3529"/>
      <c r="K28" s="3529"/>
      <c r="L28" s="3530"/>
      <c r="M28" s="3530"/>
      <c r="N28" s="3530"/>
      <c r="O28" s="3530"/>
      <c r="P28" s="3531"/>
      <c r="Q28" s="64"/>
    </row>
    <row r="29" spans="1:17" ht="15" customHeight="1" x14ac:dyDescent="0.35">
      <c r="A29" s="3527" t="s">
        <v>184</v>
      </c>
      <c r="B29" s="3532"/>
      <c r="C29" s="3532"/>
      <c r="D29" s="3532"/>
      <c r="E29" s="3532"/>
      <c r="F29" s="3529">
        <v>8</v>
      </c>
      <c r="G29" s="3529"/>
      <c r="H29" s="3529"/>
      <c r="I29" s="3529"/>
      <c r="J29" s="3529"/>
      <c r="K29" s="3529"/>
      <c r="L29" s="3530"/>
      <c r="M29" s="3530"/>
      <c r="N29" s="3530"/>
      <c r="O29" s="3530"/>
      <c r="P29" s="3531"/>
      <c r="Q29" s="64"/>
    </row>
    <row r="30" spans="1:17" ht="15" customHeight="1" x14ac:dyDescent="0.35">
      <c r="A30" s="3527" t="s">
        <v>185</v>
      </c>
      <c r="B30" s="3532"/>
      <c r="C30" s="3532"/>
      <c r="D30" s="3532"/>
      <c r="E30" s="3532"/>
      <c r="F30" s="3529">
        <v>6</v>
      </c>
      <c r="G30" s="3529"/>
      <c r="H30" s="3529"/>
      <c r="I30" s="3529"/>
      <c r="J30" s="3529"/>
      <c r="K30" s="3529"/>
      <c r="L30" s="3530"/>
      <c r="M30" s="3530"/>
      <c r="N30" s="3530"/>
      <c r="O30" s="3530"/>
      <c r="P30" s="3531"/>
      <c r="Q30" s="64"/>
    </row>
    <row r="31" spans="1:17" ht="15" customHeight="1" x14ac:dyDescent="0.35">
      <c r="A31" s="3527" t="s">
        <v>186</v>
      </c>
      <c r="B31" s="3532"/>
      <c r="C31" s="3532"/>
      <c r="D31" s="3532"/>
      <c r="E31" s="3532"/>
      <c r="F31" s="3529">
        <v>10</v>
      </c>
      <c r="G31" s="3529"/>
      <c r="H31" s="3529"/>
      <c r="I31" s="3529"/>
      <c r="J31" s="3529"/>
      <c r="K31" s="3529"/>
      <c r="L31" s="3530"/>
      <c r="M31" s="3530"/>
      <c r="N31" s="3530"/>
      <c r="O31" s="3530"/>
      <c r="P31" s="3531"/>
      <c r="Q31" s="64"/>
    </row>
    <row r="32" spans="1:17" ht="15" customHeight="1" x14ac:dyDescent="0.35">
      <c r="A32" s="3527" t="s">
        <v>187</v>
      </c>
      <c r="B32" s="3532"/>
      <c r="C32" s="3532"/>
      <c r="D32" s="3532"/>
      <c r="E32" s="3532"/>
      <c r="F32" s="3529">
        <v>10</v>
      </c>
      <c r="G32" s="3529"/>
      <c r="H32" s="3529"/>
      <c r="I32" s="3529"/>
      <c r="J32" s="3529"/>
      <c r="K32" s="3529"/>
      <c r="L32" s="3530"/>
      <c r="M32" s="3530"/>
      <c r="N32" s="3530"/>
      <c r="O32" s="3530"/>
      <c r="P32" s="3531"/>
      <c r="Q32" s="64"/>
    </row>
    <row r="33" spans="1:17" ht="6.75" customHeight="1" x14ac:dyDescent="0.35">
      <c r="A33" s="3537"/>
      <c r="B33" s="3538"/>
      <c r="C33" s="3538"/>
      <c r="D33" s="3538"/>
      <c r="E33" s="3538"/>
      <c r="F33" s="3533">
        <v>0</v>
      </c>
      <c r="G33" s="3533"/>
      <c r="H33" s="3533">
        <v>0</v>
      </c>
      <c r="I33" s="3533"/>
      <c r="J33" s="3533">
        <v>0</v>
      </c>
      <c r="K33" s="3533"/>
      <c r="L33" s="3534"/>
      <c r="M33" s="3534"/>
      <c r="N33" s="3534"/>
      <c r="O33" s="3534"/>
      <c r="P33" s="3535"/>
      <c r="Q33" s="64"/>
    </row>
    <row r="34" spans="1:17" s="24" customFormat="1" ht="19.5" customHeight="1" x14ac:dyDescent="0.35">
      <c r="A34" s="3539" t="s">
        <v>455</v>
      </c>
      <c r="B34" s="3540"/>
      <c r="C34" s="3540"/>
      <c r="D34" s="3540"/>
      <c r="E34" s="3540"/>
      <c r="F34" s="3540"/>
      <c r="G34" s="3540"/>
      <c r="H34" s="3540"/>
      <c r="I34" s="3540"/>
      <c r="J34" s="3540"/>
      <c r="K34" s="3540"/>
      <c r="L34" s="3540"/>
      <c r="M34" s="3540"/>
      <c r="N34" s="3540"/>
      <c r="O34" s="3540"/>
      <c r="P34" s="3541"/>
      <c r="Q34" s="918"/>
    </row>
    <row r="35" spans="1:17" ht="15" customHeight="1" x14ac:dyDescent="0.35">
      <c r="A35" s="3527" t="s">
        <v>458</v>
      </c>
      <c r="B35" s="3532"/>
      <c r="C35" s="3532"/>
      <c r="D35" s="3532"/>
      <c r="E35" s="3532"/>
      <c r="F35" s="3529">
        <v>8</v>
      </c>
      <c r="G35" s="3529"/>
      <c r="H35" s="3529"/>
      <c r="I35" s="3529"/>
      <c r="J35" s="3529"/>
      <c r="K35" s="3529"/>
      <c r="L35" s="3530"/>
      <c r="M35" s="3530"/>
      <c r="N35" s="3530"/>
      <c r="O35" s="3530"/>
      <c r="P35" s="3531"/>
      <c r="Q35" s="64"/>
    </row>
    <row r="36" spans="1:17" ht="15" customHeight="1" x14ac:dyDescent="0.35">
      <c r="A36" s="3527" t="s">
        <v>456</v>
      </c>
      <c r="B36" s="3532"/>
      <c r="C36" s="3532"/>
      <c r="D36" s="3532"/>
      <c r="E36" s="3532"/>
      <c r="F36" s="3529">
        <v>7</v>
      </c>
      <c r="G36" s="3529"/>
      <c r="H36" s="3529"/>
      <c r="I36" s="3529"/>
      <c r="J36" s="3529"/>
      <c r="K36" s="3529"/>
      <c r="L36" s="3530"/>
      <c r="M36" s="3530"/>
      <c r="N36" s="3530"/>
      <c r="O36" s="3530"/>
      <c r="P36" s="3531"/>
      <c r="Q36" s="64"/>
    </row>
    <row r="37" spans="1:17" ht="15" customHeight="1" x14ac:dyDescent="0.35">
      <c r="A37" s="3527" t="s">
        <v>457</v>
      </c>
      <c r="B37" s="3532"/>
      <c r="C37" s="3532"/>
      <c r="D37" s="3532"/>
      <c r="E37" s="3532"/>
      <c r="F37" s="3529">
        <v>7</v>
      </c>
      <c r="G37" s="3529"/>
      <c r="H37" s="3529"/>
      <c r="I37" s="3529"/>
      <c r="J37" s="3529"/>
      <c r="K37" s="3529"/>
      <c r="L37" s="3530"/>
      <c r="M37" s="3530"/>
      <c r="N37" s="3530"/>
      <c r="O37" s="3530"/>
      <c r="P37" s="3531"/>
      <c r="Q37" s="64"/>
    </row>
    <row r="38" spans="1:17" ht="15" customHeight="1" x14ac:dyDescent="0.35">
      <c r="A38" s="3527" t="s">
        <v>460</v>
      </c>
      <c r="B38" s="3532"/>
      <c r="C38" s="3532"/>
      <c r="D38" s="3532"/>
      <c r="E38" s="3532"/>
      <c r="F38" s="3529">
        <v>6</v>
      </c>
      <c r="G38" s="3529"/>
      <c r="H38" s="3529"/>
      <c r="I38" s="3529"/>
      <c r="J38" s="3529"/>
      <c r="K38" s="3529"/>
      <c r="L38" s="3530"/>
      <c r="M38" s="3530"/>
      <c r="N38" s="3530"/>
      <c r="O38" s="3530"/>
      <c r="P38" s="3531"/>
      <c r="Q38" s="64"/>
    </row>
    <row r="39" spans="1:17" ht="15" customHeight="1" x14ac:dyDescent="0.35">
      <c r="A39" s="3542" t="s">
        <v>459</v>
      </c>
      <c r="B39" s="3532"/>
      <c r="C39" s="3532"/>
      <c r="D39" s="3532"/>
      <c r="E39" s="3532"/>
      <c r="F39" s="3529">
        <v>10</v>
      </c>
      <c r="G39" s="3529"/>
      <c r="H39" s="3529"/>
      <c r="I39" s="3529"/>
      <c r="J39" s="3529"/>
      <c r="K39" s="3529"/>
      <c r="L39" s="3530"/>
      <c r="M39" s="3530"/>
      <c r="N39" s="3530"/>
      <c r="O39" s="3530"/>
      <c r="P39" s="3531"/>
      <c r="Q39" s="64"/>
    </row>
    <row r="40" spans="1:17" ht="6.75" customHeight="1" thickBot="1" x14ac:dyDescent="0.4">
      <c r="A40" s="3543"/>
      <c r="B40" s="3544"/>
      <c r="C40" s="3544"/>
      <c r="D40" s="3544"/>
      <c r="E40" s="3544"/>
      <c r="F40" s="3545">
        <v>0</v>
      </c>
      <c r="G40" s="3545"/>
      <c r="H40" s="3545">
        <v>0</v>
      </c>
      <c r="I40" s="3545"/>
      <c r="J40" s="3545">
        <v>0</v>
      </c>
      <c r="K40" s="3545"/>
      <c r="L40" s="3546"/>
      <c r="M40" s="3546"/>
      <c r="N40" s="3546"/>
      <c r="O40" s="3546"/>
      <c r="P40" s="3547"/>
      <c r="Q40" s="64"/>
    </row>
    <row r="41" spans="1:17" s="66" customFormat="1" ht="15" customHeight="1" thickTop="1" x14ac:dyDescent="0.35">
      <c r="A41" s="956"/>
      <c r="B41" s="957"/>
      <c r="C41" s="957"/>
      <c r="D41" s="957"/>
      <c r="E41" s="957"/>
      <c r="F41" s="3559">
        <f>SUM(F10:G40)</f>
        <v>203</v>
      </c>
      <c r="G41" s="3560"/>
      <c r="H41" s="3560">
        <f>SUM(H10:I40)</f>
        <v>0</v>
      </c>
      <c r="I41" s="3560"/>
      <c r="J41" s="3560">
        <f>SUM(J10:K40)</f>
        <v>0</v>
      </c>
      <c r="K41" s="3561"/>
      <c r="L41" s="958"/>
      <c r="M41" s="958"/>
      <c r="N41" s="958"/>
      <c r="O41" s="958"/>
      <c r="P41" s="958"/>
      <c r="Q41" s="402"/>
    </row>
    <row r="42" spans="1:17" s="66" customFormat="1" ht="15" customHeight="1" thickBot="1" x14ac:dyDescent="0.4">
      <c r="A42" s="956"/>
      <c r="B42" s="957"/>
      <c r="C42" s="957"/>
      <c r="D42" s="957"/>
      <c r="E42" s="957"/>
      <c r="F42" s="3562">
        <f>SUM(F10:G40)/26</f>
        <v>7.8076923076923075</v>
      </c>
      <c r="G42" s="3563"/>
      <c r="H42" s="3563">
        <f>SUM(H10:I40)/26</f>
        <v>0</v>
      </c>
      <c r="I42" s="3563"/>
      <c r="J42" s="3563">
        <f>SUM(J10:K40)/26</f>
        <v>0</v>
      </c>
      <c r="K42" s="3564"/>
      <c r="L42" s="958"/>
      <c r="M42" s="958"/>
      <c r="N42" s="958"/>
      <c r="O42" s="958"/>
      <c r="P42" s="958"/>
      <c r="Q42" s="402"/>
    </row>
    <row r="43" spans="1:17" s="66" customFormat="1" ht="15" customHeight="1" thickTop="1" x14ac:dyDescent="0.35">
      <c r="A43" s="956"/>
      <c r="B43" s="957"/>
      <c r="C43" s="957"/>
      <c r="D43" s="957"/>
      <c r="E43" s="957"/>
      <c r="F43" s="959"/>
      <c r="G43" s="959"/>
      <c r="H43" s="959"/>
      <c r="I43" s="959"/>
      <c r="J43" s="959"/>
      <c r="K43" s="959"/>
      <c r="L43" s="958"/>
      <c r="M43" s="958"/>
      <c r="N43" s="958"/>
      <c r="O43" s="958"/>
      <c r="P43" s="958"/>
      <c r="Q43" s="402"/>
    </row>
    <row r="44" spans="1:17" s="66" customFormat="1" ht="15" customHeight="1" x14ac:dyDescent="0.35">
      <c r="A44" s="956"/>
      <c r="B44" s="957"/>
      <c r="C44" s="957"/>
      <c r="D44" s="957"/>
      <c r="E44" s="957"/>
      <c r="F44" s="959"/>
      <c r="G44" s="959"/>
      <c r="H44" s="959"/>
      <c r="I44" s="959"/>
      <c r="J44" s="959"/>
      <c r="K44" s="959"/>
      <c r="L44" s="958"/>
      <c r="M44" s="958"/>
      <c r="N44" s="958"/>
      <c r="O44" s="958"/>
      <c r="P44" s="958"/>
      <c r="Q44" s="402"/>
    </row>
    <row r="45" spans="1:17" s="66" customFormat="1" ht="15" customHeight="1" x14ac:dyDescent="0.35">
      <c r="A45" s="956"/>
      <c r="B45" s="957"/>
      <c r="C45" s="957"/>
      <c r="D45" s="957"/>
      <c r="E45" s="957"/>
      <c r="F45" s="959"/>
      <c r="G45" s="959"/>
      <c r="H45" s="959"/>
      <c r="I45" s="959"/>
      <c r="J45" s="959"/>
      <c r="K45" s="959"/>
      <c r="L45" s="958"/>
      <c r="M45" s="958"/>
      <c r="N45" s="958"/>
      <c r="O45" s="958"/>
      <c r="P45" s="958"/>
      <c r="Q45" s="402"/>
    </row>
    <row r="46" spans="1:17" ht="13.5" customHeight="1" x14ac:dyDescent="0.35">
      <c r="A46" s="919"/>
      <c r="B46" s="788"/>
      <c r="C46" s="788"/>
      <c r="D46" s="788"/>
      <c r="E46" s="788"/>
      <c r="F46" s="455"/>
      <c r="G46" s="455"/>
      <c r="H46" s="455"/>
      <c r="I46" s="455"/>
      <c r="J46" s="455"/>
      <c r="K46" s="455"/>
      <c r="L46" s="455"/>
      <c r="M46" s="455"/>
      <c r="N46" s="455"/>
      <c r="O46" s="455"/>
      <c r="P46" s="455"/>
      <c r="Q46" s="64"/>
    </row>
    <row r="47" spans="1:17" ht="15" thickBot="1" x14ac:dyDescent="0.4">
      <c r="A47" s="64"/>
      <c r="B47" s="64"/>
      <c r="C47" s="64"/>
      <c r="D47" s="64"/>
      <c r="E47" s="64"/>
      <c r="F47" s="64"/>
      <c r="G47" s="64"/>
      <c r="H47" s="64"/>
      <c r="I47" s="64"/>
      <c r="J47" s="64"/>
      <c r="K47" s="64"/>
      <c r="L47" s="64"/>
      <c r="M47" s="64"/>
      <c r="N47" s="64"/>
      <c r="O47" s="64"/>
      <c r="P47" s="64"/>
      <c r="Q47" s="64"/>
    </row>
    <row r="48" spans="1:17" ht="19" thickBot="1" x14ac:dyDescent="0.4">
      <c r="A48" s="3557" t="s">
        <v>10</v>
      </c>
      <c r="B48" s="3557"/>
      <c r="C48" s="3557"/>
      <c r="D48" s="3557"/>
      <c r="E48" s="3557"/>
      <c r="F48" s="3557"/>
      <c r="G48" s="3557"/>
      <c r="H48" s="3557"/>
      <c r="I48" s="3557"/>
      <c r="J48" s="3557"/>
      <c r="K48" s="3558"/>
      <c r="L48" s="157"/>
      <c r="M48" s="2360" t="s">
        <v>491</v>
      </c>
      <c r="N48" s="2361"/>
      <c r="O48" s="2362"/>
      <c r="P48" s="34"/>
      <c r="Q48" s="64"/>
    </row>
    <row r="49" spans="1:17" ht="20.25" customHeight="1" x14ac:dyDescent="0.35">
      <c r="A49" s="3548" t="s">
        <v>462</v>
      </c>
      <c r="B49" s="3549"/>
      <c r="C49" s="3549"/>
      <c r="D49" s="3549"/>
      <c r="E49" s="3549"/>
      <c r="F49" s="3549"/>
      <c r="G49" s="3549"/>
      <c r="H49" s="3549"/>
      <c r="I49" s="3549"/>
      <c r="J49" s="3549"/>
      <c r="K49" s="3550"/>
      <c r="L49" s="40"/>
      <c r="M49" s="2411" t="s">
        <v>571</v>
      </c>
      <c r="N49" s="2412"/>
      <c r="O49" s="2413"/>
      <c r="P49" s="36"/>
      <c r="Q49" s="64"/>
    </row>
    <row r="50" spans="1:17" ht="20.25" customHeight="1" x14ac:dyDescent="0.35">
      <c r="A50" s="3551"/>
      <c r="B50" s="3552"/>
      <c r="C50" s="3552"/>
      <c r="D50" s="3552"/>
      <c r="E50" s="3552"/>
      <c r="F50" s="3552"/>
      <c r="G50" s="3552"/>
      <c r="H50" s="3552"/>
      <c r="I50" s="3552"/>
      <c r="J50" s="3552"/>
      <c r="K50" s="3553"/>
      <c r="L50" s="40"/>
      <c r="M50" s="2414"/>
      <c r="N50" s="2415"/>
      <c r="O50" s="2416"/>
      <c r="P50" s="36"/>
      <c r="Q50" s="64"/>
    </row>
    <row r="51" spans="1:17" ht="20.25" customHeight="1" x14ac:dyDescent="0.35">
      <c r="A51" s="3551"/>
      <c r="B51" s="3552"/>
      <c r="C51" s="3552"/>
      <c r="D51" s="3552"/>
      <c r="E51" s="3552"/>
      <c r="F51" s="3552"/>
      <c r="G51" s="3552"/>
      <c r="H51" s="3552"/>
      <c r="I51" s="3552"/>
      <c r="J51" s="3552"/>
      <c r="K51" s="3553"/>
      <c r="L51" s="40"/>
      <c r="M51" s="2414"/>
      <c r="N51" s="2415"/>
      <c r="O51" s="2416"/>
      <c r="P51" s="36"/>
      <c r="Q51" s="64"/>
    </row>
    <row r="52" spans="1:17" ht="20.25" customHeight="1" thickBot="1" x14ac:dyDescent="0.4">
      <c r="A52" s="3554"/>
      <c r="B52" s="3555"/>
      <c r="C52" s="3555"/>
      <c r="D52" s="3555"/>
      <c r="E52" s="3555"/>
      <c r="F52" s="3555"/>
      <c r="G52" s="3555"/>
      <c r="H52" s="3555"/>
      <c r="I52" s="3555"/>
      <c r="J52" s="3555"/>
      <c r="K52" s="3556"/>
      <c r="L52" s="40"/>
      <c r="M52" s="2417"/>
      <c r="N52" s="2418"/>
      <c r="O52" s="2419"/>
      <c r="P52" s="36"/>
      <c r="Q52" s="64"/>
    </row>
    <row r="53" spans="1:17" ht="15" thickBot="1" x14ac:dyDescent="0.4">
      <c r="A53" s="64"/>
      <c r="B53" s="64"/>
      <c r="C53" s="64"/>
      <c r="D53" s="64"/>
      <c r="E53" s="64"/>
      <c r="F53" s="64"/>
      <c r="G53" s="64"/>
      <c r="H53" s="64"/>
      <c r="I53" s="64"/>
      <c r="J53" s="64"/>
      <c r="K53" s="64"/>
      <c r="L53" s="64"/>
      <c r="M53" s="34"/>
      <c r="N53" s="34"/>
      <c r="O53" s="34"/>
      <c r="P53" s="64"/>
      <c r="Q53" s="64"/>
    </row>
    <row r="54" spans="1:17" ht="19" thickBot="1" x14ac:dyDescent="0.4">
      <c r="A54" s="3557" t="s">
        <v>11</v>
      </c>
      <c r="B54" s="3557"/>
      <c r="C54" s="3557"/>
      <c r="D54" s="3557"/>
      <c r="E54" s="3557"/>
      <c r="F54" s="3557"/>
      <c r="G54" s="3557"/>
      <c r="H54" s="3557"/>
      <c r="I54" s="3557"/>
      <c r="J54" s="3557"/>
      <c r="K54" s="3558"/>
      <c r="L54" s="157"/>
      <c r="M54" s="2360" t="s">
        <v>491</v>
      </c>
      <c r="N54" s="2361"/>
      <c r="O54" s="2362"/>
      <c r="P54" s="34"/>
      <c r="Q54" s="64"/>
    </row>
    <row r="55" spans="1:17" ht="20.25" customHeight="1" x14ac:dyDescent="0.35">
      <c r="A55" s="3548" t="s">
        <v>573</v>
      </c>
      <c r="B55" s="3549"/>
      <c r="C55" s="3549"/>
      <c r="D55" s="3549"/>
      <c r="E55" s="3549"/>
      <c r="F55" s="3549"/>
      <c r="G55" s="3549"/>
      <c r="H55" s="3549"/>
      <c r="I55" s="3549"/>
      <c r="J55" s="3549"/>
      <c r="K55" s="3550"/>
      <c r="L55" s="40"/>
      <c r="M55" s="2411" t="s">
        <v>572</v>
      </c>
      <c r="N55" s="2412"/>
      <c r="O55" s="2413"/>
      <c r="P55" s="36"/>
      <c r="Q55" s="64"/>
    </row>
    <row r="56" spans="1:17" ht="20.25" customHeight="1" x14ac:dyDescent="0.35">
      <c r="A56" s="3551"/>
      <c r="B56" s="3552"/>
      <c r="C56" s="3552"/>
      <c r="D56" s="3552"/>
      <c r="E56" s="3552"/>
      <c r="F56" s="3552"/>
      <c r="G56" s="3552"/>
      <c r="H56" s="3552"/>
      <c r="I56" s="3552"/>
      <c r="J56" s="3552"/>
      <c r="K56" s="3553"/>
      <c r="L56" s="40"/>
      <c r="M56" s="2414"/>
      <c r="N56" s="2415"/>
      <c r="O56" s="2416"/>
      <c r="P56" s="36"/>
      <c r="Q56" s="64"/>
    </row>
    <row r="57" spans="1:17" ht="20.25" customHeight="1" x14ac:dyDescent="0.35">
      <c r="A57" s="3551"/>
      <c r="B57" s="3552"/>
      <c r="C57" s="3552"/>
      <c r="D57" s="3552"/>
      <c r="E57" s="3552"/>
      <c r="F57" s="3552"/>
      <c r="G57" s="3552"/>
      <c r="H57" s="3552"/>
      <c r="I57" s="3552"/>
      <c r="J57" s="3552"/>
      <c r="K57" s="3553"/>
      <c r="L57" s="40"/>
      <c r="M57" s="2414"/>
      <c r="N57" s="2415"/>
      <c r="O57" s="2416"/>
      <c r="P57" s="36"/>
      <c r="Q57" s="64"/>
    </row>
    <row r="58" spans="1:17" ht="20.25" customHeight="1" thickBot="1" x14ac:dyDescent="0.4">
      <c r="A58" s="3554"/>
      <c r="B58" s="3555"/>
      <c r="C58" s="3555"/>
      <c r="D58" s="3555"/>
      <c r="E58" s="3555"/>
      <c r="F58" s="3555"/>
      <c r="G58" s="3555"/>
      <c r="H58" s="3555"/>
      <c r="I58" s="3555"/>
      <c r="J58" s="3555"/>
      <c r="K58" s="3556"/>
      <c r="L58" s="40"/>
      <c r="M58" s="2417"/>
      <c r="N58" s="2418"/>
      <c r="O58" s="2419"/>
      <c r="P58" s="36"/>
      <c r="Q58" s="64"/>
    </row>
    <row r="59" spans="1:17" x14ac:dyDescent="0.35">
      <c r="A59" s="64"/>
      <c r="B59" s="64"/>
      <c r="C59" s="64"/>
      <c r="D59" s="64"/>
      <c r="E59" s="64"/>
      <c r="F59" s="64"/>
      <c r="G59" s="64"/>
      <c r="H59" s="64"/>
      <c r="I59" s="64"/>
      <c r="J59" s="64"/>
      <c r="K59" s="64"/>
      <c r="L59" s="64"/>
      <c r="M59" s="64"/>
      <c r="N59" s="64"/>
      <c r="O59" s="64"/>
      <c r="P59" s="64"/>
      <c r="Q59" s="64"/>
    </row>
    <row r="60" spans="1:17" x14ac:dyDescent="0.35">
      <c r="A60" s="64"/>
      <c r="B60" s="64"/>
      <c r="C60" s="64"/>
      <c r="D60" s="64"/>
      <c r="E60" s="64"/>
      <c r="F60" s="64"/>
      <c r="G60" s="64"/>
      <c r="H60" s="64"/>
      <c r="I60" s="64"/>
      <c r="J60" s="64"/>
      <c r="K60" s="64"/>
      <c r="L60" s="64"/>
      <c r="M60" s="64"/>
      <c r="N60" s="64"/>
      <c r="O60" s="64"/>
      <c r="P60" s="64"/>
      <c r="Q60" s="64"/>
    </row>
    <row r="61" spans="1:17" x14ac:dyDescent="0.35">
      <c r="A61" s="64"/>
      <c r="B61" s="64"/>
      <c r="C61" s="64"/>
      <c r="D61" s="64"/>
      <c r="E61" s="64"/>
      <c r="F61" s="64"/>
      <c r="G61" s="64"/>
      <c r="H61" s="64"/>
      <c r="I61" s="64"/>
      <c r="J61" s="64"/>
      <c r="K61" s="64"/>
      <c r="L61" s="64"/>
      <c r="M61" s="64"/>
      <c r="N61" s="64"/>
      <c r="O61" s="64"/>
      <c r="P61" s="64"/>
      <c r="Q61" s="64"/>
    </row>
    <row r="62" spans="1:17" x14ac:dyDescent="0.35">
      <c r="A62" s="64"/>
      <c r="B62" s="64"/>
      <c r="C62" s="64"/>
      <c r="D62" s="64"/>
      <c r="E62" s="64"/>
      <c r="F62" s="64"/>
      <c r="G62" s="64"/>
      <c r="H62" s="64"/>
      <c r="I62" s="64"/>
      <c r="J62" s="64"/>
      <c r="K62" s="64"/>
      <c r="L62" s="64"/>
      <c r="M62" s="64"/>
      <c r="N62" s="64"/>
      <c r="O62" s="64"/>
      <c r="P62" s="64"/>
      <c r="Q62" s="64"/>
    </row>
    <row r="63" spans="1:17" x14ac:dyDescent="0.35">
      <c r="A63" s="64"/>
      <c r="B63" s="64"/>
      <c r="C63" s="64"/>
      <c r="D63" s="64"/>
      <c r="E63" s="64"/>
      <c r="F63" s="64"/>
      <c r="G63" s="64"/>
      <c r="H63" s="64"/>
      <c r="I63" s="64"/>
      <c r="J63" s="64"/>
      <c r="K63" s="64"/>
      <c r="L63" s="64"/>
      <c r="M63" s="64"/>
      <c r="N63" s="64"/>
      <c r="O63" s="64"/>
      <c r="P63" s="64"/>
      <c r="Q63" s="64"/>
    </row>
    <row r="64" spans="1:17" x14ac:dyDescent="0.35">
      <c r="A64" s="64"/>
      <c r="B64" s="64"/>
      <c r="C64" s="64"/>
      <c r="D64" s="64"/>
      <c r="E64" s="64"/>
      <c r="F64" s="64"/>
      <c r="G64" s="64"/>
      <c r="H64" s="64"/>
      <c r="I64" s="64"/>
      <c r="J64" s="64"/>
      <c r="K64" s="64"/>
      <c r="L64" s="64"/>
      <c r="M64" s="64"/>
      <c r="N64" s="64"/>
      <c r="O64" s="64"/>
      <c r="P64" s="64"/>
      <c r="Q64" s="64"/>
    </row>
    <row r="65" spans="1:17" x14ac:dyDescent="0.35">
      <c r="A65" s="64"/>
      <c r="B65" s="64"/>
      <c r="C65" s="64"/>
      <c r="D65" s="64"/>
      <c r="E65" s="64"/>
      <c r="F65" s="64"/>
      <c r="G65" s="64"/>
      <c r="H65" s="64"/>
      <c r="I65" s="64"/>
      <c r="J65" s="64"/>
      <c r="K65" s="64"/>
      <c r="L65" s="64"/>
      <c r="M65" s="64"/>
      <c r="N65" s="64"/>
      <c r="O65" s="64"/>
      <c r="P65" s="64"/>
      <c r="Q65" s="64"/>
    </row>
    <row r="66" spans="1:17" x14ac:dyDescent="0.35">
      <c r="A66" s="64"/>
      <c r="B66" s="64"/>
      <c r="C66" s="64"/>
      <c r="D66" s="64"/>
      <c r="E66" s="64"/>
      <c r="F66" s="64"/>
      <c r="G66" s="64"/>
      <c r="H66" s="64"/>
      <c r="I66" s="64"/>
      <c r="J66" s="64"/>
      <c r="K66" s="64"/>
      <c r="L66" s="64"/>
      <c r="M66" s="64"/>
      <c r="N66" s="64"/>
      <c r="O66" s="64"/>
      <c r="P66" s="64"/>
      <c r="Q66" s="64"/>
    </row>
    <row r="67" spans="1:17" x14ac:dyDescent="0.35">
      <c r="A67" s="64"/>
      <c r="B67" s="64"/>
      <c r="C67" s="64"/>
      <c r="D67" s="64"/>
      <c r="E67" s="64"/>
      <c r="F67" s="64"/>
      <c r="G67" s="64"/>
      <c r="H67" s="64"/>
      <c r="I67" s="64"/>
      <c r="J67" s="64"/>
      <c r="K67" s="64"/>
      <c r="L67" s="64"/>
      <c r="M67" s="64"/>
      <c r="N67" s="64"/>
      <c r="O67" s="64"/>
      <c r="P67" s="64"/>
      <c r="Q67" s="64"/>
    </row>
    <row r="68" spans="1:17" x14ac:dyDescent="0.35">
      <c r="A68" s="64"/>
      <c r="B68" s="64"/>
      <c r="C68" s="64"/>
      <c r="D68" s="64"/>
      <c r="E68" s="64"/>
      <c r="F68" s="64"/>
      <c r="G68" s="64"/>
      <c r="H68" s="64"/>
      <c r="I68" s="64"/>
      <c r="J68" s="64"/>
      <c r="K68" s="64"/>
      <c r="L68" s="64"/>
      <c r="M68" s="64"/>
      <c r="N68" s="64"/>
      <c r="O68" s="64"/>
      <c r="P68" s="64"/>
      <c r="Q68" s="64"/>
    </row>
    <row r="69" spans="1:17" x14ac:dyDescent="0.35">
      <c r="A69" s="64"/>
      <c r="B69" s="64"/>
      <c r="C69" s="64"/>
      <c r="D69" s="64"/>
      <c r="E69" s="64"/>
      <c r="F69" s="64"/>
      <c r="G69" s="64"/>
      <c r="H69" s="64"/>
      <c r="I69" s="64"/>
      <c r="J69" s="64"/>
      <c r="K69" s="64"/>
      <c r="L69" s="64"/>
      <c r="M69" s="64"/>
      <c r="N69" s="64"/>
      <c r="O69" s="64"/>
      <c r="P69" s="64"/>
      <c r="Q69" s="64"/>
    </row>
    <row r="70" spans="1:17" x14ac:dyDescent="0.35">
      <c r="A70" s="64"/>
      <c r="B70" s="64"/>
      <c r="C70" s="64"/>
      <c r="D70" s="64"/>
      <c r="E70" s="64"/>
      <c r="F70" s="64"/>
      <c r="G70" s="64"/>
      <c r="H70" s="64"/>
      <c r="I70" s="64"/>
      <c r="J70" s="64"/>
      <c r="K70" s="64"/>
      <c r="L70" s="64"/>
      <c r="M70" s="64"/>
      <c r="N70" s="64"/>
      <c r="O70" s="64"/>
      <c r="P70" s="64"/>
      <c r="Q70" s="64"/>
    </row>
    <row r="71" spans="1:17" x14ac:dyDescent="0.35">
      <c r="A71" s="64"/>
      <c r="B71" s="64"/>
      <c r="C71" s="64"/>
      <c r="D71" s="64"/>
      <c r="E71" s="64"/>
      <c r="F71" s="64"/>
      <c r="G71" s="64"/>
      <c r="H71" s="64"/>
      <c r="I71" s="64"/>
      <c r="J71" s="64"/>
      <c r="K71" s="64"/>
      <c r="L71" s="64"/>
      <c r="M71" s="64"/>
      <c r="N71" s="64"/>
      <c r="O71" s="64"/>
      <c r="P71" s="64"/>
      <c r="Q71" s="64"/>
    </row>
    <row r="72" spans="1:17" x14ac:dyDescent="0.35">
      <c r="A72" s="64"/>
      <c r="B72" s="64"/>
      <c r="C72" s="64"/>
      <c r="D72" s="64"/>
      <c r="E72" s="64"/>
      <c r="F72" s="64"/>
      <c r="G72" s="64"/>
      <c r="H72" s="64"/>
      <c r="I72" s="64"/>
      <c r="J72" s="64"/>
      <c r="K72" s="64"/>
      <c r="L72" s="64"/>
      <c r="M72" s="64"/>
      <c r="N72" s="64"/>
      <c r="O72" s="64"/>
      <c r="P72" s="64"/>
      <c r="Q72" s="64"/>
    </row>
    <row r="73" spans="1:17" x14ac:dyDescent="0.35">
      <c r="A73" s="64"/>
      <c r="B73" s="64"/>
      <c r="C73" s="64"/>
      <c r="D73" s="64"/>
      <c r="E73" s="64"/>
      <c r="F73" s="64"/>
      <c r="G73" s="64"/>
      <c r="H73" s="64"/>
      <c r="I73" s="64"/>
      <c r="J73" s="64"/>
      <c r="K73" s="64"/>
      <c r="L73" s="64"/>
      <c r="M73" s="64"/>
      <c r="N73" s="64"/>
      <c r="O73" s="64"/>
      <c r="P73" s="64"/>
      <c r="Q73" s="64"/>
    </row>
    <row r="74" spans="1:17" x14ac:dyDescent="0.35">
      <c r="A74" s="64"/>
      <c r="B74" s="64"/>
      <c r="C74" s="64"/>
      <c r="D74" s="64"/>
      <c r="E74" s="64"/>
      <c r="F74" s="64"/>
      <c r="G74" s="64"/>
      <c r="H74" s="64"/>
      <c r="I74" s="64"/>
      <c r="J74" s="64"/>
      <c r="K74" s="64"/>
      <c r="L74" s="64"/>
      <c r="M74" s="64"/>
      <c r="N74" s="64"/>
      <c r="O74" s="64"/>
      <c r="P74" s="64"/>
      <c r="Q74" s="64"/>
    </row>
    <row r="75" spans="1:17" x14ac:dyDescent="0.35">
      <c r="A75" s="64"/>
      <c r="B75" s="64"/>
      <c r="C75" s="64"/>
      <c r="D75" s="64"/>
      <c r="E75" s="64"/>
      <c r="F75" s="64"/>
      <c r="G75" s="64"/>
      <c r="H75" s="64"/>
      <c r="I75" s="64"/>
      <c r="J75" s="64"/>
      <c r="K75" s="64"/>
      <c r="L75" s="64"/>
      <c r="M75" s="64"/>
      <c r="N75" s="64"/>
      <c r="O75" s="64"/>
      <c r="P75" s="64"/>
      <c r="Q75" s="64"/>
    </row>
    <row r="76" spans="1:17" x14ac:dyDescent="0.35">
      <c r="A76" s="64"/>
      <c r="B76" s="64"/>
      <c r="C76" s="64"/>
      <c r="D76" s="64"/>
      <c r="E76" s="64"/>
      <c r="F76" s="64"/>
      <c r="G76" s="64"/>
      <c r="H76" s="64"/>
      <c r="I76" s="64"/>
      <c r="J76" s="64"/>
      <c r="K76" s="64"/>
      <c r="L76" s="64"/>
      <c r="M76" s="64"/>
      <c r="N76" s="64"/>
      <c r="O76" s="64"/>
      <c r="P76" s="64"/>
      <c r="Q76" s="64"/>
    </row>
    <row r="77" spans="1:17" x14ac:dyDescent="0.35">
      <c r="A77" s="64"/>
      <c r="B77" s="64"/>
      <c r="C77" s="64"/>
      <c r="D77" s="64"/>
      <c r="E77" s="64"/>
      <c r="F77" s="64"/>
      <c r="G77" s="64"/>
      <c r="H77" s="64"/>
      <c r="I77" s="64"/>
      <c r="J77" s="64"/>
      <c r="K77" s="64"/>
      <c r="L77" s="64"/>
      <c r="M77" s="64"/>
      <c r="N77" s="64"/>
      <c r="O77" s="64"/>
      <c r="P77" s="64"/>
      <c r="Q77" s="64"/>
    </row>
    <row r="78" spans="1:17" x14ac:dyDescent="0.35">
      <c r="A78" s="64"/>
      <c r="B78" s="64"/>
      <c r="C78" s="64"/>
      <c r="D78" s="64"/>
      <c r="E78" s="64"/>
      <c r="F78" s="64"/>
      <c r="G78" s="64"/>
      <c r="H78" s="64"/>
      <c r="I78" s="64"/>
      <c r="J78" s="64"/>
      <c r="K78" s="64"/>
      <c r="L78" s="64"/>
      <c r="M78" s="64"/>
      <c r="N78" s="64"/>
      <c r="O78" s="64"/>
      <c r="P78" s="64"/>
      <c r="Q78" s="64"/>
    </row>
    <row r="79" spans="1:17" x14ac:dyDescent="0.35">
      <c r="A79" s="64"/>
      <c r="B79" s="64"/>
      <c r="C79" s="64"/>
      <c r="D79" s="64"/>
      <c r="E79" s="64"/>
      <c r="F79" s="64"/>
      <c r="G79" s="64"/>
      <c r="H79" s="64"/>
      <c r="I79" s="64"/>
      <c r="J79" s="64"/>
      <c r="K79" s="64"/>
      <c r="L79" s="64"/>
      <c r="M79" s="64"/>
      <c r="N79" s="64"/>
      <c r="O79" s="64"/>
      <c r="P79" s="64"/>
      <c r="Q79" s="64"/>
    </row>
    <row r="80" spans="1:17" x14ac:dyDescent="0.35">
      <c r="A80" s="64"/>
      <c r="B80" s="64"/>
      <c r="C80" s="64"/>
      <c r="D80" s="64"/>
      <c r="E80" s="64"/>
      <c r="F80" s="64"/>
      <c r="G80" s="64"/>
      <c r="H80" s="64"/>
      <c r="I80" s="64"/>
      <c r="J80" s="64"/>
      <c r="K80" s="64"/>
      <c r="L80" s="64"/>
      <c r="M80" s="64"/>
      <c r="N80" s="64"/>
      <c r="O80" s="64"/>
      <c r="P80" s="64"/>
      <c r="Q80" s="64"/>
    </row>
    <row r="81" spans="1:17" x14ac:dyDescent="0.35">
      <c r="A81" s="64"/>
      <c r="B81" s="64"/>
      <c r="C81" s="64"/>
      <c r="D81" s="64"/>
      <c r="E81" s="64"/>
      <c r="F81" s="64"/>
      <c r="G81" s="64"/>
      <c r="H81" s="64"/>
      <c r="I81" s="64"/>
      <c r="J81" s="64"/>
      <c r="K81" s="64"/>
      <c r="L81" s="64"/>
      <c r="M81" s="64"/>
      <c r="N81" s="64"/>
      <c r="O81" s="64"/>
      <c r="P81" s="64"/>
      <c r="Q81" s="64"/>
    </row>
    <row r="82" spans="1:17" x14ac:dyDescent="0.35">
      <c r="A82" s="64"/>
      <c r="B82" s="64"/>
      <c r="C82" s="64"/>
      <c r="D82" s="64"/>
      <c r="E82" s="64"/>
      <c r="F82" s="64"/>
      <c r="G82" s="64"/>
      <c r="H82" s="64"/>
      <c r="I82" s="64"/>
      <c r="J82" s="64"/>
      <c r="K82" s="64"/>
      <c r="L82" s="64"/>
      <c r="M82" s="64"/>
      <c r="N82" s="64"/>
      <c r="O82" s="64"/>
      <c r="P82" s="64"/>
      <c r="Q82" s="64"/>
    </row>
    <row r="83" spans="1:17" x14ac:dyDescent="0.35">
      <c r="A83" s="64"/>
      <c r="B83" s="64"/>
      <c r="C83" s="64"/>
      <c r="D83" s="64"/>
      <c r="E83" s="64"/>
      <c r="F83" s="64"/>
      <c r="G83" s="64"/>
      <c r="H83" s="64"/>
      <c r="I83" s="64"/>
      <c r="J83" s="64"/>
      <c r="K83" s="64"/>
      <c r="L83" s="64"/>
      <c r="M83" s="64"/>
      <c r="N83" s="64"/>
      <c r="O83" s="64"/>
      <c r="P83" s="64"/>
      <c r="Q83" s="64"/>
    </row>
    <row r="84" spans="1:17" x14ac:dyDescent="0.35">
      <c r="A84" s="64"/>
      <c r="B84" s="64"/>
      <c r="C84" s="64"/>
      <c r="D84" s="64"/>
      <c r="E84" s="64"/>
      <c r="F84" s="64"/>
      <c r="G84" s="64"/>
      <c r="H84" s="64"/>
      <c r="I84" s="64"/>
      <c r="J84" s="64"/>
      <c r="K84" s="64"/>
      <c r="L84" s="64"/>
      <c r="M84" s="64"/>
      <c r="N84" s="64"/>
      <c r="O84" s="64"/>
      <c r="P84" s="64"/>
      <c r="Q84" s="64"/>
    </row>
    <row r="85" spans="1:17" x14ac:dyDescent="0.35">
      <c r="A85" s="64"/>
      <c r="B85" s="64"/>
      <c r="C85" s="64"/>
      <c r="D85" s="64"/>
      <c r="E85" s="64"/>
      <c r="F85" s="64"/>
      <c r="G85" s="64"/>
      <c r="H85" s="64"/>
      <c r="I85" s="64"/>
      <c r="J85" s="64"/>
      <c r="K85" s="64"/>
      <c r="L85" s="64"/>
      <c r="M85" s="64"/>
      <c r="N85" s="64"/>
      <c r="O85" s="64"/>
      <c r="P85" s="64"/>
      <c r="Q85" s="64"/>
    </row>
    <row r="86" spans="1:17" x14ac:dyDescent="0.35">
      <c r="A86" s="64"/>
      <c r="B86" s="64"/>
      <c r="C86" s="64"/>
      <c r="D86" s="64"/>
      <c r="E86" s="64"/>
      <c r="F86" s="64"/>
      <c r="G86" s="64"/>
      <c r="H86" s="64"/>
      <c r="I86" s="64"/>
      <c r="J86" s="64"/>
      <c r="K86" s="64"/>
      <c r="L86" s="64"/>
      <c r="M86" s="64"/>
      <c r="N86" s="64"/>
      <c r="O86" s="64"/>
      <c r="P86" s="64"/>
      <c r="Q86" s="64"/>
    </row>
    <row r="87" spans="1:17" x14ac:dyDescent="0.35">
      <c r="A87" s="64"/>
      <c r="B87" s="64"/>
      <c r="C87" s="64"/>
      <c r="D87" s="64"/>
      <c r="E87" s="64"/>
      <c r="F87" s="64"/>
      <c r="G87" s="64"/>
      <c r="H87" s="64"/>
      <c r="I87" s="64"/>
      <c r="J87" s="64"/>
      <c r="K87" s="64"/>
      <c r="L87" s="64"/>
      <c r="M87" s="64"/>
      <c r="N87" s="64"/>
      <c r="O87" s="64"/>
      <c r="P87" s="64"/>
      <c r="Q87" s="64"/>
    </row>
    <row r="88" spans="1:17" x14ac:dyDescent="0.35">
      <c r="A88" s="64"/>
      <c r="B88" s="64"/>
      <c r="C88" s="64"/>
      <c r="D88" s="64"/>
      <c r="E88" s="64"/>
      <c r="F88" s="64"/>
      <c r="G88" s="64"/>
      <c r="H88" s="64"/>
      <c r="I88" s="64"/>
      <c r="J88" s="64"/>
      <c r="K88" s="64"/>
      <c r="L88" s="64"/>
      <c r="M88" s="64"/>
      <c r="N88" s="64"/>
      <c r="O88" s="64"/>
      <c r="P88" s="64"/>
      <c r="Q88" s="64"/>
    </row>
    <row r="89" spans="1:17" x14ac:dyDescent="0.35">
      <c r="A89" s="64"/>
      <c r="B89" s="64"/>
      <c r="C89" s="64"/>
      <c r="D89" s="64"/>
      <c r="E89" s="64"/>
      <c r="F89" s="64"/>
      <c r="G89" s="64"/>
      <c r="H89" s="64"/>
      <c r="I89" s="64"/>
      <c r="J89" s="64"/>
      <c r="K89" s="64"/>
      <c r="L89" s="64"/>
      <c r="M89" s="64"/>
      <c r="N89" s="64"/>
      <c r="O89" s="64"/>
      <c r="P89" s="64"/>
      <c r="Q89" s="64"/>
    </row>
    <row r="90" spans="1:17" x14ac:dyDescent="0.35">
      <c r="A90" s="64"/>
      <c r="B90" s="64"/>
      <c r="C90" s="64"/>
      <c r="D90" s="64"/>
      <c r="E90" s="64"/>
      <c r="F90" s="64"/>
      <c r="G90" s="64"/>
      <c r="H90" s="64"/>
      <c r="I90" s="64"/>
      <c r="J90" s="64"/>
      <c r="K90" s="64"/>
      <c r="L90" s="64"/>
      <c r="M90" s="64"/>
      <c r="N90" s="64"/>
      <c r="O90" s="64"/>
      <c r="P90" s="64"/>
      <c r="Q90" s="64"/>
    </row>
    <row r="91" spans="1:17" x14ac:dyDescent="0.35">
      <c r="A91" s="64"/>
      <c r="B91" s="64"/>
      <c r="C91" s="64"/>
      <c r="D91" s="64"/>
      <c r="E91" s="64"/>
      <c r="F91" s="64"/>
      <c r="G91" s="64"/>
      <c r="H91" s="64"/>
      <c r="I91" s="64"/>
      <c r="J91" s="64"/>
      <c r="K91" s="64"/>
      <c r="L91" s="64"/>
      <c r="M91" s="64"/>
      <c r="N91" s="64"/>
      <c r="O91" s="64"/>
      <c r="P91" s="64"/>
      <c r="Q91" s="64"/>
    </row>
    <row r="92" spans="1:17" x14ac:dyDescent="0.35">
      <c r="A92" s="64"/>
      <c r="B92" s="64"/>
      <c r="C92" s="64"/>
      <c r="D92" s="64"/>
      <c r="E92" s="64"/>
      <c r="F92" s="64"/>
      <c r="G92" s="64"/>
      <c r="H92" s="64"/>
      <c r="I92" s="64"/>
      <c r="J92" s="64"/>
      <c r="K92" s="64"/>
      <c r="L92" s="64"/>
      <c r="M92" s="64"/>
      <c r="N92" s="64"/>
      <c r="O92" s="64"/>
      <c r="P92" s="64"/>
      <c r="Q92" s="64"/>
    </row>
    <row r="93" spans="1:17" x14ac:dyDescent="0.35">
      <c r="A93" s="64"/>
      <c r="B93" s="64"/>
      <c r="C93" s="64"/>
      <c r="D93" s="64"/>
      <c r="E93" s="64"/>
      <c r="F93" s="64"/>
      <c r="G93" s="64"/>
      <c r="H93" s="64"/>
      <c r="I93" s="64"/>
      <c r="J93" s="64"/>
      <c r="K93" s="64"/>
      <c r="L93" s="64"/>
      <c r="M93" s="64"/>
      <c r="N93" s="64"/>
      <c r="O93" s="64"/>
      <c r="P93" s="64"/>
      <c r="Q93" s="64"/>
    </row>
    <row r="94" spans="1:17" x14ac:dyDescent="0.35">
      <c r="A94" s="64"/>
      <c r="B94" s="64"/>
      <c r="C94" s="64"/>
      <c r="D94" s="64"/>
      <c r="E94" s="64"/>
      <c r="F94" s="64"/>
      <c r="G94" s="64"/>
      <c r="H94" s="64"/>
      <c r="I94" s="64"/>
      <c r="J94" s="64"/>
      <c r="K94" s="64"/>
      <c r="L94" s="64"/>
      <c r="M94" s="64"/>
      <c r="N94" s="64"/>
      <c r="O94" s="64"/>
      <c r="P94" s="64"/>
      <c r="Q94" s="64"/>
    </row>
    <row r="95" spans="1:17" x14ac:dyDescent="0.35">
      <c r="A95" s="64"/>
      <c r="B95" s="64"/>
      <c r="C95" s="64"/>
      <c r="D95" s="64"/>
      <c r="E95" s="64"/>
      <c r="F95" s="64"/>
      <c r="G95" s="64"/>
      <c r="H95" s="64"/>
      <c r="I95" s="64"/>
      <c r="J95" s="64"/>
      <c r="K95" s="64"/>
      <c r="L95" s="64"/>
      <c r="M95" s="64"/>
      <c r="N95" s="64"/>
      <c r="O95" s="64"/>
      <c r="P95" s="64"/>
      <c r="Q95" s="64"/>
    </row>
    <row r="96" spans="1:17" x14ac:dyDescent="0.35">
      <c r="A96" s="64"/>
      <c r="B96" s="64"/>
      <c r="C96" s="64"/>
      <c r="D96" s="64"/>
      <c r="E96" s="64"/>
      <c r="F96" s="64"/>
      <c r="G96" s="64"/>
      <c r="H96" s="64"/>
      <c r="I96" s="64"/>
      <c r="J96" s="64"/>
      <c r="K96" s="64"/>
      <c r="L96" s="64"/>
      <c r="M96" s="64"/>
      <c r="N96" s="64"/>
      <c r="O96" s="64"/>
      <c r="P96" s="64"/>
      <c r="Q96" s="64"/>
    </row>
    <row r="97" spans="1:17" x14ac:dyDescent="0.35">
      <c r="A97" s="64"/>
      <c r="B97" s="64"/>
      <c r="C97" s="64"/>
      <c r="D97" s="64"/>
      <c r="E97" s="64"/>
      <c r="F97" s="64"/>
      <c r="G97" s="64"/>
      <c r="H97" s="64"/>
      <c r="I97" s="64"/>
      <c r="J97" s="64"/>
      <c r="K97" s="64"/>
      <c r="L97" s="64"/>
      <c r="M97" s="64"/>
      <c r="N97" s="64"/>
      <c r="O97" s="64"/>
      <c r="P97" s="64"/>
      <c r="Q97" s="64"/>
    </row>
    <row r="98" spans="1:17" x14ac:dyDescent="0.35">
      <c r="A98" s="64"/>
      <c r="B98" s="64"/>
      <c r="C98" s="64"/>
      <c r="D98" s="64"/>
      <c r="E98" s="64"/>
      <c r="F98" s="64"/>
      <c r="G98" s="64"/>
      <c r="H98" s="64"/>
      <c r="I98" s="64"/>
      <c r="J98" s="64"/>
      <c r="K98" s="64"/>
      <c r="L98" s="64"/>
      <c r="M98" s="64"/>
      <c r="N98" s="64"/>
      <c r="O98" s="64"/>
      <c r="P98" s="64"/>
      <c r="Q98" s="64"/>
    </row>
    <row r="99" spans="1:17" x14ac:dyDescent="0.35">
      <c r="A99" s="64"/>
      <c r="B99" s="64"/>
      <c r="C99" s="64"/>
      <c r="D99" s="64"/>
      <c r="E99" s="64"/>
      <c r="F99" s="64"/>
      <c r="G99" s="64"/>
      <c r="H99" s="64"/>
      <c r="I99" s="64"/>
      <c r="J99" s="64"/>
      <c r="K99" s="64"/>
      <c r="L99" s="64"/>
      <c r="M99" s="64"/>
      <c r="N99" s="64"/>
      <c r="O99" s="64"/>
      <c r="P99" s="64"/>
      <c r="Q99" s="64"/>
    </row>
    <row r="100" spans="1:17" x14ac:dyDescent="0.35">
      <c r="A100" s="64"/>
      <c r="B100" s="64"/>
      <c r="C100" s="64"/>
      <c r="D100" s="64"/>
      <c r="E100" s="64"/>
      <c r="F100" s="64"/>
      <c r="G100" s="64"/>
      <c r="H100" s="64"/>
      <c r="I100" s="64"/>
      <c r="J100" s="64"/>
      <c r="K100" s="64"/>
      <c r="L100" s="64"/>
      <c r="M100" s="64"/>
      <c r="N100" s="64"/>
      <c r="O100" s="64"/>
      <c r="P100" s="64"/>
      <c r="Q100" s="64"/>
    </row>
    <row r="114" spans="2:2" ht="18.5" x14ac:dyDescent="0.45">
      <c r="B114" s="324"/>
    </row>
    <row r="115" spans="2:2" ht="18.5" x14ac:dyDescent="0.45">
      <c r="B115" s="324"/>
    </row>
    <row r="116" spans="2:2" ht="18.5" x14ac:dyDescent="0.45">
      <c r="B116" s="324"/>
    </row>
    <row r="117" spans="2:2" ht="18.5" x14ac:dyDescent="0.45">
      <c r="B117" s="324"/>
    </row>
    <row r="118" spans="2:2" ht="18.5" x14ac:dyDescent="0.45">
      <c r="B118" s="324"/>
    </row>
    <row r="119" spans="2:2" ht="18.5" x14ac:dyDescent="0.45">
      <c r="B119" s="324"/>
    </row>
    <row r="120" spans="2:2" ht="18.5" x14ac:dyDescent="0.45">
      <c r="B120" s="324"/>
    </row>
    <row r="121" spans="2:2" ht="18.5" x14ac:dyDescent="0.45">
      <c r="B121" s="324"/>
    </row>
    <row r="122" spans="2:2" ht="18.5" x14ac:dyDescent="0.45">
      <c r="B122" s="324"/>
    </row>
    <row r="123" spans="2:2" ht="18.5" x14ac:dyDescent="0.45">
      <c r="B123" s="324"/>
    </row>
  </sheetData>
  <mergeCells count="180">
    <mergeCell ref="A55:K58"/>
    <mergeCell ref="M55:O58"/>
    <mergeCell ref="A48:K48"/>
    <mergeCell ref="M48:O48"/>
    <mergeCell ref="A49:K52"/>
    <mergeCell ref="M49:O52"/>
    <mergeCell ref="A54:K54"/>
    <mergeCell ref="M54:O54"/>
    <mergeCell ref="F41:G41"/>
    <mergeCell ref="H41:I41"/>
    <mergeCell ref="J41:K41"/>
    <mergeCell ref="F42:G42"/>
    <mergeCell ref="H42:I42"/>
    <mergeCell ref="J42:K42"/>
    <mergeCell ref="A39:E39"/>
    <mergeCell ref="F39:G39"/>
    <mergeCell ref="H39:I39"/>
    <mergeCell ref="J39:K39"/>
    <mergeCell ref="L39:P39"/>
    <mergeCell ref="A40:E40"/>
    <mergeCell ref="F40:G40"/>
    <mergeCell ref="H40:I40"/>
    <mergeCell ref="J40:K40"/>
    <mergeCell ref="L40:P40"/>
    <mergeCell ref="A37:E37"/>
    <mergeCell ref="F37:G37"/>
    <mergeCell ref="H37:I37"/>
    <mergeCell ref="J37:K37"/>
    <mergeCell ref="L37:P37"/>
    <mergeCell ref="A38:E38"/>
    <mergeCell ref="F38:G38"/>
    <mergeCell ref="H38:I38"/>
    <mergeCell ref="J38:K38"/>
    <mergeCell ref="L38:P38"/>
    <mergeCell ref="A35:E35"/>
    <mergeCell ref="F35:G35"/>
    <mergeCell ref="H35:I35"/>
    <mergeCell ref="J35:K35"/>
    <mergeCell ref="L35:P35"/>
    <mergeCell ref="A36:E36"/>
    <mergeCell ref="F36:G36"/>
    <mergeCell ref="H36:I36"/>
    <mergeCell ref="J36:K36"/>
    <mergeCell ref="L36:P36"/>
    <mergeCell ref="A33:E33"/>
    <mergeCell ref="F33:G33"/>
    <mergeCell ref="H33:I33"/>
    <mergeCell ref="J33:K33"/>
    <mergeCell ref="L33:P33"/>
    <mergeCell ref="A34:P34"/>
    <mergeCell ref="A31:E31"/>
    <mergeCell ref="F31:G31"/>
    <mergeCell ref="H31:I31"/>
    <mergeCell ref="J31:K31"/>
    <mergeCell ref="L31:P31"/>
    <mergeCell ref="A32:E32"/>
    <mergeCell ref="F32:G32"/>
    <mergeCell ref="H32:I32"/>
    <mergeCell ref="J32:K32"/>
    <mergeCell ref="L32:P32"/>
    <mergeCell ref="A29:E29"/>
    <mergeCell ref="F29:G29"/>
    <mergeCell ref="H29:I29"/>
    <mergeCell ref="J29:K29"/>
    <mergeCell ref="L29:P29"/>
    <mergeCell ref="A30:E30"/>
    <mergeCell ref="F30:G30"/>
    <mergeCell ref="H30:I30"/>
    <mergeCell ref="J30:K30"/>
    <mergeCell ref="L30:P30"/>
    <mergeCell ref="A27:E27"/>
    <mergeCell ref="F27:G27"/>
    <mergeCell ref="H27:I27"/>
    <mergeCell ref="J27:K27"/>
    <mergeCell ref="L27:P27"/>
    <mergeCell ref="A28:E28"/>
    <mergeCell ref="F28:G28"/>
    <mergeCell ref="H28:I28"/>
    <mergeCell ref="J28:K28"/>
    <mergeCell ref="L28:P28"/>
    <mergeCell ref="A25:E25"/>
    <mergeCell ref="F25:G25"/>
    <mergeCell ref="H25:I25"/>
    <mergeCell ref="J25:K25"/>
    <mergeCell ref="L25:P25"/>
    <mergeCell ref="A26:E26"/>
    <mergeCell ref="F26:G26"/>
    <mergeCell ref="H26:I26"/>
    <mergeCell ref="J26:K26"/>
    <mergeCell ref="L26:P26"/>
    <mergeCell ref="A23:E23"/>
    <mergeCell ref="F23:G23"/>
    <mergeCell ref="H23:I23"/>
    <mergeCell ref="J23:K23"/>
    <mergeCell ref="L23:P23"/>
    <mergeCell ref="A24:E24"/>
    <mergeCell ref="F24:G24"/>
    <mergeCell ref="H24:I24"/>
    <mergeCell ref="J24:K24"/>
    <mergeCell ref="L24:P24"/>
    <mergeCell ref="A21:E21"/>
    <mergeCell ref="F21:G21"/>
    <mergeCell ref="H21:I21"/>
    <mergeCell ref="J21:K21"/>
    <mergeCell ref="L21:P21"/>
    <mergeCell ref="A22:E22"/>
    <mergeCell ref="F22:G22"/>
    <mergeCell ref="H22:I22"/>
    <mergeCell ref="J22:K22"/>
    <mergeCell ref="L22:P22"/>
    <mergeCell ref="A16:E16"/>
    <mergeCell ref="F16:G16"/>
    <mergeCell ref="H16:I16"/>
    <mergeCell ref="J16:K16"/>
    <mergeCell ref="L16:P16"/>
    <mergeCell ref="A19:P19"/>
    <mergeCell ref="A20:E20"/>
    <mergeCell ref="F20:G20"/>
    <mergeCell ref="H20:I20"/>
    <mergeCell ref="J20:K20"/>
    <mergeCell ref="L20:P20"/>
    <mergeCell ref="A17:E17"/>
    <mergeCell ref="F17:G17"/>
    <mergeCell ref="H17:I17"/>
    <mergeCell ref="J17:K17"/>
    <mergeCell ref="L17:P17"/>
    <mergeCell ref="F18:G18"/>
    <mergeCell ref="H18:I18"/>
    <mergeCell ref="J18:K18"/>
    <mergeCell ref="L18:P18"/>
    <mergeCell ref="A14:E14"/>
    <mergeCell ref="F14:G14"/>
    <mergeCell ref="H14:I14"/>
    <mergeCell ref="J14:K14"/>
    <mergeCell ref="L14:P14"/>
    <mergeCell ref="A15:E15"/>
    <mergeCell ref="F15:G15"/>
    <mergeCell ref="H15:I15"/>
    <mergeCell ref="J15:K15"/>
    <mergeCell ref="L15:P15"/>
    <mergeCell ref="A12:E12"/>
    <mergeCell ref="F12:G12"/>
    <mergeCell ref="H12:I12"/>
    <mergeCell ref="J12:K12"/>
    <mergeCell ref="L12:P12"/>
    <mergeCell ref="A13:E13"/>
    <mergeCell ref="F13:G13"/>
    <mergeCell ref="H13:I13"/>
    <mergeCell ref="J13:K13"/>
    <mergeCell ref="L13:P13"/>
    <mergeCell ref="A9:P9"/>
    <mergeCell ref="A10:E10"/>
    <mergeCell ref="F10:G10"/>
    <mergeCell ref="H10:I10"/>
    <mergeCell ref="J10:K10"/>
    <mergeCell ref="L10:P10"/>
    <mergeCell ref="A11:E11"/>
    <mergeCell ref="F11:G11"/>
    <mergeCell ref="H11:I11"/>
    <mergeCell ref="J11:K11"/>
    <mergeCell ref="L11:P11"/>
    <mergeCell ref="A6:E7"/>
    <mergeCell ref="F6:G6"/>
    <mergeCell ref="H6:I6"/>
    <mergeCell ref="J6:K6"/>
    <mergeCell ref="L6:P7"/>
    <mergeCell ref="F7:G7"/>
    <mergeCell ref="H7:I7"/>
    <mergeCell ref="J7:K7"/>
    <mergeCell ref="A8:P8"/>
    <mergeCell ref="D1:G1"/>
    <mergeCell ref="I1:J1"/>
    <mergeCell ref="L1:M1"/>
    <mergeCell ref="D2:G2"/>
    <mergeCell ref="I2:J2"/>
    <mergeCell ref="L2:M2"/>
    <mergeCell ref="A4:G4"/>
    <mergeCell ref="H4:P4"/>
    <mergeCell ref="A5:B5"/>
    <mergeCell ref="C5:P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A00-000000000000}">
      <formula1>AvancementTheme</formula1>
    </dataValidation>
  </dataValidations>
  <hyperlinks>
    <hyperlink ref="O1" location="DPDV_08VA3" display="PdV" xr:uid="{00000000-0004-0000-3A00-000000000000}"/>
    <hyperlink ref="P1" location="DKPI_08VA3" display="KPI's" xr:uid="{00000000-0004-0000-3A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90">
    <tabColor rgb="FF92D050"/>
    <pageSetUpPr fitToPage="1"/>
  </sheetPr>
  <dimension ref="A1:XFD81"/>
  <sheetViews>
    <sheetView showGridLines="0" showRowColHeaders="0" zoomScale="90" zoomScaleNormal="90" workbookViewId="0">
      <pane ySplit="4" topLeftCell="A14" activePane="bottomLeft" state="frozen"/>
      <selection activeCell="C1" sqref="C1"/>
      <selection pane="bottomLeft" activeCell="B37" sqref="B37:E37"/>
    </sheetView>
  </sheetViews>
  <sheetFormatPr baseColWidth="10" defaultColWidth="11.453125" defaultRowHeight="14.5" x14ac:dyDescent="0.35"/>
  <cols>
    <col min="1" max="1" width="6.26953125" style="61" customWidth="1"/>
    <col min="2" max="2" width="11.453125" style="61"/>
    <col min="3" max="3" width="15.453125" style="61" customWidth="1"/>
    <col min="4" max="6" width="11.453125" style="61"/>
    <col min="7" max="7" width="14" style="61" customWidth="1"/>
    <col min="8" max="8" width="13.1796875" style="61" customWidth="1"/>
    <col min="9" max="9" width="15.54296875" style="61" customWidth="1"/>
    <col min="10" max="10" width="11.453125" style="61"/>
    <col min="11" max="11" width="12.81640625" style="61" customWidth="1"/>
    <col min="12" max="12" width="9.54296875" style="61" customWidth="1"/>
    <col min="13" max="15" width="11.453125" style="61"/>
    <col min="16" max="16" width="8.26953125" style="61" customWidth="1"/>
    <col min="17" max="18" width="11.453125" style="61"/>
    <col min="19" max="19" width="10.81640625" style="61" customWidth="1"/>
    <col min="20" max="20" width="9.453125" style="61" customWidth="1"/>
    <col min="21" max="16384" width="11.453125" style="61"/>
  </cols>
  <sheetData>
    <row r="1" spans="1:21" s="55" customFormat="1" ht="18.75" customHeight="1" x14ac:dyDescent="0.35">
      <c r="A1" s="1267"/>
      <c r="B1" s="1267"/>
      <c r="C1" s="1267"/>
      <c r="D1" s="1995" t="s">
        <v>5</v>
      </c>
      <c r="E1" s="1995"/>
      <c r="F1" s="1995"/>
      <c r="G1" s="1995"/>
      <c r="H1" s="1995"/>
      <c r="I1" s="1995"/>
      <c r="J1" s="1995"/>
      <c r="K1" s="1995"/>
      <c r="L1" s="396"/>
      <c r="M1" s="1995" t="s">
        <v>6</v>
      </c>
      <c r="N1" s="1995"/>
      <c r="O1" s="1267"/>
      <c r="P1" s="1995" t="s">
        <v>9</v>
      </c>
      <c r="Q1" s="1995"/>
      <c r="R1" s="1267"/>
      <c r="S1" s="447" t="s">
        <v>2</v>
      </c>
      <c r="T1" s="447" t="s">
        <v>3</v>
      </c>
      <c r="U1" s="450"/>
    </row>
    <row r="2" spans="1:21" s="59" customFormat="1" ht="18" customHeight="1" x14ac:dyDescent="0.35">
      <c r="A2" s="398"/>
      <c r="B2" s="398"/>
      <c r="C2" s="398"/>
      <c r="D2" s="1996" t="str">
        <f>NomClient</f>
        <v>BestEditor</v>
      </c>
      <c r="E2" s="1997"/>
      <c r="F2" s="1997"/>
      <c r="G2" s="1997"/>
      <c r="H2" s="1997"/>
      <c r="I2" s="1997"/>
      <c r="J2" s="1997"/>
      <c r="K2" s="1998"/>
      <c r="L2" s="398"/>
      <c r="M2" s="1999" t="s">
        <v>283</v>
      </c>
      <c r="N2" s="2000"/>
      <c r="O2" s="398"/>
      <c r="P2" s="2001">
        <v>41911.443553240744</v>
      </c>
      <c r="Q2" s="2002"/>
      <c r="R2" s="399"/>
      <c r="S2" s="448" t="e">
        <f>IF(LEN(DPDV_02AT)&gt;0,LEN(DPDV_02AT),0-PDV_NBmini)</f>
        <v>#REF!</v>
      </c>
      <c r="T2" s="448" t="e">
        <f>IF(LEN(DKPI_02AT)&gt;0,LEN(DKPI_02AT),0-KPI_NBmini)</f>
        <v>#REF!</v>
      </c>
      <c r="U2" s="451"/>
    </row>
    <row r="3" spans="1:21" ht="6.75" customHeight="1" thickBot="1" x14ac:dyDescent="0.4">
      <c r="A3" s="401"/>
      <c r="B3" s="401"/>
      <c r="C3" s="401"/>
      <c r="D3" s="401"/>
      <c r="E3" s="401"/>
      <c r="F3" s="401"/>
      <c r="G3" s="401"/>
      <c r="H3" s="401"/>
      <c r="I3" s="401"/>
      <c r="J3" s="401"/>
      <c r="K3" s="401"/>
      <c r="L3" s="401"/>
      <c r="M3" s="401"/>
      <c r="N3" s="401"/>
      <c r="O3" s="401"/>
      <c r="P3" s="401"/>
      <c r="Q3" s="401"/>
      <c r="R3" s="401"/>
      <c r="S3" s="401"/>
      <c r="T3" s="401"/>
      <c r="U3" s="64"/>
    </row>
    <row r="4" spans="1:21" s="1" customFormat="1" ht="24.75" customHeight="1" thickBot="1" x14ac:dyDescent="0.4">
      <c r="A4" s="2015" t="s">
        <v>1253</v>
      </c>
      <c r="B4" s="2015"/>
      <c r="C4" s="2015"/>
      <c r="D4" s="2015"/>
      <c r="E4" s="2015"/>
      <c r="F4" s="2015"/>
      <c r="G4" s="2015"/>
      <c r="H4" s="2015"/>
      <c r="I4" s="2015"/>
      <c r="J4" s="2015"/>
      <c r="K4" s="2015"/>
      <c r="L4" s="2015"/>
      <c r="M4" s="2015"/>
      <c r="N4" s="2015"/>
      <c r="O4" s="2015"/>
      <c r="P4" s="2015"/>
      <c r="Q4" s="2015"/>
      <c r="R4" s="2015"/>
      <c r="S4" s="2015"/>
      <c r="T4" s="2016"/>
      <c r="U4" s="435"/>
    </row>
    <row r="5" spans="1:21" s="193" customFormat="1" ht="87.75" customHeight="1" x14ac:dyDescent="0.35">
      <c r="A5" s="2017" t="s">
        <v>14</v>
      </c>
      <c r="B5" s="2017"/>
      <c r="C5" s="2018" t="s">
        <v>1152</v>
      </c>
      <c r="D5" s="2019"/>
      <c r="E5" s="2019"/>
      <c r="F5" s="2019"/>
      <c r="G5" s="2019"/>
      <c r="H5" s="2019"/>
      <c r="I5" s="2019"/>
      <c r="J5" s="2019"/>
      <c r="K5" s="2019"/>
      <c r="L5" s="2019"/>
      <c r="M5" s="2019"/>
      <c r="N5" s="2019"/>
      <c r="O5" s="2019"/>
      <c r="P5" s="2019"/>
      <c r="Q5" s="2019"/>
      <c r="R5" s="2019"/>
      <c r="S5" s="2019"/>
      <c r="T5" s="2019"/>
      <c r="U5" s="452"/>
    </row>
    <row r="6" spans="1:21" x14ac:dyDescent="0.35">
      <c r="Q6" s="64"/>
      <c r="R6" s="64"/>
      <c r="S6" s="64"/>
    </row>
    <row r="7" spans="1:21" ht="18.5" x14ac:dyDescent="0.35">
      <c r="A7" s="2020" t="s">
        <v>1186</v>
      </c>
      <c r="B7" s="2020"/>
      <c r="C7" s="2020"/>
      <c r="D7" s="2020"/>
      <c r="E7" s="2020"/>
      <c r="F7" s="2020"/>
      <c r="G7" s="2020"/>
      <c r="H7" s="2020"/>
      <c r="I7" s="2020"/>
      <c r="J7" s="2020"/>
      <c r="K7" s="2020"/>
      <c r="L7" s="2020"/>
      <c r="M7" s="2020"/>
      <c r="N7" s="2020"/>
      <c r="O7" s="2020"/>
      <c r="P7" s="2020"/>
      <c r="Q7" s="1390"/>
      <c r="R7" s="1390"/>
      <c r="S7" s="1390"/>
      <c r="T7" s="1390"/>
      <c r="U7" s="66"/>
    </row>
    <row r="8" spans="1:21" ht="33.75" customHeight="1" x14ac:dyDescent="0.35">
      <c r="A8" s="1339"/>
      <c r="P8" s="1354"/>
      <c r="Q8" s="66"/>
      <c r="R8" s="66"/>
      <c r="S8" s="66"/>
      <c r="T8" s="1391"/>
      <c r="U8" s="66"/>
    </row>
    <row r="9" spans="1:21" s="24" customFormat="1" ht="51" customHeight="1" x14ac:dyDescent="0.35">
      <c r="A9" s="1339"/>
      <c r="B9" s="1355"/>
      <c r="D9" s="1356"/>
      <c r="E9" s="1356"/>
      <c r="F9" s="2012" t="s">
        <v>1224</v>
      </c>
      <c r="G9" s="2013"/>
      <c r="H9" s="2013"/>
      <c r="I9" s="1357" t="s">
        <v>586</v>
      </c>
      <c r="J9" s="2012" t="s">
        <v>655</v>
      </c>
      <c r="K9" s="2014"/>
      <c r="L9" s="1357" t="s">
        <v>586</v>
      </c>
      <c r="M9" s="2012" t="s">
        <v>1185</v>
      </c>
      <c r="N9" s="2014"/>
      <c r="P9" s="1394"/>
      <c r="Q9" s="1392"/>
      <c r="R9" s="1392"/>
      <c r="S9" s="1392"/>
      <c r="T9" s="1391"/>
      <c r="U9" s="1392"/>
    </row>
    <row r="10" spans="1:21" s="107" customFormat="1" ht="37.5" customHeight="1" thickBot="1" x14ac:dyDescent="0.4">
      <c r="A10" s="1339"/>
      <c r="B10" s="1355"/>
      <c r="C10" s="2003" t="s">
        <v>1184</v>
      </c>
      <c r="D10" s="2004"/>
      <c r="E10" s="1358" t="s">
        <v>1139</v>
      </c>
      <c r="F10" s="2007">
        <v>1</v>
      </c>
      <c r="G10" s="2007"/>
      <c r="H10" s="2007"/>
      <c r="I10" s="1384"/>
      <c r="J10" s="2008">
        <v>1.1000000000000001</v>
      </c>
      <c r="K10" s="2008"/>
      <c r="L10" s="1359"/>
      <c r="M10" s="2008">
        <v>1.2</v>
      </c>
      <c r="N10" s="2008"/>
      <c r="O10" s="1388"/>
      <c r="P10" s="1395"/>
      <c r="Q10" s="267"/>
      <c r="R10" s="267"/>
      <c r="S10" s="267"/>
      <c r="T10" s="1391"/>
      <c r="U10" s="267"/>
    </row>
    <row r="11" spans="1:21" s="24" customFormat="1" ht="24" customHeight="1" x14ac:dyDescent="0.35">
      <c r="A11" s="1339"/>
      <c r="B11" s="1355"/>
      <c r="C11" s="2005"/>
      <c r="D11" s="2006"/>
      <c r="E11" s="1360"/>
      <c r="F11" s="1361"/>
      <c r="G11" s="1361"/>
      <c r="H11" s="1361"/>
      <c r="I11" s="2009">
        <v>1</v>
      </c>
      <c r="J11" s="2009"/>
      <c r="K11" s="2009"/>
      <c r="L11" s="2009"/>
      <c r="M11" s="1385"/>
      <c r="N11" s="1385"/>
      <c r="O11" s="1389"/>
      <c r="P11" s="1396"/>
      <c r="Q11" s="1393"/>
      <c r="R11" s="1392"/>
      <c r="S11" s="1392"/>
      <c r="T11" s="1391"/>
      <c r="U11" s="1392"/>
    </row>
    <row r="12" spans="1:21" s="24" customFormat="1" ht="45" customHeight="1" x14ac:dyDescent="0.35">
      <c r="A12" s="1339"/>
      <c r="B12" s="1355"/>
      <c r="C12" s="2010">
        <f>F10*J10*M10/I11</f>
        <v>1.32</v>
      </c>
      <c r="D12" s="2011"/>
      <c r="E12" s="1356"/>
      <c r="F12" s="1361"/>
      <c r="G12" s="1361"/>
      <c r="H12" s="1361"/>
      <c r="I12" s="2012" t="s">
        <v>1140</v>
      </c>
      <c r="J12" s="2013"/>
      <c r="K12" s="2013"/>
      <c r="L12" s="2014"/>
      <c r="M12" s="1386"/>
      <c r="N12" s="1387"/>
      <c r="O12" s="1387"/>
      <c r="P12" s="1394"/>
      <c r="Q12" s="1392"/>
      <c r="R12" s="1392"/>
      <c r="S12" s="1392"/>
      <c r="T12" s="1391"/>
      <c r="U12" s="1392"/>
    </row>
    <row r="13" spans="1:21" s="28" customFormat="1" ht="18.5" x14ac:dyDescent="0.35">
      <c r="A13" s="1339"/>
      <c r="P13" s="1397"/>
      <c r="Q13" s="73"/>
      <c r="R13" s="73"/>
      <c r="S13" s="73"/>
      <c r="T13" s="1391"/>
      <c r="U13" s="73"/>
    </row>
    <row r="14" spans="1:21" ht="12" customHeight="1" x14ac:dyDescent="0.35">
      <c r="A14" s="1339"/>
      <c r="P14" s="1354"/>
      <c r="Q14" s="66"/>
      <c r="R14" s="66"/>
      <c r="S14" s="66"/>
      <c r="T14" s="1391"/>
      <c r="U14" s="66"/>
    </row>
    <row r="15" spans="1:21" ht="22.5" customHeight="1" x14ac:dyDescent="0.35">
      <c r="A15" s="1354"/>
      <c r="B15" s="1354"/>
      <c r="C15" s="1354"/>
      <c r="D15" s="1354"/>
      <c r="E15" s="1354"/>
      <c r="F15" s="1354"/>
      <c r="G15" s="1354"/>
      <c r="H15" s="1354"/>
      <c r="I15" s="1354"/>
      <c r="J15" s="1354"/>
      <c r="K15" s="1354"/>
      <c r="L15" s="1354"/>
      <c r="M15" s="1354"/>
      <c r="N15" s="1354"/>
      <c r="O15" s="1354"/>
      <c r="P15" s="1354"/>
      <c r="Q15" s="66"/>
      <c r="R15" s="66"/>
      <c r="S15" s="66"/>
      <c r="T15" s="66"/>
      <c r="U15" s="66"/>
    </row>
    <row r="16" spans="1:21" ht="32.25" customHeight="1" x14ac:dyDescent="0.35">
      <c r="Q16" s="98"/>
      <c r="R16" s="98"/>
      <c r="S16" s="98"/>
      <c r="T16" s="98"/>
      <c r="U16" s="98"/>
    </row>
    <row r="17" spans="1:16384" x14ac:dyDescent="0.35">
      <c r="M17" s="1328"/>
      <c r="N17" s="1328"/>
      <c r="O17" s="1328"/>
      <c r="P17" s="1328"/>
    </row>
    <row r="18" spans="1:16384" ht="15.5" x14ac:dyDescent="0.35">
      <c r="A18" s="2120" t="s">
        <v>1156</v>
      </c>
      <c r="B18" s="2120"/>
      <c r="C18" s="2120"/>
      <c r="D18" s="2120"/>
      <c r="E18" s="2120"/>
      <c r="F18" s="2120"/>
      <c r="G18" s="2120"/>
      <c r="H18" s="2120"/>
      <c r="I18" s="2120"/>
      <c r="J18" s="2120"/>
      <c r="K18" s="2120"/>
      <c r="L18" s="2120"/>
      <c r="M18" s="2120"/>
      <c r="N18" s="2120"/>
      <c r="O18" s="2120"/>
      <c r="P18" s="2120"/>
      <c r="Q18" s="2120" t="s">
        <v>1155</v>
      </c>
      <c r="R18" s="2120"/>
      <c r="S18" s="2120"/>
      <c r="T18" s="2120"/>
      <c r="U18" s="2120"/>
      <c r="V18" s="2120"/>
      <c r="W18" s="2120"/>
      <c r="X18" s="2120"/>
      <c r="Y18" s="2120"/>
      <c r="Z18" s="2120"/>
      <c r="AA18" s="2120"/>
      <c r="AB18" s="2120"/>
      <c r="AC18" s="2120"/>
      <c r="AD18" s="2120"/>
      <c r="AE18" s="2120"/>
      <c r="AF18" s="2120"/>
      <c r="AG18" s="2120" t="s">
        <v>1155</v>
      </c>
      <c r="AH18" s="2120"/>
      <c r="AI18" s="2120"/>
      <c r="AJ18" s="2120"/>
      <c r="AK18" s="2120"/>
      <c r="AL18" s="2120"/>
      <c r="AM18" s="2120"/>
      <c r="AN18" s="2120"/>
      <c r="AO18" s="2120"/>
      <c r="AP18" s="2120"/>
      <c r="AQ18" s="2120"/>
      <c r="AR18" s="2120"/>
      <c r="AS18" s="2120"/>
      <c r="AT18" s="2120"/>
      <c r="AU18" s="2120"/>
      <c r="AV18" s="2120"/>
      <c r="AW18" s="2120" t="s">
        <v>1155</v>
      </c>
      <c r="AX18" s="2120"/>
      <c r="AY18" s="2120"/>
      <c r="AZ18" s="2120"/>
      <c r="BA18" s="2120"/>
      <c r="BB18" s="2120"/>
      <c r="BC18" s="2120"/>
      <c r="BD18" s="2120"/>
      <c r="BE18" s="2120"/>
      <c r="BF18" s="2120"/>
      <c r="BG18" s="2120"/>
      <c r="BH18" s="2120"/>
      <c r="BI18" s="2120"/>
      <c r="BJ18" s="2120"/>
      <c r="BK18" s="2120"/>
      <c r="BL18" s="2120"/>
      <c r="BM18" s="2120" t="s">
        <v>1155</v>
      </c>
      <c r="BN18" s="2120"/>
      <c r="BO18" s="2120"/>
      <c r="BP18" s="2120"/>
      <c r="BQ18" s="2120"/>
      <c r="BR18" s="2120"/>
      <c r="BS18" s="2120"/>
      <c r="BT18" s="2120"/>
      <c r="BU18" s="2120"/>
      <c r="BV18" s="2120"/>
      <c r="BW18" s="2120"/>
      <c r="BX18" s="2120"/>
      <c r="BY18" s="2120"/>
      <c r="BZ18" s="2120"/>
      <c r="CA18" s="2120"/>
      <c r="CB18" s="2120"/>
      <c r="CC18" s="2120" t="s">
        <v>1155</v>
      </c>
      <c r="CD18" s="2120"/>
      <c r="CE18" s="2120"/>
      <c r="CF18" s="2120"/>
      <c r="CG18" s="2120"/>
      <c r="CH18" s="2120"/>
      <c r="CI18" s="2120"/>
      <c r="CJ18" s="2120"/>
      <c r="CK18" s="2120"/>
      <c r="CL18" s="2120"/>
      <c r="CM18" s="2120"/>
      <c r="CN18" s="2120"/>
      <c r="CO18" s="2120"/>
      <c r="CP18" s="2120"/>
      <c r="CQ18" s="2120"/>
      <c r="CR18" s="2120"/>
      <c r="CS18" s="2120" t="s">
        <v>1155</v>
      </c>
      <c r="CT18" s="2120"/>
      <c r="CU18" s="2120"/>
      <c r="CV18" s="2120"/>
      <c r="CW18" s="2120"/>
      <c r="CX18" s="2120"/>
      <c r="CY18" s="2120"/>
      <c r="CZ18" s="2120"/>
      <c r="DA18" s="2120"/>
      <c r="DB18" s="2120"/>
      <c r="DC18" s="2120"/>
      <c r="DD18" s="2120"/>
      <c r="DE18" s="2120"/>
      <c r="DF18" s="2120"/>
      <c r="DG18" s="2120"/>
      <c r="DH18" s="2120"/>
      <c r="DI18" s="2120" t="s">
        <v>1155</v>
      </c>
      <c r="DJ18" s="2120"/>
      <c r="DK18" s="2120"/>
      <c r="DL18" s="2120"/>
      <c r="DM18" s="2120"/>
      <c r="DN18" s="2120"/>
      <c r="DO18" s="2120"/>
      <c r="DP18" s="2120"/>
      <c r="DQ18" s="2120"/>
      <c r="DR18" s="2120"/>
      <c r="DS18" s="2120"/>
      <c r="DT18" s="2120"/>
      <c r="DU18" s="2120"/>
      <c r="DV18" s="2120"/>
      <c r="DW18" s="2120"/>
      <c r="DX18" s="2120"/>
      <c r="DY18" s="2120" t="s">
        <v>1155</v>
      </c>
      <c r="DZ18" s="2120"/>
      <c r="EA18" s="2120"/>
      <c r="EB18" s="2120"/>
      <c r="EC18" s="2120"/>
      <c r="ED18" s="2120"/>
      <c r="EE18" s="2120"/>
      <c r="EF18" s="2120"/>
      <c r="EG18" s="2120"/>
      <c r="EH18" s="2120"/>
      <c r="EI18" s="2120"/>
      <c r="EJ18" s="2120"/>
      <c r="EK18" s="2120"/>
      <c r="EL18" s="2120"/>
      <c r="EM18" s="2120"/>
      <c r="EN18" s="2120"/>
      <c r="EO18" s="2120" t="s">
        <v>1155</v>
      </c>
      <c r="EP18" s="2120"/>
      <c r="EQ18" s="2120"/>
      <c r="ER18" s="2120"/>
      <c r="ES18" s="2120"/>
      <c r="ET18" s="2120"/>
      <c r="EU18" s="2120"/>
      <c r="EV18" s="2120"/>
      <c r="EW18" s="2120"/>
      <c r="EX18" s="2120"/>
      <c r="EY18" s="2120"/>
      <c r="EZ18" s="2120"/>
      <c r="FA18" s="2120"/>
      <c r="FB18" s="2120"/>
      <c r="FC18" s="2120"/>
      <c r="FD18" s="2120"/>
      <c r="FE18" s="2120" t="s">
        <v>1155</v>
      </c>
      <c r="FF18" s="2120"/>
      <c r="FG18" s="2120"/>
      <c r="FH18" s="2120"/>
      <c r="FI18" s="2120"/>
      <c r="FJ18" s="2120"/>
      <c r="FK18" s="2120"/>
      <c r="FL18" s="2120"/>
      <c r="FM18" s="2120"/>
      <c r="FN18" s="2120"/>
      <c r="FO18" s="2120"/>
      <c r="FP18" s="2120"/>
      <c r="FQ18" s="2120"/>
      <c r="FR18" s="2120"/>
      <c r="FS18" s="2120"/>
      <c r="FT18" s="2120"/>
      <c r="FU18" s="2120" t="s">
        <v>1155</v>
      </c>
      <c r="FV18" s="2120"/>
      <c r="FW18" s="2120"/>
      <c r="FX18" s="2120"/>
      <c r="FY18" s="2120"/>
      <c r="FZ18" s="2120"/>
      <c r="GA18" s="2120"/>
      <c r="GB18" s="2120"/>
      <c r="GC18" s="2120"/>
      <c r="GD18" s="2120"/>
      <c r="GE18" s="2120"/>
      <c r="GF18" s="2120"/>
      <c r="GG18" s="2120"/>
      <c r="GH18" s="2120"/>
      <c r="GI18" s="2120"/>
      <c r="GJ18" s="2120"/>
      <c r="GK18" s="2120" t="s">
        <v>1155</v>
      </c>
      <c r="GL18" s="2120"/>
      <c r="GM18" s="2120"/>
      <c r="GN18" s="2120"/>
      <c r="GO18" s="2120"/>
      <c r="GP18" s="2120"/>
      <c r="GQ18" s="2120"/>
      <c r="GR18" s="2120"/>
      <c r="GS18" s="2120"/>
      <c r="GT18" s="2120"/>
      <c r="GU18" s="2120"/>
      <c r="GV18" s="2120"/>
      <c r="GW18" s="2120"/>
      <c r="GX18" s="2120"/>
      <c r="GY18" s="2120"/>
      <c r="GZ18" s="2120"/>
      <c r="HA18" s="2120" t="s">
        <v>1155</v>
      </c>
      <c r="HB18" s="2120"/>
      <c r="HC18" s="2120"/>
      <c r="HD18" s="2120"/>
      <c r="HE18" s="2120"/>
      <c r="HF18" s="2120"/>
      <c r="HG18" s="2120"/>
      <c r="HH18" s="2120"/>
      <c r="HI18" s="2120"/>
      <c r="HJ18" s="2120"/>
      <c r="HK18" s="2120"/>
      <c r="HL18" s="2120"/>
      <c r="HM18" s="2120"/>
      <c r="HN18" s="2120"/>
      <c r="HO18" s="2120"/>
      <c r="HP18" s="2120"/>
      <c r="HQ18" s="2120" t="s">
        <v>1155</v>
      </c>
      <c r="HR18" s="2120"/>
      <c r="HS18" s="2120"/>
      <c r="HT18" s="2120"/>
      <c r="HU18" s="2120"/>
      <c r="HV18" s="2120"/>
      <c r="HW18" s="2120"/>
      <c r="HX18" s="2120"/>
      <c r="HY18" s="2120"/>
      <c r="HZ18" s="2120"/>
      <c r="IA18" s="2120"/>
      <c r="IB18" s="2120"/>
      <c r="IC18" s="2120"/>
      <c r="ID18" s="2120"/>
      <c r="IE18" s="2120"/>
      <c r="IF18" s="2120"/>
      <c r="IG18" s="2120" t="s">
        <v>1155</v>
      </c>
      <c r="IH18" s="2120"/>
      <c r="II18" s="2120"/>
      <c r="IJ18" s="2120"/>
      <c r="IK18" s="2120"/>
      <c r="IL18" s="2120"/>
      <c r="IM18" s="2120"/>
      <c r="IN18" s="2120"/>
      <c r="IO18" s="2120"/>
      <c r="IP18" s="2120"/>
      <c r="IQ18" s="2120"/>
      <c r="IR18" s="2120"/>
      <c r="IS18" s="2120"/>
      <c r="IT18" s="2120"/>
      <c r="IU18" s="2120"/>
      <c r="IV18" s="2120"/>
      <c r="IW18" s="2120" t="s">
        <v>1155</v>
      </c>
      <c r="IX18" s="2120"/>
      <c r="IY18" s="2120"/>
      <c r="IZ18" s="2120"/>
      <c r="JA18" s="2120"/>
      <c r="JB18" s="2120"/>
      <c r="JC18" s="2120"/>
      <c r="JD18" s="2120"/>
      <c r="JE18" s="2120"/>
      <c r="JF18" s="2120"/>
      <c r="JG18" s="2120"/>
      <c r="JH18" s="2120"/>
      <c r="JI18" s="2120"/>
      <c r="JJ18" s="2120"/>
      <c r="JK18" s="2120"/>
      <c r="JL18" s="2120"/>
      <c r="JM18" s="2120" t="s">
        <v>1155</v>
      </c>
      <c r="JN18" s="2120"/>
      <c r="JO18" s="2120"/>
      <c r="JP18" s="2120"/>
      <c r="JQ18" s="2120"/>
      <c r="JR18" s="2120"/>
      <c r="JS18" s="2120"/>
      <c r="JT18" s="2120"/>
      <c r="JU18" s="2120"/>
      <c r="JV18" s="2120"/>
      <c r="JW18" s="2120"/>
      <c r="JX18" s="2120"/>
      <c r="JY18" s="2120"/>
      <c r="JZ18" s="2120"/>
      <c r="KA18" s="2120"/>
      <c r="KB18" s="2120"/>
      <c r="KC18" s="2120" t="s">
        <v>1155</v>
      </c>
      <c r="KD18" s="2120"/>
      <c r="KE18" s="2120"/>
      <c r="KF18" s="2120"/>
      <c r="KG18" s="2120"/>
      <c r="KH18" s="2120"/>
      <c r="KI18" s="2120"/>
      <c r="KJ18" s="2120"/>
      <c r="KK18" s="2120"/>
      <c r="KL18" s="2120"/>
      <c r="KM18" s="2120"/>
      <c r="KN18" s="2120"/>
      <c r="KO18" s="2120"/>
      <c r="KP18" s="2120"/>
      <c r="KQ18" s="2120"/>
      <c r="KR18" s="2120"/>
      <c r="KS18" s="2120" t="s">
        <v>1155</v>
      </c>
      <c r="KT18" s="2120"/>
      <c r="KU18" s="2120"/>
      <c r="KV18" s="2120"/>
      <c r="KW18" s="2120"/>
      <c r="KX18" s="2120"/>
      <c r="KY18" s="2120"/>
      <c r="KZ18" s="2120"/>
      <c r="LA18" s="2120"/>
      <c r="LB18" s="2120"/>
      <c r="LC18" s="2120"/>
      <c r="LD18" s="2120"/>
      <c r="LE18" s="2120"/>
      <c r="LF18" s="2120"/>
      <c r="LG18" s="2120"/>
      <c r="LH18" s="2120"/>
      <c r="LI18" s="2120" t="s">
        <v>1155</v>
      </c>
      <c r="LJ18" s="2120"/>
      <c r="LK18" s="2120"/>
      <c r="LL18" s="2120"/>
      <c r="LM18" s="2120"/>
      <c r="LN18" s="2120"/>
      <c r="LO18" s="2120"/>
      <c r="LP18" s="2120"/>
      <c r="LQ18" s="2120"/>
      <c r="LR18" s="2120"/>
      <c r="LS18" s="2120"/>
      <c r="LT18" s="2120"/>
      <c r="LU18" s="2120"/>
      <c r="LV18" s="2120"/>
      <c r="LW18" s="2120"/>
      <c r="LX18" s="2120"/>
      <c r="LY18" s="2120" t="s">
        <v>1155</v>
      </c>
      <c r="LZ18" s="2120"/>
      <c r="MA18" s="2120"/>
      <c r="MB18" s="2120"/>
      <c r="MC18" s="2120"/>
      <c r="MD18" s="2120"/>
      <c r="ME18" s="2120"/>
      <c r="MF18" s="2120"/>
      <c r="MG18" s="2120"/>
      <c r="MH18" s="2120"/>
      <c r="MI18" s="2120"/>
      <c r="MJ18" s="2120"/>
      <c r="MK18" s="2120"/>
      <c r="ML18" s="2120"/>
      <c r="MM18" s="2120"/>
      <c r="MN18" s="2120"/>
      <c r="MO18" s="2120" t="s">
        <v>1155</v>
      </c>
      <c r="MP18" s="2120"/>
      <c r="MQ18" s="2120"/>
      <c r="MR18" s="2120"/>
      <c r="MS18" s="2120"/>
      <c r="MT18" s="2120"/>
      <c r="MU18" s="2120"/>
      <c r="MV18" s="2120"/>
      <c r="MW18" s="2120"/>
      <c r="MX18" s="2120"/>
      <c r="MY18" s="2120"/>
      <c r="MZ18" s="2120"/>
      <c r="NA18" s="2120"/>
      <c r="NB18" s="2120"/>
      <c r="NC18" s="2120"/>
      <c r="ND18" s="2120"/>
      <c r="NE18" s="2120" t="s">
        <v>1155</v>
      </c>
      <c r="NF18" s="2120"/>
      <c r="NG18" s="2120"/>
      <c r="NH18" s="2120"/>
      <c r="NI18" s="2120"/>
      <c r="NJ18" s="2120"/>
      <c r="NK18" s="2120"/>
      <c r="NL18" s="2120"/>
      <c r="NM18" s="2120"/>
      <c r="NN18" s="2120"/>
      <c r="NO18" s="2120"/>
      <c r="NP18" s="2120"/>
      <c r="NQ18" s="2120"/>
      <c r="NR18" s="2120"/>
      <c r="NS18" s="2120"/>
      <c r="NT18" s="2120"/>
      <c r="NU18" s="2120" t="s">
        <v>1155</v>
      </c>
      <c r="NV18" s="2120"/>
      <c r="NW18" s="2120"/>
      <c r="NX18" s="2120"/>
      <c r="NY18" s="2120"/>
      <c r="NZ18" s="2120"/>
      <c r="OA18" s="2120"/>
      <c r="OB18" s="2120"/>
      <c r="OC18" s="2120"/>
      <c r="OD18" s="2120"/>
      <c r="OE18" s="2120"/>
      <c r="OF18" s="2120"/>
      <c r="OG18" s="2120"/>
      <c r="OH18" s="2120"/>
      <c r="OI18" s="2120"/>
      <c r="OJ18" s="2120"/>
      <c r="OK18" s="2120" t="s">
        <v>1155</v>
      </c>
      <c r="OL18" s="2120"/>
      <c r="OM18" s="2120"/>
      <c r="ON18" s="2120"/>
      <c r="OO18" s="2120"/>
      <c r="OP18" s="2120"/>
      <c r="OQ18" s="2120"/>
      <c r="OR18" s="2120"/>
      <c r="OS18" s="2120"/>
      <c r="OT18" s="2120"/>
      <c r="OU18" s="2120"/>
      <c r="OV18" s="2120"/>
      <c r="OW18" s="2120"/>
      <c r="OX18" s="2120"/>
      <c r="OY18" s="2120"/>
      <c r="OZ18" s="2120"/>
      <c r="PA18" s="2120" t="s">
        <v>1155</v>
      </c>
      <c r="PB18" s="2120"/>
      <c r="PC18" s="2120"/>
      <c r="PD18" s="2120"/>
      <c r="PE18" s="2120"/>
      <c r="PF18" s="2120"/>
      <c r="PG18" s="2120"/>
      <c r="PH18" s="2120"/>
      <c r="PI18" s="2120"/>
      <c r="PJ18" s="2120"/>
      <c r="PK18" s="2120"/>
      <c r="PL18" s="2120"/>
      <c r="PM18" s="2120"/>
      <c r="PN18" s="2120"/>
      <c r="PO18" s="2120"/>
      <c r="PP18" s="2120"/>
      <c r="PQ18" s="2120" t="s">
        <v>1155</v>
      </c>
      <c r="PR18" s="2120"/>
      <c r="PS18" s="2120"/>
      <c r="PT18" s="2120"/>
      <c r="PU18" s="2120"/>
      <c r="PV18" s="2120"/>
      <c r="PW18" s="2120"/>
      <c r="PX18" s="2120"/>
      <c r="PY18" s="2120"/>
      <c r="PZ18" s="2120"/>
      <c r="QA18" s="2120"/>
      <c r="QB18" s="2120"/>
      <c r="QC18" s="2120"/>
      <c r="QD18" s="2120"/>
      <c r="QE18" s="2120"/>
      <c r="QF18" s="2120"/>
      <c r="QG18" s="2120" t="s">
        <v>1155</v>
      </c>
      <c r="QH18" s="2120"/>
      <c r="QI18" s="2120"/>
      <c r="QJ18" s="2120"/>
      <c r="QK18" s="2120"/>
      <c r="QL18" s="2120"/>
      <c r="QM18" s="2120"/>
      <c r="QN18" s="2120"/>
      <c r="QO18" s="2120"/>
      <c r="QP18" s="2120"/>
      <c r="QQ18" s="2120"/>
      <c r="QR18" s="2120"/>
      <c r="QS18" s="2120"/>
      <c r="QT18" s="2120"/>
      <c r="QU18" s="2120"/>
      <c r="QV18" s="2120"/>
      <c r="QW18" s="2120" t="s">
        <v>1155</v>
      </c>
      <c r="QX18" s="2120"/>
      <c r="QY18" s="2120"/>
      <c r="QZ18" s="2120"/>
      <c r="RA18" s="2120"/>
      <c r="RB18" s="2120"/>
      <c r="RC18" s="2120"/>
      <c r="RD18" s="2120"/>
      <c r="RE18" s="2120"/>
      <c r="RF18" s="2120"/>
      <c r="RG18" s="2120"/>
      <c r="RH18" s="2120"/>
      <c r="RI18" s="2120"/>
      <c r="RJ18" s="2120"/>
      <c r="RK18" s="2120"/>
      <c r="RL18" s="2120"/>
      <c r="RM18" s="2120" t="s">
        <v>1155</v>
      </c>
      <c r="RN18" s="2120"/>
      <c r="RO18" s="2120"/>
      <c r="RP18" s="2120"/>
      <c r="RQ18" s="2120"/>
      <c r="RR18" s="2120"/>
      <c r="RS18" s="2120"/>
      <c r="RT18" s="2120"/>
      <c r="RU18" s="2120"/>
      <c r="RV18" s="2120"/>
      <c r="RW18" s="2120"/>
      <c r="RX18" s="2120"/>
      <c r="RY18" s="2120"/>
      <c r="RZ18" s="2120"/>
      <c r="SA18" s="2120"/>
      <c r="SB18" s="2120"/>
      <c r="SC18" s="2120" t="s">
        <v>1155</v>
      </c>
      <c r="SD18" s="2120"/>
      <c r="SE18" s="2120"/>
      <c r="SF18" s="2120"/>
      <c r="SG18" s="2120"/>
      <c r="SH18" s="2120"/>
      <c r="SI18" s="2120"/>
      <c r="SJ18" s="2120"/>
      <c r="SK18" s="2120"/>
      <c r="SL18" s="2120"/>
      <c r="SM18" s="2120"/>
      <c r="SN18" s="2120"/>
      <c r="SO18" s="2120"/>
      <c r="SP18" s="2120"/>
      <c r="SQ18" s="2120"/>
      <c r="SR18" s="2120"/>
      <c r="SS18" s="2120" t="s">
        <v>1155</v>
      </c>
      <c r="ST18" s="2120"/>
      <c r="SU18" s="2120"/>
      <c r="SV18" s="2120"/>
      <c r="SW18" s="2120"/>
      <c r="SX18" s="2120"/>
      <c r="SY18" s="2120"/>
      <c r="SZ18" s="2120"/>
      <c r="TA18" s="2120"/>
      <c r="TB18" s="2120"/>
      <c r="TC18" s="2120"/>
      <c r="TD18" s="2120"/>
      <c r="TE18" s="2120"/>
      <c r="TF18" s="2120"/>
      <c r="TG18" s="2120"/>
      <c r="TH18" s="2120"/>
      <c r="TI18" s="2120" t="s">
        <v>1155</v>
      </c>
      <c r="TJ18" s="2120"/>
      <c r="TK18" s="2120"/>
      <c r="TL18" s="2120"/>
      <c r="TM18" s="2120"/>
      <c r="TN18" s="2120"/>
      <c r="TO18" s="2120"/>
      <c r="TP18" s="2120"/>
      <c r="TQ18" s="2120"/>
      <c r="TR18" s="2120"/>
      <c r="TS18" s="2120"/>
      <c r="TT18" s="2120"/>
      <c r="TU18" s="2120"/>
      <c r="TV18" s="2120"/>
      <c r="TW18" s="2120"/>
      <c r="TX18" s="2120"/>
      <c r="TY18" s="2120" t="s">
        <v>1155</v>
      </c>
      <c r="TZ18" s="2120"/>
      <c r="UA18" s="2120"/>
      <c r="UB18" s="2120"/>
      <c r="UC18" s="2120"/>
      <c r="UD18" s="2120"/>
      <c r="UE18" s="2120"/>
      <c r="UF18" s="2120"/>
      <c r="UG18" s="2120"/>
      <c r="UH18" s="2120"/>
      <c r="UI18" s="2120"/>
      <c r="UJ18" s="2120"/>
      <c r="UK18" s="2120"/>
      <c r="UL18" s="2120"/>
      <c r="UM18" s="2120"/>
      <c r="UN18" s="2120"/>
      <c r="UO18" s="2120" t="s">
        <v>1155</v>
      </c>
      <c r="UP18" s="2120"/>
      <c r="UQ18" s="2120"/>
      <c r="UR18" s="2120"/>
      <c r="US18" s="2120"/>
      <c r="UT18" s="2120"/>
      <c r="UU18" s="2120"/>
      <c r="UV18" s="2120"/>
      <c r="UW18" s="2120"/>
      <c r="UX18" s="2120"/>
      <c r="UY18" s="2120"/>
      <c r="UZ18" s="2120"/>
      <c r="VA18" s="2120"/>
      <c r="VB18" s="2120"/>
      <c r="VC18" s="2120"/>
      <c r="VD18" s="2120"/>
      <c r="VE18" s="2120" t="s">
        <v>1155</v>
      </c>
      <c r="VF18" s="2120"/>
      <c r="VG18" s="2120"/>
      <c r="VH18" s="2120"/>
      <c r="VI18" s="2120"/>
      <c r="VJ18" s="2120"/>
      <c r="VK18" s="2120"/>
      <c r="VL18" s="2120"/>
      <c r="VM18" s="2120"/>
      <c r="VN18" s="2120"/>
      <c r="VO18" s="2120"/>
      <c r="VP18" s="2120"/>
      <c r="VQ18" s="2120"/>
      <c r="VR18" s="2120"/>
      <c r="VS18" s="2120"/>
      <c r="VT18" s="2120"/>
      <c r="VU18" s="2120" t="s">
        <v>1155</v>
      </c>
      <c r="VV18" s="2120"/>
      <c r="VW18" s="2120"/>
      <c r="VX18" s="2120"/>
      <c r="VY18" s="2120"/>
      <c r="VZ18" s="2120"/>
      <c r="WA18" s="2120"/>
      <c r="WB18" s="2120"/>
      <c r="WC18" s="2120"/>
      <c r="WD18" s="2120"/>
      <c r="WE18" s="2120"/>
      <c r="WF18" s="2120"/>
      <c r="WG18" s="2120"/>
      <c r="WH18" s="2120"/>
      <c r="WI18" s="2120"/>
      <c r="WJ18" s="2120"/>
      <c r="WK18" s="2120" t="s">
        <v>1155</v>
      </c>
      <c r="WL18" s="2120"/>
      <c r="WM18" s="2120"/>
      <c r="WN18" s="2120"/>
      <c r="WO18" s="2120"/>
      <c r="WP18" s="2120"/>
      <c r="WQ18" s="2120"/>
      <c r="WR18" s="2120"/>
      <c r="WS18" s="2120"/>
      <c r="WT18" s="2120"/>
      <c r="WU18" s="2120"/>
      <c r="WV18" s="2120"/>
      <c r="WW18" s="2120"/>
      <c r="WX18" s="2120"/>
      <c r="WY18" s="2120"/>
      <c r="WZ18" s="2120"/>
      <c r="XA18" s="2120" t="s">
        <v>1155</v>
      </c>
      <c r="XB18" s="2120"/>
      <c r="XC18" s="2120"/>
      <c r="XD18" s="2120"/>
      <c r="XE18" s="2120"/>
      <c r="XF18" s="2120"/>
      <c r="XG18" s="2120"/>
      <c r="XH18" s="2120"/>
      <c r="XI18" s="2120"/>
      <c r="XJ18" s="2120"/>
      <c r="XK18" s="2120"/>
      <c r="XL18" s="2120"/>
      <c r="XM18" s="2120"/>
      <c r="XN18" s="2120"/>
      <c r="XO18" s="2120"/>
      <c r="XP18" s="2120"/>
      <c r="XQ18" s="2120" t="s">
        <v>1155</v>
      </c>
      <c r="XR18" s="2120"/>
      <c r="XS18" s="2120"/>
      <c r="XT18" s="2120"/>
      <c r="XU18" s="2120"/>
      <c r="XV18" s="2120"/>
      <c r="XW18" s="2120"/>
      <c r="XX18" s="2120"/>
      <c r="XY18" s="2120"/>
      <c r="XZ18" s="2120"/>
      <c r="YA18" s="2120"/>
      <c r="YB18" s="2120"/>
      <c r="YC18" s="2120"/>
      <c r="YD18" s="2120"/>
      <c r="YE18" s="2120"/>
      <c r="YF18" s="2120"/>
      <c r="YG18" s="2120" t="s">
        <v>1155</v>
      </c>
      <c r="YH18" s="2120"/>
      <c r="YI18" s="2120"/>
      <c r="YJ18" s="2120"/>
      <c r="YK18" s="2120"/>
      <c r="YL18" s="2120"/>
      <c r="YM18" s="2120"/>
      <c r="YN18" s="2120"/>
      <c r="YO18" s="2120"/>
      <c r="YP18" s="2120"/>
      <c r="YQ18" s="2120"/>
      <c r="YR18" s="2120"/>
      <c r="YS18" s="2120"/>
      <c r="YT18" s="2120"/>
      <c r="YU18" s="2120"/>
      <c r="YV18" s="2120"/>
      <c r="YW18" s="2120" t="s">
        <v>1155</v>
      </c>
      <c r="YX18" s="2120"/>
      <c r="YY18" s="2120"/>
      <c r="YZ18" s="2120"/>
      <c r="ZA18" s="2120"/>
      <c r="ZB18" s="2120"/>
      <c r="ZC18" s="2120"/>
      <c r="ZD18" s="2120"/>
      <c r="ZE18" s="2120"/>
      <c r="ZF18" s="2120"/>
      <c r="ZG18" s="2120"/>
      <c r="ZH18" s="2120"/>
      <c r="ZI18" s="2120"/>
      <c r="ZJ18" s="2120"/>
      <c r="ZK18" s="2120"/>
      <c r="ZL18" s="2120"/>
      <c r="ZM18" s="2120" t="s">
        <v>1155</v>
      </c>
      <c r="ZN18" s="2120"/>
      <c r="ZO18" s="2120"/>
      <c r="ZP18" s="2120"/>
      <c r="ZQ18" s="2120"/>
      <c r="ZR18" s="2120"/>
      <c r="ZS18" s="2120"/>
      <c r="ZT18" s="2120"/>
      <c r="ZU18" s="2120"/>
      <c r="ZV18" s="2120"/>
      <c r="ZW18" s="2120"/>
      <c r="ZX18" s="2120"/>
      <c r="ZY18" s="2120"/>
      <c r="ZZ18" s="2120"/>
      <c r="AAA18" s="2120"/>
      <c r="AAB18" s="2120"/>
      <c r="AAC18" s="2120" t="s">
        <v>1155</v>
      </c>
      <c r="AAD18" s="2120"/>
      <c r="AAE18" s="2120"/>
      <c r="AAF18" s="2120"/>
      <c r="AAG18" s="2120"/>
      <c r="AAH18" s="2120"/>
      <c r="AAI18" s="2120"/>
      <c r="AAJ18" s="2120"/>
      <c r="AAK18" s="2120"/>
      <c r="AAL18" s="2120"/>
      <c r="AAM18" s="2120"/>
      <c r="AAN18" s="2120"/>
      <c r="AAO18" s="2120"/>
      <c r="AAP18" s="2120"/>
      <c r="AAQ18" s="2120"/>
      <c r="AAR18" s="2120"/>
      <c r="AAS18" s="2120" t="s">
        <v>1155</v>
      </c>
      <c r="AAT18" s="2120"/>
      <c r="AAU18" s="2120"/>
      <c r="AAV18" s="2120"/>
      <c r="AAW18" s="2120"/>
      <c r="AAX18" s="2120"/>
      <c r="AAY18" s="2120"/>
      <c r="AAZ18" s="2120"/>
      <c r="ABA18" s="2120"/>
      <c r="ABB18" s="2120"/>
      <c r="ABC18" s="2120"/>
      <c r="ABD18" s="2120"/>
      <c r="ABE18" s="2120"/>
      <c r="ABF18" s="2120"/>
      <c r="ABG18" s="2120"/>
      <c r="ABH18" s="2120"/>
      <c r="ABI18" s="2120" t="s">
        <v>1155</v>
      </c>
      <c r="ABJ18" s="2120"/>
      <c r="ABK18" s="2120"/>
      <c r="ABL18" s="2120"/>
      <c r="ABM18" s="2120"/>
      <c r="ABN18" s="2120"/>
      <c r="ABO18" s="2120"/>
      <c r="ABP18" s="2120"/>
      <c r="ABQ18" s="2120"/>
      <c r="ABR18" s="2120"/>
      <c r="ABS18" s="2120"/>
      <c r="ABT18" s="2120"/>
      <c r="ABU18" s="2120"/>
      <c r="ABV18" s="2120"/>
      <c r="ABW18" s="2120"/>
      <c r="ABX18" s="2120"/>
      <c r="ABY18" s="2120" t="s">
        <v>1155</v>
      </c>
      <c r="ABZ18" s="2120"/>
      <c r="ACA18" s="2120"/>
      <c r="ACB18" s="2120"/>
      <c r="ACC18" s="2120"/>
      <c r="ACD18" s="2120"/>
      <c r="ACE18" s="2120"/>
      <c r="ACF18" s="2120"/>
      <c r="ACG18" s="2120"/>
      <c r="ACH18" s="2120"/>
      <c r="ACI18" s="2120"/>
      <c r="ACJ18" s="2120"/>
      <c r="ACK18" s="2120"/>
      <c r="ACL18" s="2120"/>
      <c r="ACM18" s="2120"/>
      <c r="ACN18" s="2120"/>
      <c r="ACO18" s="2120" t="s">
        <v>1155</v>
      </c>
      <c r="ACP18" s="2120"/>
      <c r="ACQ18" s="2120"/>
      <c r="ACR18" s="2120"/>
      <c r="ACS18" s="2120"/>
      <c r="ACT18" s="2120"/>
      <c r="ACU18" s="2120"/>
      <c r="ACV18" s="2120"/>
      <c r="ACW18" s="2120"/>
      <c r="ACX18" s="2120"/>
      <c r="ACY18" s="2120"/>
      <c r="ACZ18" s="2120"/>
      <c r="ADA18" s="2120"/>
      <c r="ADB18" s="2120"/>
      <c r="ADC18" s="2120"/>
      <c r="ADD18" s="2120"/>
      <c r="ADE18" s="2120" t="s">
        <v>1155</v>
      </c>
      <c r="ADF18" s="2120"/>
      <c r="ADG18" s="2120"/>
      <c r="ADH18" s="2120"/>
      <c r="ADI18" s="2120"/>
      <c r="ADJ18" s="2120"/>
      <c r="ADK18" s="2120"/>
      <c r="ADL18" s="2120"/>
      <c r="ADM18" s="2120"/>
      <c r="ADN18" s="2120"/>
      <c r="ADO18" s="2120"/>
      <c r="ADP18" s="2120"/>
      <c r="ADQ18" s="2120"/>
      <c r="ADR18" s="2120"/>
      <c r="ADS18" s="2120"/>
      <c r="ADT18" s="2120"/>
      <c r="ADU18" s="2120" t="s">
        <v>1155</v>
      </c>
      <c r="ADV18" s="2120"/>
      <c r="ADW18" s="2120"/>
      <c r="ADX18" s="2120"/>
      <c r="ADY18" s="2120"/>
      <c r="ADZ18" s="2120"/>
      <c r="AEA18" s="2120"/>
      <c r="AEB18" s="2120"/>
      <c r="AEC18" s="2120"/>
      <c r="AED18" s="2120"/>
      <c r="AEE18" s="2120"/>
      <c r="AEF18" s="2120"/>
      <c r="AEG18" s="2120"/>
      <c r="AEH18" s="2120"/>
      <c r="AEI18" s="2120"/>
      <c r="AEJ18" s="2120"/>
      <c r="AEK18" s="2120" t="s">
        <v>1155</v>
      </c>
      <c r="AEL18" s="2120"/>
      <c r="AEM18" s="2120"/>
      <c r="AEN18" s="2120"/>
      <c r="AEO18" s="2120"/>
      <c r="AEP18" s="2120"/>
      <c r="AEQ18" s="2120"/>
      <c r="AER18" s="2120"/>
      <c r="AES18" s="2120"/>
      <c r="AET18" s="2120"/>
      <c r="AEU18" s="2120"/>
      <c r="AEV18" s="2120"/>
      <c r="AEW18" s="2120"/>
      <c r="AEX18" s="2120"/>
      <c r="AEY18" s="2120"/>
      <c r="AEZ18" s="2120"/>
      <c r="AFA18" s="2120" t="s">
        <v>1155</v>
      </c>
      <c r="AFB18" s="2120"/>
      <c r="AFC18" s="2120"/>
      <c r="AFD18" s="2120"/>
      <c r="AFE18" s="2120"/>
      <c r="AFF18" s="2120"/>
      <c r="AFG18" s="2120"/>
      <c r="AFH18" s="2120"/>
      <c r="AFI18" s="2120"/>
      <c r="AFJ18" s="2120"/>
      <c r="AFK18" s="2120"/>
      <c r="AFL18" s="2120"/>
      <c r="AFM18" s="2120"/>
      <c r="AFN18" s="2120"/>
      <c r="AFO18" s="2120"/>
      <c r="AFP18" s="2120"/>
      <c r="AFQ18" s="2120" t="s">
        <v>1155</v>
      </c>
      <c r="AFR18" s="2120"/>
      <c r="AFS18" s="2120"/>
      <c r="AFT18" s="2120"/>
      <c r="AFU18" s="2120"/>
      <c r="AFV18" s="2120"/>
      <c r="AFW18" s="2120"/>
      <c r="AFX18" s="2120"/>
      <c r="AFY18" s="2120"/>
      <c r="AFZ18" s="2120"/>
      <c r="AGA18" s="2120"/>
      <c r="AGB18" s="2120"/>
      <c r="AGC18" s="2120"/>
      <c r="AGD18" s="2120"/>
      <c r="AGE18" s="2120"/>
      <c r="AGF18" s="2120"/>
      <c r="AGG18" s="2120" t="s">
        <v>1155</v>
      </c>
      <c r="AGH18" s="2120"/>
      <c r="AGI18" s="2120"/>
      <c r="AGJ18" s="2120"/>
      <c r="AGK18" s="2120"/>
      <c r="AGL18" s="2120"/>
      <c r="AGM18" s="2120"/>
      <c r="AGN18" s="2120"/>
      <c r="AGO18" s="2120"/>
      <c r="AGP18" s="2120"/>
      <c r="AGQ18" s="2120"/>
      <c r="AGR18" s="2120"/>
      <c r="AGS18" s="2120"/>
      <c r="AGT18" s="2120"/>
      <c r="AGU18" s="2120"/>
      <c r="AGV18" s="2120"/>
      <c r="AGW18" s="2120" t="s">
        <v>1155</v>
      </c>
      <c r="AGX18" s="2120"/>
      <c r="AGY18" s="2120"/>
      <c r="AGZ18" s="2120"/>
      <c r="AHA18" s="2120"/>
      <c r="AHB18" s="2120"/>
      <c r="AHC18" s="2120"/>
      <c r="AHD18" s="2120"/>
      <c r="AHE18" s="2120"/>
      <c r="AHF18" s="2120"/>
      <c r="AHG18" s="2120"/>
      <c r="AHH18" s="2120"/>
      <c r="AHI18" s="2120"/>
      <c r="AHJ18" s="2120"/>
      <c r="AHK18" s="2120"/>
      <c r="AHL18" s="2120"/>
      <c r="AHM18" s="2120" t="s">
        <v>1155</v>
      </c>
      <c r="AHN18" s="2120"/>
      <c r="AHO18" s="2120"/>
      <c r="AHP18" s="2120"/>
      <c r="AHQ18" s="2120"/>
      <c r="AHR18" s="2120"/>
      <c r="AHS18" s="2120"/>
      <c r="AHT18" s="2120"/>
      <c r="AHU18" s="2120"/>
      <c r="AHV18" s="2120"/>
      <c r="AHW18" s="2120"/>
      <c r="AHX18" s="2120"/>
      <c r="AHY18" s="2120"/>
      <c r="AHZ18" s="2120"/>
      <c r="AIA18" s="2120"/>
      <c r="AIB18" s="2120"/>
      <c r="AIC18" s="2120" t="s">
        <v>1155</v>
      </c>
      <c r="AID18" s="2120"/>
      <c r="AIE18" s="2120"/>
      <c r="AIF18" s="2120"/>
      <c r="AIG18" s="2120"/>
      <c r="AIH18" s="2120"/>
      <c r="AII18" s="2120"/>
      <c r="AIJ18" s="2120"/>
      <c r="AIK18" s="2120"/>
      <c r="AIL18" s="2120"/>
      <c r="AIM18" s="2120"/>
      <c r="AIN18" s="2120"/>
      <c r="AIO18" s="2120"/>
      <c r="AIP18" s="2120"/>
      <c r="AIQ18" s="2120"/>
      <c r="AIR18" s="2120"/>
      <c r="AIS18" s="2120" t="s">
        <v>1155</v>
      </c>
      <c r="AIT18" s="2120"/>
      <c r="AIU18" s="2120"/>
      <c r="AIV18" s="2120"/>
      <c r="AIW18" s="2120"/>
      <c r="AIX18" s="2120"/>
      <c r="AIY18" s="2120"/>
      <c r="AIZ18" s="2120"/>
      <c r="AJA18" s="2120"/>
      <c r="AJB18" s="2120"/>
      <c r="AJC18" s="2120"/>
      <c r="AJD18" s="2120"/>
      <c r="AJE18" s="2120"/>
      <c r="AJF18" s="2120"/>
      <c r="AJG18" s="2120"/>
      <c r="AJH18" s="2120"/>
      <c r="AJI18" s="2120" t="s">
        <v>1155</v>
      </c>
      <c r="AJJ18" s="2120"/>
      <c r="AJK18" s="2120"/>
      <c r="AJL18" s="2120"/>
      <c r="AJM18" s="2120"/>
      <c r="AJN18" s="2120"/>
      <c r="AJO18" s="2120"/>
      <c r="AJP18" s="2120"/>
      <c r="AJQ18" s="2120"/>
      <c r="AJR18" s="2120"/>
      <c r="AJS18" s="2120"/>
      <c r="AJT18" s="2120"/>
      <c r="AJU18" s="2120"/>
      <c r="AJV18" s="2120"/>
      <c r="AJW18" s="2120"/>
      <c r="AJX18" s="2120"/>
      <c r="AJY18" s="2120" t="s">
        <v>1155</v>
      </c>
      <c r="AJZ18" s="2120"/>
      <c r="AKA18" s="2120"/>
      <c r="AKB18" s="2120"/>
      <c r="AKC18" s="2120"/>
      <c r="AKD18" s="2120"/>
      <c r="AKE18" s="2120"/>
      <c r="AKF18" s="2120"/>
      <c r="AKG18" s="2120"/>
      <c r="AKH18" s="2120"/>
      <c r="AKI18" s="2120"/>
      <c r="AKJ18" s="2120"/>
      <c r="AKK18" s="2120"/>
      <c r="AKL18" s="2120"/>
      <c r="AKM18" s="2120"/>
      <c r="AKN18" s="2120"/>
      <c r="AKO18" s="2120" t="s">
        <v>1155</v>
      </c>
      <c r="AKP18" s="2120"/>
      <c r="AKQ18" s="2120"/>
      <c r="AKR18" s="2120"/>
      <c r="AKS18" s="2120"/>
      <c r="AKT18" s="2120"/>
      <c r="AKU18" s="2120"/>
      <c r="AKV18" s="2120"/>
      <c r="AKW18" s="2120"/>
      <c r="AKX18" s="2120"/>
      <c r="AKY18" s="2120"/>
      <c r="AKZ18" s="2120"/>
      <c r="ALA18" s="2120"/>
      <c r="ALB18" s="2120"/>
      <c r="ALC18" s="2120"/>
      <c r="ALD18" s="2120"/>
      <c r="ALE18" s="2120" t="s">
        <v>1155</v>
      </c>
      <c r="ALF18" s="2120"/>
      <c r="ALG18" s="2120"/>
      <c r="ALH18" s="2120"/>
      <c r="ALI18" s="2120"/>
      <c r="ALJ18" s="2120"/>
      <c r="ALK18" s="2120"/>
      <c r="ALL18" s="2120"/>
      <c r="ALM18" s="2120"/>
      <c r="ALN18" s="2120"/>
      <c r="ALO18" s="2120"/>
      <c r="ALP18" s="2120"/>
      <c r="ALQ18" s="2120"/>
      <c r="ALR18" s="2120"/>
      <c r="ALS18" s="2120"/>
      <c r="ALT18" s="2120"/>
      <c r="ALU18" s="2120" t="s">
        <v>1155</v>
      </c>
      <c r="ALV18" s="2120"/>
      <c r="ALW18" s="2120"/>
      <c r="ALX18" s="2120"/>
      <c r="ALY18" s="2120"/>
      <c r="ALZ18" s="2120"/>
      <c r="AMA18" s="2120"/>
      <c r="AMB18" s="2120"/>
      <c r="AMC18" s="2120"/>
      <c r="AMD18" s="2120"/>
      <c r="AME18" s="2120"/>
      <c r="AMF18" s="2120"/>
      <c r="AMG18" s="2120"/>
      <c r="AMH18" s="2120"/>
      <c r="AMI18" s="2120"/>
      <c r="AMJ18" s="2120"/>
      <c r="AMK18" s="2120" t="s">
        <v>1155</v>
      </c>
      <c r="AML18" s="2120"/>
      <c r="AMM18" s="2120"/>
      <c r="AMN18" s="2120"/>
      <c r="AMO18" s="2120"/>
      <c r="AMP18" s="2120"/>
      <c r="AMQ18" s="2120"/>
      <c r="AMR18" s="2120"/>
      <c r="AMS18" s="2120"/>
      <c r="AMT18" s="2120"/>
      <c r="AMU18" s="2120"/>
      <c r="AMV18" s="2120"/>
      <c r="AMW18" s="2120"/>
      <c r="AMX18" s="2120"/>
      <c r="AMY18" s="2120"/>
      <c r="AMZ18" s="2120"/>
      <c r="ANA18" s="2120" t="s">
        <v>1155</v>
      </c>
      <c r="ANB18" s="2120"/>
      <c r="ANC18" s="2120"/>
      <c r="AND18" s="2120"/>
      <c r="ANE18" s="2120"/>
      <c r="ANF18" s="2120"/>
      <c r="ANG18" s="2120"/>
      <c r="ANH18" s="2120"/>
      <c r="ANI18" s="2120"/>
      <c r="ANJ18" s="2120"/>
      <c r="ANK18" s="2120"/>
      <c r="ANL18" s="2120"/>
      <c r="ANM18" s="2120"/>
      <c r="ANN18" s="2120"/>
      <c r="ANO18" s="2120"/>
      <c r="ANP18" s="2120"/>
      <c r="ANQ18" s="2120" t="s">
        <v>1155</v>
      </c>
      <c r="ANR18" s="2120"/>
      <c r="ANS18" s="2120"/>
      <c r="ANT18" s="2120"/>
      <c r="ANU18" s="2120"/>
      <c r="ANV18" s="2120"/>
      <c r="ANW18" s="2120"/>
      <c r="ANX18" s="2120"/>
      <c r="ANY18" s="2120"/>
      <c r="ANZ18" s="2120"/>
      <c r="AOA18" s="2120"/>
      <c r="AOB18" s="2120"/>
      <c r="AOC18" s="2120"/>
      <c r="AOD18" s="2120"/>
      <c r="AOE18" s="2120"/>
      <c r="AOF18" s="2120"/>
      <c r="AOG18" s="2120" t="s">
        <v>1155</v>
      </c>
      <c r="AOH18" s="2120"/>
      <c r="AOI18" s="2120"/>
      <c r="AOJ18" s="2120"/>
      <c r="AOK18" s="2120"/>
      <c r="AOL18" s="2120"/>
      <c r="AOM18" s="2120"/>
      <c r="AON18" s="2120"/>
      <c r="AOO18" s="2120"/>
      <c r="AOP18" s="2120"/>
      <c r="AOQ18" s="2120"/>
      <c r="AOR18" s="2120"/>
      <c r="AOS18" s="2120"/>
      <c r="AOT18" s="2120"/>
      <c r="AOU18" s="2120"/>
      <c r="AOV18" s="2120"/>
      <c r="AOW18" s="2120" t="s">
        <v>1155</v>
      </c>
      <c r="AOX18" s="2120"/>
      <c r="AOY18" s="2120"/>
      <c r="AOZ18" s="2120"/>
      <c r="APA18" s="2120"/>
      <c r="APB18" s="2120"/>
      <c r="APC18" s="2120"/>
      <c r="APD18" s="2120"/>
      <c r="APE18" s="2120"/>
      <c r="APF18" s="2120"/>
      <c r="APG18" s="2120"/>
      <c r="APH18" s="2120"/>
      <c r="API18" s="2120"/>
      <c r="APJ18" s="2120"/>
      <c r="APK18" s="2120"/>
      <c r="APL18" s="2120"/>
      <c r="APM18" s="2120" t="s">
        <v>1155</v>
      </c>
      <c r="APN18" s="2120"/>
      <c r="APO18" s="2120"/>
      <c r="APP18" s="2120"/>
      <c r="APQ18" s="2120"/>
      <c r="APR18" s="2120"/>
      <c r="APS18" s="2120"/>
      <c r="APT18" s="2120"/>
      <c r="APU18" s="2120"/>
      <c r="APV18" s="2120"/>
      <c r="APW18" s="2120"/>
      <c r="APX18" s="2120"/>
      <c r="APY18" s="2120"/>
      <c r="APZ18" s="2120"/>
      <c r="AQA18" s="2120"/>
      <c r="AQB18" s="2120"/>
      <c r="AQC18" s="2120" t="s">
        <v>1155</v>
      </c>
      <c r="AQD18" s="2120"/>
      <c r="AQE18" s="2120"/>
      <c r="AQF18" s="2120"/>
      <c r="AQG18" s="2120"/>
      <c r="AQH18" s="2120"/>
      <c r="AQI18" s="2120"/>
      <c r="AQJ18" s="2120"/>
      <c r="AQK18" s="2120"/>
      <c r="AQL18" s="2120"/>
      <c r="AQM18" s="2120"/>
      <c r="AQN18" s="2120"/>
      <c r="AQO18" s="2120"/>
      <c r="AQP18" s="2120"/>
      <c r="AQQ18" s="2120"/>
      <c r="AQR18" s="2120"/>
      <c r="AQS18" s="2120" t="s">
        <v>1155</v>
      </c>
      <c r="AQT18" s="2120"/>
      <c r="AQU18" s="2120"/>
      <c r="AQV18" s="2120"/>
      <c r="AQW18" s="2120"/>
      <c r="AQX18" s="2120"/>
      <c r="AQY18" s="2120"/>
      <c r="AQZ18" s="2120"/>
      <c r="ARA18" s="2120"/>
      <c r="ARB18" s="2120"/>
      <c r="ARC18" s="2120"/>
      <c r="ARD18" s="2120"/>
      <c r="ARE18" s="2120"/>
      <c r="ARF18" s="2120"/>
      <c r="ARG18" s="2120"/>
      <c r="ARH18" s="2120"/>
      <c r="ARI18" s="2120" t="s">
        <v>1155</v>
      </c>
      <c r="ARJ18" s="2120"/>
      <c r="ARK18" s="2120"/>
      <c r="ARL18" s="2120"/>
      <c r="ARM18" s="2120"/>
      <c r="ARN18" s="2120"/>
      <c r="ARO18" s="2120"/>
      <c r="ARP18" s="2120"/>
      <c r="ARQ18" s="2120"/>
      <c r="ARR18" s="2120"/>
      <c r="ARS18" s="2120"/>
      <c r="ART18" s="2120"/>
      <c r="ARU18" s="2120"/>
      <c r="ARV18" s="2120"/>
      <c r="ARW18" s="2120"/>
      <c r="ARX18" s="2120"/>
      <c r="ARY18" s="2120" t="s">
        <v>1155</v>
      </c>
      <c r="ARZ18" s="2120"/>
      <c r="ASA18" s="2120"/>
      <c r="ASB18" s="2120"/>
      <c r="ASC18" s="2120"/>
      <c r="ASD18" s="2120"/>
      <c r="ASE18" s="2120"/>
      <c r="ASF18" s="2120"/>
      <c r="ASG18" s="2120"/>
      <c r="ASH18" s="2120"/>
      <c r="ASI18" s="2120"/>
      <c r="ASJ18" s="2120"/>
      <c r="ASK18" s="2120"/>
      <c r="ASL18" s="2120"/>
      <c r="ASM18" s="2120"/>
      <c r="ASN18" s="2120"/>
      <c r="ASO18" s="2120" t="s">
        <v>1155</v>
      </c>
      <c r="ASP18" s="2120"/>
      <c r="ASQ18" s="2120"/>
      <c r="ASR18" s="2120"/>
      <c r="ASS18" s="2120"/>
      <c r="AST18" s="2120"/>
      <c r="ASU18" s="2120"/>
      <c r="ASV18" s="2120"/>
      <c r="ASW18" s="2120"/>
      <c r="ASX18" s="2120"/>
      <c r="ASY18" s="2120"/>
      <c r="ASZ18" s="2120"/>
      <c r="ATA18" s="2120"/>
      <c r="ATB18" s="2120"/>
      <c r="ATC18" s="2120"/>
      <c r="ATD18" s="2120"/>
      <c r="ATE18" s="2120" t="s">
        <v>1155</v>
      </c>
      <c r="ATF18" s="2120"/>
      <c r="ATG18" s="2120"/>
      <c r="ATH18" s="2120"/>
      <c r="ATI18" s="2120"/>
      <c r="ATJ18" s="2120"/>
      <c r="ATK18" s="2120"/>
      <c r="ATL18" s="2120"/>
      <c r="ATM18" s="2120"/>
      <c r="ATN18" s="2120"/>
      <c r="ATO18" s="2120"/>
      <c r="ATP18" s="2120"/>
      <c r="ATQ18" s="2120"/>
      <c r="ATR18" s="2120"/>
      <c r="ATS18" s="2120"/>
      <c r="ATT18" s="2120"/>
      <c r="ATU18" s="2120" t="s">
        <v>1155</v>
      </c>
      <c r="ATV18" s="2120"/>
      <c r="ATW18" s="2120"/>
      <c r="ATX18" s="2120"/>
      <c r="ATY18" s="2120"/>
      <c r="ATZ18" s="2120"/>
      <c r="AUA18" s="2120"/>
      <c r="AUB18" s="2120"/>
      <c r="AUC18" s="2120"/>
      <c r="AUD18" s="2120"/>
      <c r="AUE18" s="2120"/>
      <c r="AUF18" s="2120"/>
      <c r="AUG18" s="2120"/>
      <c r="AUH18" s="2120"/>
      <c r="AUI18" s="2120"/>
      <c r="AUJ18" s="2120"/>
      <c r="AUK18" s="2120" t="s">
        <v>1155</v>
      </c>
      <c r="AUL18" s="2120"/>
      <c r="AUM18" s="2120"/>
      <c r="AUN18" s="2120"/>
      <c r="AUO18" s="2120"/>
      <c r="AUP18" s="2120"/>
      <c r="AUQ18" s="2120"/>
      <c r="AUR18" s="2120"/>
      <c r="AUS18" s="2120"/>
      <c r="AUT18" s="2120"/>
      <c r="AUU18" s="2120"/>
      <c r="AUV18" s="2120"/>
      <c r="AUW18" s="2120"/>
      <c r="AUX18" s="2120"/>
      <c r="AUY18" s="2120"/>
      <c r="AUZ18" s="2120"/>
      <c r="AVA18" s="2120" t="s">
        <v>1155</v>
      </c>
      <c r="AVB18" s="2120"/>
      <c r="AVC18" s="2120"/>
      <c r="AVD18" s="2120"/>
      <c r="AVE18" s="2120"/>
      <c r="AVF18" s="2120"/>
      <c r="AVG18" s="2120"/>
      <c r="AVH18" s="2120"/>
      <c r="AVI18" s="2120"/>
      <c r="AVJ18" s="2120"/>
      <c r="AVK18" s="2120"/>
      <c r="AVL18" s="2120"/>
      <c r="AVM18" s="2120"/>
      <c r="AVN18" s="2120"/>
      <c r="AVO18" s="2120"/>
      <c r="AVP18" s="2120"/>
      <c r="AVQ18" s="2120" t="s">
        <v>1155</v>
      </c>
      <c r="AVR18" s="2120"/>
      <c r="AVS18" s="2120"/>
      <c r="AVT18" s="2120"/>
      <c r="AVU18" s="2120"/>
      <c r="AVV18" s="2120"/>
      <c r="AVW18" s="2120"/>
      <c r="AVX18" s="2120"/>
      <c r="AVY18" s="2120"/>
      <c r="AVZ18" s="2120"/>
      <c r="AWA18" s="2120"/>
      <c r="AWB18" s="2120"/>
      <c r="AWC18" s="2120"/>
      <c r="AWD18" s="2120"/>
      <c r="AWE18" s="2120"/>
      <c r="AWF18" s="2120"/>
      <c r="AWG18" s="2120" t="s">
        <v>1155</v>
      </c>
      <c r="AWH18" s="2120"/>
      <c r="AWI18" s="2120"/>
      <c r="AWJ18" s="2120"/>
      <c r="AWK18" s="2120"/>
      <c r="AWL18" s="2120"/>
      <c r="AWM18" s="2120"/>
      <c r="AWN18" s="2120"/>
      <c r="AWO18" s="2120"/>
      <c r="AWP18" s="2120"/>
      <c r="AWQ18" s="2120"/>
      <c r="AWR18" s="2120"/>
      <c r="AWS18" s="2120"/>
      <c r="AWT18" s="2120"/>
      <c r="AWU18" s="2120"/>
      <c r="AWV18" s="2120"/>
      <c r="AWW18" s="2120" t="s">
        <v>1155</v>
      </c>
      <c r="AWX18" s="2120"/>
      <c r="AWY18" s="2120"/>
      <c r="AWZ18" s="2120"/>
      <c r="AXA18" s="2120"/>
      <c r="AXB18" s="2120"/>
      <c r="AXC18" s="2120"/>
      <c r="AXD18" s="2120"/>
      <c r="AXE18" s="2120"/>
      <c r="AXF18" s="2120"/>
      <c r="AXG18" s="2120"/>
      <c r="AXH18" s="2120"/>
      <c r="AXI18" s="2120"/>
      <c r="AXJ18" s="2120"/>
      <c r="AXK18" s="2120"/>
      <c r="AXL18" s="2120"/>
      <c r="AXM18" s="2120" t="s">
        <v>1155</v>
      </c>
      <c r="AXN18" s="2120"/>
      <c r="AXO18" s="2120"/>
      <c r="AXP18" s="2120"/>
      <c r="AXQ18" s="2120"/>
      <c r="AXR18" s="2120"/>
      <c r="AXS18" s="2120"/>
      <c r="AXT18" s="2120"/>
      <c r="AXU18" s="2120"/>
      <c r="AXV18" s="2120"/>
      <c r="AXW18" s="2120"/>
      <c r="AXX18" s="2120"/>
      <c r="AXY18" s="2120"/>
      <c r="AXZ18" s="2120"/>
      <c r="AYA18" s="2120"/>
      <c r="AYB18" s="2120"/>
      <c r="AYC18" s="2120" t="s">
        <v>1155</v>
      </c>
      <c r="AYD18" s="2120"/>
      <c r="AYE18" s="2120"/>
      <c r="AYF18" s="2120"/>
      <c r="AYG18" s="2120"/>
      <c r="AYH18" s="2120"/>
      <c r="AYI18" s="2120"/>
      <c r="AYJ18" s="2120"/>
      <c r="AYK18" s="2120"/>
      <c r="AYL18" s="2120"/>
      <c r="AYM18" s="2120"/>
      <c r="AYN18" s="2120"/>
      <c r="AYO18" s="2120"/>
      <c r="AYP18" s="2120"/>
      <c r="AYQ18" s="2120"/>
      <c r="AYR18" s="2120"/>
      <c r="AYS18" s="2120" t="s">
        <v>1155</v>
      </c>
      <c r="AYT18" s="2120"/>
      <c r="AYU18" s="2120"/>
      <c r="AYV18" s="2120"/>
      <c r="AYW18" s="2120"/>
      <c r="AYX18" s="2120"/>
      <c r="AYY18" s="2120"/>
      <c r="AYZ18" s="2120"/>
      <c r="AZA18" s="2120"/>
      <c r="AZB18" s="2120"/>
      <c r="AZC18" s="2120"/>
      <c r="AZD18" s="2120"/>
      <c r="AZE18" s="2120"/>
      <c r="AZF18" s="2120"/>
      <c r="AZG18" s="2120"/>
      <c r="AZH18" s="2120"/>
      <c r="AZI18" s="2120" t="s">
        <v>1155</v>
      </c>
      <c r="AZJ18" s="2120"/>
      <c r="AZK18" s="2120"/>
      <c r="AZL18" s="2120"/>
      <c r="AZM18" s="2120"/>
      <c r="AZN18" s="2120"/>
      <c r="AZO18" s="2120"/>
      <c r="AZP18" s="2120"/>
      <c r="AZQ18" s="2120"/>
      <c r="AZR18" s="2120"/>
      <c r="AZS18" s="2120"/>
      <c r="AZT18" s="2120"/>
      <c r="AZU18" s="2120"/>
      <c r="AZV18" s="2120"/>
      <c r="AZW18" s="2120"/>
      <c r="AZX18" s="2120"/>
      <c r="AZY18" s="2120" t="s">
        <v>1155</v>
      </c>
      <c r="AZZ18" s="2120"/>
      <c r="BAA18" s="2120"/>
      <c r="BAB18" s="2120"/>
      <c r="BAC18" s="2120"/>
      <c r="BAD18" s="2120"/>
      <c r="BAE18" s="2120"/>
      <c r="BAF18" s="2120"/>
      <c r="BAG18" s="2120"/>
      <c r="BAH18" s="2120"/>
      <c r="BAI18" s="2120"/>
      <c r="BAJ18" s="2120"/>
      <c r="BAK18" s="2120"/>
      <c r="BAL18" s="2120"/>
      <c r="BAM18" s="2120"/>
      <c r="BAN18" s="2120"/>
      <c r="BAO18" s="2120" t="s">
        <v>1155</v>
      </c>
      <c r="BAP18" s="2120"/>
      <c r="BAQ18" s="2120"/>
      <c r="BAR18" s="2120"/>
      <c r="BAS18" s="2120"/>
      <c r="BAT18" s="2120"/>
      <c r="BAU18" s="2120"/>
      <c r="BAV18" s="2120"/>
      <c r="BAW18" s="2120"/>
      <c r="BAX18" s="2120"/>
      <c r="BAY18" s="2120"/>
      <c r="BAZ18" s="2120"/>
      <c r="BBA18" s="2120"/>
      <c r="BBB18" s="2120"/>
      <c r="BBC18" s="2120"/>
      <c r="BBD18" s="2120"/>
      <c r="BBE18" s="2120" t="s">
        <v>1155</v>
      </c>
      <c r="BBF18" s="2120"/>
      <c r="BBG18" s="2120"/>
      <c r="BBH18" s="2120"/>
      <c r="BBI18" s="2120"/>
      <c r="BBJ18" s="2120"/>
      <c r="BBK18" s="2120"/>
      <c r="BBL18" s="2120"/>
      <c r="BBM18" s="2120"/>
      <c r="BBN18" s="2120"/>
      <c r="BBO18" s="2120"/>
      <c r="BBP18" s="2120"/>
      <c r="BBQ18" s="2120"/>
      <c r="BBR18" s="2120"/>
      <c r="BBS18" s="2120"/>
      <c r="BBT18" s="2120"/>
      <c r="BBU18" s="2120" t="s">
        <v>1155</v>
      </c>
      <c r="BBV18" s="2120"/>
      <c r="BBW18" s="2120"/>
      <c r="BBX18" s="2120"/>
      <c r="BBY18" s="2120"/>
      <c r="BBZ18" s="2120"/>
      <c r="BCA18" s="2120"/>
      <c r="BCB18" s="2120"/>
      <c r="BCC18" s="2120"/>
      <c r="BCD18" s="2120"/>
      <c r="BCE18" s="2120"/>
      <c r="BCF18" s="2120"/>
      <c r="BCG18" s="2120"/>
      <c r="BCH18" s="2120"/>
      <c r="BCI18" s="2120"/>
      <c r="BCJ18" s="2120"/>
      <c r="BCK18" s="2120" t="s">
        <v>1155</v>
      </c>
      <c r="BCL18" s="2120"/>
      <c r="BCM18" s="2120"/>
      <c r="BCN18" s="2120"/>
      <c r="BCO18" s="2120"/>
      <c r="BCP18" s="2120"/>
      <c r="BCQ18" s="2120"/>
      <c r="BCR18" s="2120"/>
      <c r="BCS18" s="2120"/>
      <c r="BCT18" s="2120"/>
      <c r="BCU18" s="2120"/>
      <c r="BCV18" s="2120"/>
      <c r="BCW18" s="2120"/>
      <c r="BCX18" s="2120"/>
      <c r="BCY18" s="2120"/>
      <c r="BCZ18" s="2120"/>
      <c r="BDA18" s="2120" t="s">
        <v>1155</v>
      </c>
      <c r="BDB18" s="2120"/>
      <c r="BDC18" s="2120"/>
      <c r="BDD18" s="2120"/>
      <c r="BDE18" s="2120"/>
      <c r="BDF18" s="2120"/>
      <c r="BDG18" s="2120"/>
      <c r="BDH18" s="2120"/>
      <c r="BDI18" s="2120"/>
      <c r="BDJ18" s="2120"/>
      <c r="BDK18" s="2120"/>
      <c r="BDL18" s="2120"/>
      <c r="BDM18" s="2120"/>
      <c r="BDN18" s="2120"/>
      <c r="BDO18" s="2120"/>
      <c r="BDP18" s="2120"/>
      <c r="BDQ18" s="2120" t="s">
        <v>1155</v>
      </c>
      <c r="BDR18" s="2120"/>
      <c r="BDS18" s="2120"/>
      <c r="BDT18" s="2120"/>
      <c r="BDU18" s="2120"/>
      <c r="BDV18" s="2120"/>
      <c r="BDW18" s="2120"/>
      <c r="BDX18" s="2120"/>
      <c r="BDY18" s="2120"/>
      <c r="BDZ18" s="2120"/>
      <c r="BEA18" s="2120"/>
      <c r="BEB18" s="2120"/>
      <c r="BEC18" s="2120"/>
      <c r="BED18" s="2120"/>
      <c r="BEE18" s="2120"/>
      <c r="BEF18" s="2120"/>
      <c r="BEG18" s="2120" t="s">
        <v>1155</v>
      </c>
      <c r="BEH18" s="2120"/>
      <c r="BEI18" s="2120"/>
      <c r="BEJ18" s="2120"/>
      <c r="BEK18" s="2120"/>
      <c r="BEL18" s="2120"/>
      <c r="BEM18" s="2120"/>
      <c r="BEN18" s="2120"/>
      <c r="BEO18" s="2120"/>
      <c r="BEP18" s="2120"/>
      <c r="BEQ18" s="2120"/>
      <c r="BER18" s="2120"/>
      <c r="BES18" s="2120"/>
      <c r="BET18" s="2120"/>
      <c r="BEU18" s="2120"/>
      <c r="BEV18" s="2120"/>
      <c r="BEW18" s="2120" t="s">
        <v>1155</v>
      </c>
      <c r="BEX18" s="2120"/>
      <c r="BEY18" s="2120"/>
      <c r="BEZ18" s="2120"/>
      <c r="BFA18" s="2120"/>
      <c r="BFB18" s="2120"/>
      <c r="BFC18" s="2120"/>
      <c r="BFD18" s="2120"/>
      <c r="BFE18" s="2120"/>
      <c r="BFF18" s="2120"/>
      <c r="BFG18" s="2120"/>
      <c r="BFH18" s="2120"/>
      <c r="BFI18" s="2120"/>
      <c r="BFJ18" s="2120"/>
      <c r="BFK18" s="2120"/>
      <c r="BFL18" s="2120"/>
      <c r="BFM18" s="2120" t="s">
        <v>1155</v>
      </c>
      <c r="BFN18" s="2120"/>
      <c r="BFO18" s="2120"/>
      <c r="BFP18" s="2120"/>
      <c r="BFQ18" s="2120"/>
      <c r="BFR18" s="2120"/>
      <c r="BFS18" s="2120"/>
      <c r="BFT18" s="2120"/>
      <c r="BFU18" s="2120"/>
      <c r="BFV18" s="2120"/>
      <c r="BFW18" s="2120"/>
      <c r="BFX18" s="2120"/>
      <c r="BFY18" s="2120"/>
      <c r="BFZ18" s="2120"/>
      <c r="BGA18" s="2120"/>
      <c r="BGB18" s="2120"/>
      <c r="BGC18" s="2120" t="s">
        <v>1155</v>
      </c>
      <c r="BGD18" s="2120"/>
      <c r="BGE18" s="2120"/>
      <c r="BGF18" s="2120"/>
      <c r="BGG18" s="2120"/>
      <c r="BGH18" s="2120"/>
      <c r="BGI18" s="2120"/>
      <c r="BGJ18" s="2120"/>
      <c r="BGK18" s="2120"/>
      <c r="BGL18" s="2120"/>
      <c r="BGM18" s="2120"/>
      <c r="BGN18" s="2120"/>
      <c r="BGO18" s="2120"/>
      <c r="BGP18" s="2120"/>
      <c r="BGQ18" s="2120"/>
      <c r="BGR18" s="2120"/>
      <c r="BGS18" s="2120" t="s">
        <v>1155</v>
      </c>
      <c r="BGT18" s="2120"/>
      <c r="BGU18" s="2120"/>
      <c r="BGV18" s="2120"/>
      <c r="BGW18" s="2120"/>
      <c r="BGX18" s="2120"/>
      <c r="BGY18" s="2120"/>
      <c r="BGZ18" s="2120"/>
      <c r="BHA18" s="2120"/>
      <c r="BHB18" s="2120"/>
      <c r="BHC18" s="2120"/>
      <c r="BHD18" s="2120"/>
      <c r="BHE18" s="2120"/>
      <c r="BHF18" s="2120"/>
      <c r="BHG18" s="2120"/>
      <c r="BHH18" s="2120"/>
      <c r="BHI18" s="2120" t="s">
        <v>1155</v>
      </c>
      <c r="BHJ18" s="2120"/>
      <c r="BHK18" s="2120"/>
      <c r="BHL18" s="2120"/>
      <c r="BHM18" s="2120"/>
      <c r="BHN18" s="2120"/>
      <c r="BHO18" s="2120"/>
      <c r="BHP18" s="2120"/>
      <c r="BHQ18" s="2120"/>
      <c r="BHR18" s="2120"/>
      <c r="BHS18" s="2120"/>
      <c r="BHT18" s="2120"/>
      <c r="BHU18" s="2120"/>
      <c r="BHV18" s="2120"/>
      <c r="BHW18" s="2120"/>
      <c r="BHX18" s="2120"/>
      <c r="BHY18" s="2120" t="s">
        <v>1155</v>
      </c>
      <c r="BHZ18" s="2120"/>
      <c r="BIA18" s="2120"/>
      <c r="BIB18" s="2120"/>
      <c r="BIC18" s="2120"/>
      <c r="BID18" s="2120"/>
      <c r="BIE18" s="2120"/>
      <c r="BIF18" s="2120"/>
      <c r="BIG18" s="2120"/>
      <c r="BIH18" s="2120"/>
      <c r="BII18" s="2120"/>
      <c r="BIJ18" s="2120"/>
      <c r="BIK18" s="2120"/>
      <c r="BIL18" s="2120"/>
      <c r="BIM18" s="2120"/>
      <c r="BIN18" s="2120"/>
      <c r="BIO18" s="2120" t="s">
        <v>1155</v>
      </c>
      <c r="BIP18" s="2120"/>
      <c r="BIQ18" s="2120"/>
      <c r="BIR18" s="2120"/>
      <c r="BIS18" s="2120"/>
      <c r="BIT18" s="2120"/>
      <c r="BIU18" s="2120"/>
      <c r="BIV18" s="2120"/>
      <c r="BIW18" s="2120"/>
      <c r="BIX18" s="2120"/>
      <c r="BIY18" s="2120"/>
      <c r="BIZ18" s="2120"/>
      <c r="BJA18" s="2120"/>
      <c r="BJB18" s="2120"/>
      <c r="BJC18" s="2120"/>
      <c r="BJD18" s="2120"/>
      <c r="BJE18" s="2120" t="s">
        <v>1155</v>
      </c>
      <c r="BJF18" s="2120"/>
      <c r="BJG18" s="2120"/>
      <c r="BJH18" s="2120"/>
      <c r="BJI18" s="2120"/>
      <c r="BJJ18" s="2120"/>
      <c r="BJK18" s="2120"/>
      <c r="BJL18" s="2120"/>
      <c r="BJM18" s="2120"/>
      <c r="BJN18" s="2120"/>
      <c r="BJO18" s="2120"/>
      <c r="BJP18" s="2120"/>
      <c r="BJQ18" s="2120"/>
      <c r="BJR18" s="2120"/>
      <c r="BJS18" s="2120"/>
      <c r="BJT18" s="2120"/>
      <c r="BJU18" s="2120" t="s">
        <v>1155</v>
      </c>
      <c r="BJV18" s="2120"/>
      <c r="BJW18" s="2120"/>
      <c r="BJX18" s="2120"/>
      <c r="BJY18" s="2120"/>
      <c r="BJZ18" s="2120"/>
      <c r="BKA18" s="2120"/>
      <c r="BKB18" s="2120"/>
      <c r="BKC18" s="2120"/>
      <c r="BKD18" s="2120"/>
      <c r="BKE18" s="2120"/>
      <c r="BKF18" s="2120"/>
      <c r="BKG18" s="2120"/>
      <c r="BKH18" s="2120"/>
      <c r="BKI18" s="2120"/>
      <c r="BKJ18" s="2120"/>
      <c r="BKK18" s="2120" t="s">
        <v>1155</v>
      </c>
      <c r="BKL18" s="2120"/>
      <c r="BKM18" s="2120"/>
      <c r="BKN18" s="2120"/>
      <c r="BKO18" s="2120"/>
      <c r="BKP18" s="2120"/>
      <c r="BKQ18" s="2120"/>
      <c r="BKR18" s="2120"/>
      <c r="BKS18" s="2120"/>
      <c r="BKT18" s="2120"/>
      <c r="BKU18" s="2120"/>
      <c r="BKV18" s="2120"/>
      <c r="BKW18" s="2120"/>
      <c r="BKX18" s="2120"/>
      <c r="BKY18" s="2120"/>
      <c r="BKZ18" s="2120"/>
      <c r="BLA18" s="2120" t="s">
        <v>1155</v>
      </c>
      <c r="BLB18" s="2120"/>
      <c r="BLC18" s="2120"/>
      <c r="BLD18" s="2120"/>
      <c r="BLE18" s="2120"/>
      <c r="BLF18" s="2120"/>
      <c r="BLG18" s="2120"/>
      <c r="BLH18" s="2120"/>
      <c r="BLI18" s="2120"/>
      <c r="BLJ18" s="2120"/>
      <c r="BLK18" s="2120"/>
      <c r="BLL18" s="2120"/>
      <c r="BLM18" s="2120"/>
      <c r="BLN18" s="2120"/>
      <c r="BLO18" s="2120"/>
      <c r="BLP18" s="2120"/>
      <c r="BLQ18" s="2120" t="s">
        <v>1155</v>
      </c>
      <c r="BLR18" s="2120"/>
      <c r="BLS18" s="2120"/>
      <c r="BLT18" s="2120"/>
      <c r="BLU18" s="2120"/>
      <c r="BLV18" s="2120"/>
      <c r="BLW18" s="2120"/>
      <c r="BLX18" s="2120"/>
      <c r="BLY18" s="2120"/>
      <c r="BLZ18" s="2120"/>
      <c r="BMA18" s="2120"/>
      <c r="BMB18" s="2120"/>
      <c r="BMC18" s="2120"/>
      <c r="BMD18" s="2120"/>
      <c r="BME18" s="2120"/>
      <c r="BMF18" s="2120"/>
      <c r="BMG18" s="2120" t="s">
        <v>1155</v>
      </c>
      <c r="BMH18" s="2120"/>
      <c r="BMI18" s="2120"/>
      <c r="BMJ18" s="2120"/>
      <c r="BMK18" s="2120"/>
      <c r="BML18" s="2120"/>
      <c r="BMM18" s="2120"/>
      <c r="BMN18" s="2120"/>
      <c r="BMO18" s="2120"/>
      <c r="BMP18" s="2120"/>
      <c r="BMQ18" s="2120"/>
      <c r="BMR18" s="2120"/>
      <c r="BMS18" s="2120"/>
      <c r="BMT18" s="2120"/>
      <c r="BMU18" s="2120"/>
      <c r="BMV18" s="2120"/>
      <c r="BMW18" s="2120" t="s">
        <v>1155</v>
      </c>
      <c r="BMX18" s="2120"/>
      <c r="BMY18" s="2120"/>
      <c r="BMZ18" s="2120"/>
      <c r="BNA18" s="2120"/>
      <c r="BNB18" s="2120"/>
      <c r="BNC18" s="2120"/>
      <c r="BND18" s="2120"/>
      <c r="BNE18" s="2120"/>
      <c r="BNF18" s="2120"/>
      <c r="BNG18" s="2120"/>
      <c r="BNH18" s="2120"/>
      <c r="BNI18" s="2120"/>
      <c r="BNJ18" s="2120"/>
      <c r="BNK18" s="2120"/>
      <c r="BNL18" s="2120"/>
      <c r="BNM18" s="2120" t="s">
        <v>1155</v>
      </c>
      <c r="BNN18" s="2120"/>
      <c r="BNO18" s="2120"/>
      <c r="BNP18" s="2120"/>
      <c r="BNQ18" s="2120"/>
      <c r="BNR18" s="2120"/>
      <c r="BNS18" s="2120"/>
      <c r="BNT18" s="2120"/>
      <c r="BNU18" s="2120"/>
      <c r="BNV18" s="2120"/>
      <c r="BNW18" s="2120"/>
      <c r="BNX18" s="2120"/>
      <c r="BNY18" s="2120"/>
      <c r="BNZ18" s="2120"/>
      <c r="BOA18" s="2120"/>
      <c r="BOB18" s="2120"/>
      <c r="BOC18" s="2120" t="s">
        <v>1155</v>
      </c>
      <c r="BOD18" s="2120"/>
      <c r="BOE18" s="2120"/>
      <c r="BOF18" s="2120"/>
      <c r="BOG18" s="2120"/>
      <c r="BOH18" s="2120"/>
      <c r="BOI18" s="2120"/>
      <c r="BOJ18" s="2120"/>
      <c r="BOK18" s="2120"/>
      <c r="BOL18" s="2120"/>
      <c r="BOM18" s="2120"/>
      <c r="BON18" s="2120"/>
      <c r="BOO18" s="2120"/>
      <c r="BOP18" s="2120"/>
      <c r="BOQ18" s="2120"/>
      <c r="BOR18" s="2120"/>
      <c r="BOS18" s="2120" t="s">
        <v>1155</v>
      </c>
      <c r="BOT18" s="2120"/>
      <c r="BOU18" s="2120"/>
      <c r="BOV18" s="2120"/>
      <c r="BOW18" s="2120"/>
      <c r="BOX18" s="2120"/>
      <c r="BOY18" s="2120"/>
      <c r="BOZ18" s="2120"/>
      <c r="BPA18" s="2120"/>
      <c r="BPB18" s="2120"/>
      <c r="BPC18" s="2120"/>
      <c r="BPD18" s="2120"/>
      <c r="BPE18" s="2120"/>
      <c r="BPF18" s="2120"/>
      <c r="BPG18" s="2120"/>
      <c r="BPH18" s="2120"/>
      <c r="BPI18" s="2120" t="s">
        <v>1155</v>
      </c>
      <c r="BPJ18" s="2120"/>
      <c r="BPK18" s="2120"/>
      <c r="BPL18" s="2120"/>
      <c r="BPM18" s="2120"/>
      <c r="BPN18" s="2120"/>
      <c r="BPO18" s="2120"/>
      <c r="BPP18" s="2120"/>
      <c r="BPQ18" s="2120"/>
      <c r="BPR18" s="2120"/>
      <c r="BPS18" s="2120"/>
      <c r="BPT18" s="2120"/>
      <c r="BPU18" s="2120"/>
      <c r="BPV18" s="2120"/>
      <c r="BPW18" s="2120"/>
      <c r="BPX18" s="2120"/>
      <c r="BPY18" s="2120" t="s">
        <v>1155</v>
      </c>
      <c r="BPZ18" s="2120"/>
      <c r="BQA18" s="2120"/>
      <c r="BQB18" s="2120"/>
      <c r="BQC18" s="2120"/>
      <c r="BQD18" s="2120"/>
      <c r="BQE18" s="2120"/>
      <c r="BQF18" s="2120"/>
      <c r="BQG18" s="2120"/>
      <c r="BQH18" s="2120"/>
      <c r="BQI18" s="2120"/>
      <c r="BQJ18" s="2120"/>
      <c r="BQK18" s="2120"/>
      <c r="BQL18" s="2120"/>
      <c r="BQM18" s="2120"/>
      <c r="BQN18" s="2120"/>
      <c r="BQO18" s="2120" t="s">
        <v>1155</v>
      </c>
      <c r="BQP18" s="2120"/>
      <c r="BQQ18" s="2120"/>
      <c r="BQR18" s="2120"/>
      <c r="BQS18" s="2120"/>
      <c r="BQT18" s="2120"/>
      <c r="BQU18" s="2120"/>
      <c r="BQV18" s="2120"/>
      <c r="BQW18" s="2120"/>
      <c r="BQX18" s="2120"/>
      <c r="BQY18" s="2120"/>
      <c r="BQZ18" s="2120"/>
      <c r="BRA18" s="2120"/>
      <c r="BRB18" s="2120"/>
      <c r="BRC18" s="2120"/>
      <c r="BRD18" s="2120"/>
      <c r="BRE18" s="2120" t="s">
        <v>1155</v>
      </c>
      <c r="BRF18" s="2120"/>
      <c r="BRG18" s="2120"/>
      <c r="BRH18" s="2120"/>
      <c r="BRI18" s="2120"/>
      <c r="BRJ18" s="2120"/>
      <c r="BRK18" s="2120"/>
      <c r="BRL18" s="2120"/>
      <c r="BRM18" s="2120"/>
      <c r="BRN18" s="2120"/>
      <c r="BRO18" s="2120"/>
      <c r="BRP18" s="2120"/>
      <c r="BRQ18" s="2120"/>
      <c r="BRR18" s="2120"/>
      <c r="BRS18" s="2120"/>
      <c r="BRT18" s="2120"/>
      <c r="BRU18" s="2120" t="s">
        <v>1155</v>
      </c>
      <c r="BRV18" s="2120"/>
      <c r="BRW18" s="2120"/>
      <c r="BRX18" s="2120"/>
      <c r="BRY18" s="2120"/>
      <c r="BRZ18" s="2120"/>
      <c r="BSA18" s="2120"/>
      <c r="BSB18" s="2120"/>
      <c r="BSC18" s="2120"/>
      <c r="BSD18" s="2120"/>
      <c r="BSE18" s="2120"/>
      <c r="BSF18" s="2120"/>
      <c r="BSG18" s="2120"/>
      <c r="BSH18" s="2120"/>
      <c r="BSI18" s="2120"/>
      <c r="BSJ18" s="2120"/>
      <c r="BSK18" s="2120" t="s">
        <v>1155</v>
      </c>
      <c r="BSL18" s="2120"/>
      <c r="BSM18" s="2120"/>
      <c r="BSN18" s="2120"/>
      <c r="BSO18" s="2120"/>
      <c r="BSP18" s="2120"/>
      <c r="BSQ18" s="2120"/>
      <c r="BSR18" s="2120"/>
      <c r="BSS18" s="2120"/>
      <c r="BST18" s="2120"/>
      <c r="BSU18" s="2120"/>
      <c r="BSV18" s="2120"/>
      <c r="BSW18" s="2120"/>
      <c r="BSX18" s="2120"/>
      <c r="BSY18" s="2120"/>
      <c r="BSZ18" s="2120"/>
      <c r="BTA18" s="2120" t="s">
        <v>1155</v>
      </c>
      <c r="BTB18" s="2120"/>
      <c r="BTC18" s="2120"/>
      <c r="BTD18" s="2120"/>
      <c r="BTE18" s="2120"/>
      <c r="BTF18" s="2120"/>
      <c r="BTG18" s="2120"/>
      <c r="BTH18" s="2120"/>
      <c r="BTI18" s="2120"/>
      <c r="BTJ18" s="2120"/>
      <c r="BTK18" s="2120"/>
      <c r="BTL18" s="2120"/>
      <c r="BTM18" s="2120"/>
      <c r="BTN18" s="2120"/>
      <c r="BTO18" s="2120"/>
      <c r="BTP18" s="2120"/>
      <c r="BTQ18" s="2120" t="s">
        <v>1155</v>
      </c>
      <c r="BTR18" s="2120"/>
      <c r="BTS18" s="2120"/>
      <c r="BTT18" s="2120"/>
      <c r="BTU18" s="2120"/>
      <c r="BTV18" s="2120"/>
      <c r="BTW18" s="2120"/>
      <c r="BTX18" s="2120"/>
      <c r="BTY18" s="2120"/>
      <c r="BTZ18" s="2120"/>
      <c r="BUA18" s="2120"/>
      <c r="BUB18" s="2120"/>
      <c r="BUC18" s="2120"/>
      <c r="BUD18" s="2120"/>
      <c r="BUE18" s="2120"/>
      <c r="BUF18" s="2120"/>
      <c r="BUG18" s="2120" t="s">
        <v>1155</v>
      </c>
      <c r="BUH18" s="2120"/>
      <c r="BUI18" s="2120"/>
      <c r="BUJ18" s="2120"/>
      <c r="BUK18" s="2120"/>
      <c r="BUL18" s="2120"/>
      <c r="BUM18" s="2120"/>
      <c r="BUN18" s="2120"/>
      <c r="BUO18" s="2120"/>
      <c r="BUP18" s="2120"/>
      <c r="BUQ18" s="2120"/>
      <c r="BUR18" s="2120"/>
      <c r="BUS18" s="2120"/>
      <c r="BUT18" s="2120"/>
      <c r="BUU18" s="2120"/>
      <c r="BUV18" s="2120"/>
      <c r="BUW18" s="2120" t="s">
        <v>1155</v>
      </c>
      <c r="BUX18" s="2120"/>
      <c r="BUY18" s="2120"/>
      <c r="BUZ18" s="2120"/>
      <c r="BVA18" s="2120"/>
      <c r="BVB18" s="2120"/>
      <c r="BVC18" s="2120"/>
      <c r="BVD18" s="2120"/>
      <c r="BVE18" s="2120"/>
      <c r="BVF18" s="2120"/>
      <c r="BVG18" s="2120"/>
      <c r="BVH18" s="2120"/>
      <c r="BVI18" s="2120"/>
      <c r="BVJ18" s="2120"/>
      <c r="BVK18" s="2120"/>
      <c r="BVL18" s="2120"/>
      <c r="BVM18" s="2120" t="s">
        <v>1155</v>
      </c>
      <c r="BVN18" s="2120"/>
      <c r="BVO18" s="2120"/>
      <c r="BVP18" s="2120"/>
      <c r="BVQ18" s="2120"/>
      <c r="BVR18" s="2120"/>
      <c r="BVS18" s="2120"/>
      <c r="BVT18" s="2120"/>
      <c r="BVU18" s="2120"/>
      <c r="BVV18" s="2120"/>
      <c r="BVW18" s="2120"/>
      <c r="BVX18" s="2120"/>
      <c r="BVY18" s="2120"/>
      <c r="BVZ18" s="2120"/>
      <c r="BWA18" s="2120"/>
      <c r="BWB18" s="2120"/>
      <c r="BWC18" s="2120" t="s">
        <v>1155</v>
      </c>
      <c r="BWD18" s="2120"/>
      <c r="BWE18" s="2120"/>
      <c r="BWF18" s="2120"/>
      <c r="BWG18" s="2120"/>
      <c r="BWH18" s="2120"/>
      <c r="BWI18" s="2120"/>
      <c r="BWJ18" s="2120"/>
      <c r="BWK18" s="2120"/>
      <c r="BWL18" s="2120"/>
      <c r="BWM18" s="2120"/>
      <c r="BWN18" s="2120"/>
      <c r="BWO18" s="2120"/>
      <c r="BWP18" s="2120"/>
      <c r="BWQ18" s="2120"/>
      <c r="BWR18" s="2120"/>
      <c r="BWS18" s="2120" t="s">
        <v>1155</v>
      </c>
      <c r="BWT18" s="2120"/>
      <c r="BWU18" s="2120"/>
      <c r="BWV18" s="2120"/>
      <c r="BWW18" s="2120"/>
      <c r="BWX18" s="2120"/>
      <c r="BWY18" s="2120"/>
      <c r="BWZ18" s="2120"/>
      <c r="BXA18" s="2120"/>
      <c r="BXB18" s="2120"/>
      <c r="BXC18" s="2120"/>
      <c r="BXD18" s="2120"/>
      <c r="BXE18" s="2120"/>
      <c r="BXF18" s="2120"/>
      <c r="BXG18" s="2120"/>
      <c r="BXH18" s="2120"/>
      <c r="BXI18" s="2120" t="s">
        <v>1155</v>
      </c>
      <c r="BXJ18" s="2120"/>
      <c r="BXK18" s="2120"/>
      <c r="BXL18" s="2120"/>
      <c r="BXM18" s="2120"/>
      <c r="BXN18" s="2120"/>
      <c r="BXO18" s="2120"/>
      <c r="BXP18" s="2120"/>
      <c r="BXQ18" s="2120"/>
      <c r="BXR18" s="2120"/>
      <c r="BXS18" s="2120"/>
      <c r="BXT18" s="2120"/>
      <c r="BXU18" s="2120"/>
      <c r="BXV18" s="2120"/>
      <c r="BXW18" s="2120"/>
      <c r="BXX18" s="2120"/>
      <c r="BXY18" s="2120" t="s">
        <v>1155</v>
      </c>
      <c r="BXZ18" s="2120"/>
      <c r="BYA18" s="2120"/>
      <c r="BYB18" s="2120"/>
      <c r="BYC18" s="2120"/>
      <c r="BYD18" s="2120"/>
      <c r="BYE18" s="2120"/>
      <c r="BYF18" s="2120"/>
      <c r="BYG18" s="2120"/>
      <c r="BYH18" s="2120"/>
      <c r="BYI18" s="2120"/>
      <c r="BYJ18" s="2120"/>
      <c r="BYK18" s="2120"/>
      <c r="BYL18" s="2120"/>
      <c r="BYM18" s="2120"/>
      <c r="BYN18" s="2120"/>
      <c r="BYO18" s="2120" t="s">
        <v>1155</v>
      </c>
      <c r="BYP18" s="2120"/>
      <c r="BYQ18" s="2120"/>
      <c r="BYR18" s="2120"/>
      <c r="BYS18" s="2120"/>
      <c r="BYT18" s="2120"/>
      <c r="BYU18" s="2120"/>
      <c r="BYV18" s="2120"/>
      <c r="BYW18" s="2120"/>
      <c r="BYX18" s="2120"/>
      <c r="BYY18" s="2120"/>
      <c r="BYZ18" s="2120"/>
      <c r="BZA18" s="2120"/>
      <c r="BZB18" s="2120"/>
      <c r="BZC18" s="2120"/>
      <c r="BZD18" s="2120"/>
      <c r="BZE18" s="2120" t="s">
        <v>1155</v>
      </c>
      <c r="BZF18" s="2120"/>
      <c r="BZG18" s="2120"/>
      <c r="BZH18" s="2120"/>
      <c r="BZI18" s="2120"/>
      <c r="BZJ18" s="2120"/>
      <c r="BZK18" s="2120"/>
      <c r="BZL18" s="2120"/>
      <c r="BZM18" s="2120"/>
      <c r="BZN18" s="2120"/>
      <c r="BZO18" s="2120"/>
      <c r="BZP18" s="2120"/>
      <c r="BZQ18" s="2120"/>
      <c r="BZR18" s="2120"/>
      <c r="BZS18" s="2120"/>
      <c r="BZT18" s="2120"/>
      <c r="BZU18" s="2120" t="s">
        <v>1155</v>
      </c>
      <c r="BZV18" s="2120"/>
      <c r="BZW18" s="2120"/>
      <c r="BZX18" s="2120"/>
      <c r="BZY18" s="2120"/>
      <c r="BZZ18" s="2120"/>
      <c r="CAA18" s="2120"/>
      <c r="CAB18" s="2120"/>
      <c r="CAC18" s="2120"/>
      <c r="CAD18" s="2120"/>
      <c r="CAE18" s="2120"/>
      <c r="CAF18" s="2120"/>
      <c r="CAG18" s="2120"/>
      <c r="CAH18" s="2120"/>
      <c r="CAI18" s="2120"/>
      <c r="CAJ18" s="2120"/>
      <c r="CAK18" s="2120" t="s">
        <v>1155</v>
      </c>
      <c r="CAL18" s="2120"/>
      <c r="CAM18" s="2120"/>
      <c r="CAN18" s="2120"/>
      <c r="CAO18" s="2120"/>
      <c r="CAP18" s="2120"/>
      <c r="CAQ18" s="2120"/>
      <c r="CAR18" s="2120"/>
      <c r="CAS18" s="2120"/>
      <c r="CAT18" s="2120"/>
      <c r="CAU18" s="2120"/>
      <c r="CAV18" s="2120"/>
      <c r="CAW18" s="2120"/>
      <c r="CAX18" s="2120"/>
      <c r="CAY18" s="2120"/>
      <c r="CAZ18" s="2120"/>
      <c r="CBA18" s="2120" t="s">
        <v>1155</v>
      </c>
      <c r="CBB18" s="2120"/>
      <c r="CBC18" s="2120"/>
      <c r="CBD18" s="2120"/>
      <c r="CBE18" s="2120"/>
      <c r="CBF18" s="2120"/>
      <c r="CBG18" s="2120"/>
      <c r="CBH18" s="2120"/>
      <c r="CBI18" s="2120"/>
      <c r="CBJ18" s="2120"/>
      <c r="CBK18" s="2120"/>
      <c r="CBL18" s="2120"/>
      <c r="CBM18" s="2120"/>
      <c r="CBN18" s="2120"/>
      <c r="CBO18" s="2120"/>
      <c r="CBP18" s="2120"/>
      <c r="CBQ18" s="2120" t="s">
        <v>1155</v>
      </c>
      <c r="CBR18" s="2120"/>
      <c r="CBS18" s="2120"/>
      <c r="CBT18" s="2120"/>
      <c r="CBU18" s="2120"/>
      <c r="CBV18" s="2120"/>
      <c r="CBW18" s="2120"/>
      <c r="CBX18" s="2120"/>
      <c r="CBY18" s="2120"/>
      <c r="CBZ18" s="2120"/>
      <c r="CCA18" s="2120"/>
      <c r="CCB18" s="2120"/>
      <c r="CCC18" s="2120"/>
      <c r="CCD18" s="2120"/>
      <c r="CCE18" s="2120"/>
      <c r="CCF18" s="2120"/>
      <c r="CCG18" s="2120" t="s">
        <v>1155</v>
      </c>
      <c r="CCH18" s="2120"/>
      <c r="CCI18" s="2120"/>
      <c r="CCJ18" s="2120"/>
      <c r="CCK18" s="2120"/>
      <c r="CCL18" s="2120"/>
      <c r="CCM18" s="2120"/>
      <c r="CCN18" s="2120"/>
      <c r="CCO18" s="2120"/>
      <c r="CCP18" s="2120"/>
      <c r="CCQ18" s="2120"/>
      <c r="CCR18" s="2120"/>
      <c r="CCS18" s="2120"/>
      <c r="CCT18" s="2120"/>
      <c r="CCU18" s="2120"/>
      <c r="CCV18" s="2120"/>
      <c r="CCW18" s="2120" t="s">
        <v>1155</v>
      </c>
      <c r="CCX18" s="2120"/>
      <c r="CCY18" s="2120"/>
      <c r="CCZ18" s="2120"/>
      <c r="CDA18" s="2120"/>
      <c r="CDB18" s="2120"/>
      <c r="CDC18" s="2120"/>
      <c r="CDD18" s="2120"/>
      <c r="CDE18" s="2120"/>
      <c r="CDF18" s="2120"/>
      <c r="CDG18" s="2120"/>
      <c r="CDH18" s="2120"/>
      <c r="CDI18" s="2120"/>
      <c r="CDJ18" s="2120"/>
      <c r="CDK18" s="2120"/>
      <c r="CDL18" s="2120"/>
      <c r="CDM18" s="2120" t="s">
        <v>1155</v>
      </c>
      <c r="CDN18" s="2120"/>
      <c r="CDO18" s="2120"/>
      <c r="CDP18" s="2120"/>
      <c r="CDQ18" s="2120"/>
      <c r="CDR18" s="2120"/>
      <c r="CDS18" s="2120"/>
      <c r="CDT18" s="2120"/>
      <c r="CDU18" s="2120"/>
      <c r="CDV18" s="2120"/>
      <c r="CDW18" s="2120"/>
      <c r="CDX18" s="2120"/>
      <c r="CDY18" s="2120"/>
      <c r="CDZ18" s="2120"/>
      <c r="CEA18" s="2120"/>
      <c r="CEB18" s="2120"/>
      <c r="CEC18" s="2120" t="s">
        <v>1155</v>
      </c>
      <c r="CED18" s="2120"/>
      <c r="CEE18" s="2120"/>
      <c r="CEF18" s="2120"/>
      <c r="CEG18" s="2120"/>
      <c r="CEH18" s="2120"/>
      <c r="CEI18" s="2120"/>
      <c r="CEJ18" s="2120"/>
      <c r="CEK18" s="2120"/>
      <c r="CEL18" s="2120"/>
      <c r="CEM18" s="2120"/>
      <c r="CEN18" s="2120"/>
      <c r="CEO18" s="2120"/>
      <c r="CEP18" s="2120"/>
      <c r="CEQ18" s="2120"/>
      <c r="CER18" s="2120"/>
      <c r="CES18" s="2120" t="s">
        <v>1155</v>
      </c>
      <c r="CET18" s="2120"/>
      <c r="CEU18" s="2120"/>
      <c r="CEV18" s="2120"/>
      <c r="CEW18" s="2120"/>
      <c r="CEX18" s="2120"/>
      <c r="CEY18" s="2120"/>
      <c r="CEZ18" s="2120"/>
      <c r="CFA18" s="2120"/>
      <c r="CFB18" s="2120"/>
      <c r="CFC18" s="2120"/>
      <c r="CFD18" s="2120"/>
      <c r="CFE18" s="2120"/>
      <c r="CFF18" s="2120"/>
      <c r="CFG18" s="2120"/>
      <c r="CFH18" s="2120"/>
      <c r="CFI18" s="2120" t="s">
        <v>1155</v>
      </c>
      <c r="CFJ18" s="2120"/>
      <c r="CFK18" s="2120"/>
      <c r="CFL18" s="2120"/>
      <c r="CFM18" s="2120"/>
      <c r="CFN18" s="2120"/>
      <c r="CFO18" s="2120"/>
      <c r="CFP18" s="2120"/>
      <c r="CFQ18" s="2120"/>
      <c r="CFR18" s="2120"/>
      <c r="CFS18" s="2120"/>
      <c r="CFT18" s="2120"/>
      <c r="CFU18" s="2120"/>
      <c r="CFV18" s="2120"/>
      <c r="CFW18" s="2120"/>
      <c r="CFX18" s="2120"/>
      <c r="CFY18" s="2120" t="s">
        <v>1155</v>
      </c>
      <c r="CFZ18" s="2120"/>
      <c r="CGA18" s="2120"/>
      <c r="CGB18" s="2120"/>
      <c r="CGC18" s="2120"/>
      <c r="CGD18" s="2120"/>
      <c r="CGE18" s="2120"/>
      <c r="CGF18" s="2120"/>
      <c r="CGG18" s="2120"/>
      <c r="CGH18" s="2120"/>
      <c r="CGI18" s="2120"/>
      <c r="CGJ18" s="2120"/>
      <c r="CGK18" s="2120"/>
      <c r="CGL18" s="2120"/>
      <c r="CGM18" s="2120"/>
      <c r="CGN18" s="2120"/>
      <c r="CGO18" s="2120" t="s">
        <v>1155</v>
      </c>
      <c r="CGP18" s="2120"/>
      <c r="CGQ18" s="2120"/>
      <c r="CGR18" s="2120"/>
      <c r="CGS18" s="2120"/>
      <c r="CGT18" s="2120"/>
      <c r="CGU18" s="2120"/>
      <c r="CGV18" s="2120"/>
      <c r="CGW18" s="2120"/>
      <c r="CGX18" s="2120"/>
      <c r="CGY18" s="2120"/>
      <c r="CGZ18" s="2120"/>
      <c r="CHA18" s="2120"/>
      <c r="CHB18" s="2120"/>
      <c r="CHC18" s="2120"/>
      <c r="CHD18" s="2120"/>
      <c r="CHE18" s="2120" t="s">
        <v>1155</v>
      </c>
      <c r="CHF18" s="2120"/>
      <c r="CHG18" s="2120"/>
      <c r="CHH18" s="2120"/>
      <c r="CHI18" s="2120"/>
      <c r="CHJ18" s="2120"/>
      <c r="CHK18" s="2120"/>
      <c r="CHL18" s="2120"/>
      <c r="CHM18" s="2120"/>
      <c r="CHN18" s="2120"/>
      <c r="CHO18" s="2120"/>
      <c r="CHP18" s="2120"/>
      <c r="CHQ18" s="2120"/>
      <c r="CHR18" s="2120"/>
      <c r="CHS18" s="2120"/>
      <c r="CHT18" s="2120"/>
      <c r="CHU18" s="2120" t="s">
        <v>1155</v>
      </c>
      <c r="CHV18" s="2120"/>
      <c r="CHW18" s="2120"/>
      <c r="CHX18" s="2120"/>
      <c r="CHY18" s="2120"/>
      <c r="CHZ18" s="2120"/>
      <c r="CIA18" s="2120"/>
      <c r="CIB18" s="2120"/>
      <c r="CIC18" s="2120"/>
      <c r="CID18" s="2120"/>
      <c r="CIE18" s="2120"/>
      <c r="CIF18" s="2120"/>
      <c r="CIG18" s="2120"/>
      <c r="CIH18" s="2120"/>
      <c r="CII18" s="2120"/>
      <c r="CIJ18" s="2120"/>
      <c r="CIK18" s="2120" t="s">
        <v>1155</v>
      </c>
      <c r="CIL18" s="2120"/>
      <c r="CIM18" s="2120"/>
      <c r="CIN18" s="2120"/>
      <c r="CIO18" s="2120"/>
      <c r="CIP18" s="2120"/>
      <c r="CIQ18" s="2120"/>
      <c r="CIR18" s="2120"/>
      <c r="CIS18" s="2120"/>
      <c r="CIT18" s="2120"/>
      <c r="CIU18" s="2120"/>
      <c r="CIV18" s="2120"/>
      <c r="CIW18" s="2120"/>
      <c r="CIX18" s="2120"/>
      <c r="CIY18" s="2120"/>
      <c r="CIZ18" s="2120"/>
      <c r="CJA18" s="2120" t="s">
        <v>1155</v>
      </c>
      <c r="CJB18" s="2120"/>
      <c r="CJC18" s="2120"/>
      <c r="CJD18" s="2120"/>
      <c r="CJE18" s="2120"/>
      <c r="CJF18" s="2120"/>
      <c r="CJG18" s="2120"/>
      <c r="CJH18" s="2120"/>
      <c r="CJI18" s="2120"/>
      <c r="CJJ18" s="2120"/>
      <c r="CJK18" s="2120"/>
      <c r="CJL18" s="2120"/>
      <c r="CJM18" s="2120"/>
      <c r="CJN18" s="2120"/>
      <c r="CJO18" s="2120"/>
      <c r="CJP18" s="2120"/>
      <c r="CJQ18" s="2120" t="s">
        <v>1155</v>
      </c>
      <c r="CJR18" s="2120"/>
      <c r="CJS18" s="2120"/>
      <c r="CJT18" s="2120"/>
      <c r="CJU18" s="2120"/>
      <c r="CJV18" s="2120"/>
      <c r="CJW18" s="2120"/>
      <c r="CJX18" s="2120"/>
      <c r="CJY18" s="2120"/>
      <c r="CJZ18" s="2120"/>
      <c r="CKA18" s="2120"/>
      <c r="CKB18" s="2120"/>
      <c r="CKC18" s="2120"/>
      <c r="CKD18" s="2120"/>
      <c r="CKE18" s="2120"/>
      <c r="CKF18" s="2120"/>
      <c r="CKG18" s="2120" t="s">
        <v>1155</v>
      </c>
      <c r="CKH18" s="2120"/>
      <c r="CKI18" s="2120"/>
      <c r="CKJ18" s="2120"/>
      <c r="CKK18" s="2120"/>
      <c r="CKL18" s="2120"/>
      <c r="CKM18" s="2120"/>
      <c r="CKN18" s="2120"/>
      <c r="CKO18" s="2120"/>
      <c r="CKP18" s="2120"/>
      <c r="CKQ18" s="2120"/>
      <c r="CKR18" s="2120"/>
      <c r="CKS18" s="2120"/>
      <c r="CKT18" s="2120"/>
      <c r="CKU18" s="2120"/>
      <c r="CKV18" s="2120"/>
      <c r="CKW18" s="2120" t="s">
        <v>1155</v>
      </c>
      <c r="CKX18" s="2120"/>
      <c r="CKY18" s="2120"/>
      <c r="CKZ18" s="2120"/>
      <c r="CLA18" s="2120"/>
      <c r="CLB18" s="2120"/>
      <c r="CLC18" s="2120"/>
      <c r="CLD18" s="2120"/>
      <c r="CLE18" s="2120"/>
      <c r="CLF18" s="2120"/>
      <c r="CLG18" s="2120"/>
      <c r="CLH18" s="2120"/>
      <c r="CLI18" s="2120"/>
      <c r="CLJ18" s="2120"/>
      <c r="CLK18" s="2120"/>
      <c r="CLL18" s="2120"/>
      <c r="CLM18" s="2120" t="s">
        <v>1155</v>
      </c>
      <c r="CLN18" s="2120"/>
      <c r="CLO18" s="2120"/>
      <c r="CLP18" s="2120"/>
      <c r="CLQ18" s="2120"/>
      <c r="CLR18" s="2120"/>
      <c r="CLS18" s="2120"/>
      <c r="CLT18" s="2120"/>
      <c r="CLU18" s="2120"/>
      <c r="CLV18" s="2120"/>
      <c r="CLW18" s="2120"/>
      <c r="CLX18" s="2120"/>
      <c r="CLY18" s="2120"/>
      <c r="CLZ18" s="2120"/>
      <c r="CMA18" s="2120"/>
      <c r="CMB18" s="2120"/>
      <c r="CMC18" s="2120" t="s">
        <v>1155</v>
      </c>
      <c r="CMD18" s="2120"/>
      <c r="CME18" s="2120"/>
      <c r="CMF18" s="2120"/>
      <c r="CMG18" s="2120"/>
      <c r="CMH18" s="2120"/>
      <c r="CMI18" s="2120"/>
      <c r="CMJ18" s="2120"/>
      <c r="CMK18" s="2120"/>
      <c r="CML18" s="2120"/>
      <c r="CMM18" s="2120"/>
      <c r="CMN18" s="2120"/>
      <c r="CMO18" s="2120"/>
      <c r="CMP18" s="2120"/>
      <c r="CMQ18" s="2120"/>
      <c r="CMR18" s="2120"/>
      <c r="CMS18" s="2120" t="s">
        <v>1155</v>
      </c>
      <c r="CMT18" s="2120"/>
      <c r="CMU18" s="2120"/>
      <c r="CMV18" s="2120"/>
      <c r="CMW18" s="2120"/>
      <c r="CMX18" s="2120"/>
      <c r="CMY18" s="2120"/>
      <c r="CMZ18" s="2120"/>
      <c r="CNA18" s="2120"/>
      <c r="CNB18" s="2120"/>
      <c r="CNC18" s="2120"/>
      <c r="CND18" s="2120"/>
      <c r="CNE18" s="2120"/>
      <c r="CNF18" s="2120"/>
      <c r="CNG18" s="2120"/>
      <c r="CNH18" s="2120"/>
      <c r="CNI18" s="2120" t="s">
        <v>1155</v>
      </c>
      <c r="CNJ18" s="2120"/>
      <c r="CNK18" s="2120"/>
      <c r="CNL18" s="2120"/>
      <c r="CNM18" s="2120"/>
      <c r="CNN18" s="2120"/>
      <c r="CNO18" s="2120"/>
      <c r="CNP18" s="2120"/>
      <c r="CNQ18" s="2120"/>
      <c r="CNR18" s="2120"/>
      <c r="CNS18" s="2120"/>
      <c r="CNT18" s="2120"/>
      <c r="CNU18" s="2120"/>
      <c r="CNV18" s="2120"/>
      <c r="CNW18" s="2120"/>
      <c r="CNX18" s="2120"/>
      <c r="CNY18" s="2120" t="s">
        <v>1155</v>
      </c>
      <c r="CNZ18" s="2120"/>
      <c r="COA18" s="2120"/>
      <c r="COB18" s="2120"/>
      <c r="COC18" s="2120"/>
      <c r="COD18" s="2120"/>
      <c r="COE18" s="2120"/>
      <c r="COF18" s="2120"/>
      <c r="COG18" s="2120"/>
      <c r="COH18" s="2120"/>
      <c r="COI18" s="2120"/>
      <c r="COJ18" s="2120"/>
      <c r="COK18" s="2120"/>
      <c r="COL18" s="2120"/>
      <c r="COM18" s="2120"/>
      <c r="CON18" s="2120"/>
      <c r="COO18" s="2120" t="s">
        <v>1155</v>
      </c>
      <c r="COP18" s="2120"/>
      <c r="COQ18" s="2120"/>
      <c r="COR18" s="2120"/>
      <c r="COS18" s="2120"/>
      <c r="COT18" s="2120"/>
      <c r="COU18" s="2120"/>
      <c r="COV18" s="2120"/>
      <c r="COW18" s="2120"/>
      <c r="COX18" s="2120"/>
      <c r="COY18" s="2120"/>
      <c r="COZ18" s="2120"/>
      <c r="CPA18" s="2120"/>
      <c r="CPB18" s="2120"/>
      <c r="CPC18" s="2120"/>
      <c r="CPD18" s="2120"/>
      <c r="CPE18" s="2120" t="s">
        <v>1155</v>
      </c>
      <c r="CPF18" s="2120"/>
      <c r="CPG18" s="2120"/>
      <c r="CPH18" s="2120"/>
      <c r="CPI18" s="2120"/>
      <c r="CPJ18" s="2120"/>
      <c r="CPK18" s="2120"/>
      <c r="CPL18" s="2120"/>
      <c r="CPM18" s="2120"/>
      <c r="CPN18" s="2120"/>
      <c r="CPO18" s="2120"/>
      <c r="CPP18" s="2120"/>
      <c r="CPQ18" s="2120"/>
      <c r="CPR18" s="2120"/>
      <c r="CPS18" s="2120"/>
      <c r="CPT18" s="2120"/>
      <c r="CPU18" s="2120" t="s">
        <v>1155</v>
      </c>
      <c r="CPV18" s="2120"/>
      <c r="CPW18" s="2120"/>
      <c r="CPX18" s="2120"/>
      <c r="CPY18" s="2120"/>
      <c r="CPZ18" s="2120"/>
      <c r="CQA18" s="2120"/>
      <c r="CQB18" s="2120"/>
      <c r="CQC18" s="2120"/>
      <c r="CQD18" s="2120"/>
      <c r="CQE18" s="2120"/>
      <c r="CQF18" s="2120"/>
      <c r="CQG18" s="2120"/>
      <c r="CQH18" s="2120"/>
      <c r="CQI18" s="2120"/>
      <c r="CQJ18" s="2120"/>
      <c r="CQK18" s="2120" t="s">
        <v>1155</v>
      </c>
      <c r="CQL18" s="2120"/>
      <c r="CQM18" s="2120"/>
      <c r="CQN18" s="2120"/>
      <c r="CQO18" s="2120"/>
      <c r="CQP18" s="2120"/>
      <c r="CQQ18" s="2120"/>
      <c r="CQR18" s="2120"/>
      <c r="CQS18" s="2120"/>
      <c r="CQT18" s="2120"/>
      <c r="CQU18" s="2120"/>
      <c r="CQV18" s="2120"/>
      <c r="CQW18" s="2120"/>
      <c r="CQX18" s="2120"/>
      <c r="CQY18" s="2120"/>
      <c r="CQZ18" s="2120"/>
      <c r="CRA18" s="2120" t="s">
        <v>1155</v>
      </c>
      <c r="CRB18" s="2120"/>
      <c r="CRC18" s="2120"/>
      <c r="CRD18" s="2120"/>
      <c r="CRE18" s="2120"/>
      <c r="CRF18" s="2120"/>
      <c r="CRG18" s="2120"/>
      <c r="CRH18" s="2120"/>
      <c r="CRI18" s="2120"/>
      <c r="CRJ18" s="2120"/>
      <c r="CRK18" s="2120"/>
      <c r="CRL18" s="2120"/>
      <c r="CRM18" s="2120"/>
      <c r="CRN18" s="2120"/>
      <c r="CRO18" s="2120"/>
      <c r="CRP18" s="2120"/>
      <c r="CRQ18" s="2120" t="s">
        <v>1155</v>
      </c>
      <c r="CRR18" s="2120"/>
      <c r="CRS18" s="2120"/>
      <c r="CRT18" s="2120"/>
      <c r="CRU18" s="2120"/>
      <c r="CRV18" s="2120"/>
      <c r="CRW18" s="2120"/>
      <c r="CRX18" s="2120"/>
      <c r="CRY18" s="2120"/>
      <c r="CRZ18" s="2120"/>
      <c r="CSA18" s="2120"/>
      <c r="CSB18" s="2120"/>
      <c r="CSC18" s="2120"/>
      <c r="CSD18" s="2120"/>
      <c r="CSE18" s="2120"/>
      <c r="CSF18" s="2120"/>
      <c r="CSG18" s="2120" t="s">
        <v>1155</v>
      </c>
      <c r="CSH18" s="2120"/>
      <c r="CSI18" s="2120"/>
      <c r="CSJ18" s="2120"/>
      <c r="CSK18" s="2120"/>
      <c r="CSL18" s="2120"/>
      <c r="CSM18" s="2120"/>
      <c r="CSN18" s="2120"/>
      <c r="CSO18" s="2120"/>
      <c r="CSP18" s="2120"/>
      <c r="CSQ18" s="2120"/>
      <c r="CSR18" s="2120"/>
      <c r="CSS18" s="2120"/>
      <c r="CST18" s="2120"/>
      <c r="CSU18" s="2120"/>
      <c r="CSV18" s="2120"/>
      <c r="CSW18" s="2120" t="s">
        <v>1155</v>
      </c>
      <c r="CSX18" s="2120"/>
      <c r="CSY18" s="2120"/>
      <c r="CSZ18" s="2120"/>
      <c r="CTA18" s="2120"/>
      <c r="CTB18" s="2120"/>
      <c r="CTC18" s="2120"/>
      <c r="CTD18" s="2120"/>
      <c r="CTE18" s="2120"/>
      <c r="CTF18" s="2120"/>
      <c r="CTG18" s="2120"/>
      <c r="CTH18" s="2120"/>
      <c r="CTI18" s="2120"/>
      <c r="CTJ18" s="2120"/>
      <c r="CTK18" s="2120"/>
      <c r="CTL18" s="2120"/>
      <c r="CTM18" s="2120" t="s">
        <v>1155</v>
      </c>
      <c r="CTN18" s="2120"/>
      <c r="CTO18" s="2120"/>
      <c r="CTP18" s="2120"/>
      <c r="CTQ18" s="2120"/>
      <c r="CTR18" s="2120"/>
      <c r="CTS18" s="2120"/>
      <c r="CTT18" s="2120"/>
      <c r="CTU18" s="2120"/>
      <c r="CTV18" s="2120"/>
      <c r="CTW18" s="2120"/>
      <c r="CTX18" s="2120"/>
      <c r="CTY18" s="2120"/>
      <c r="CTZ18" s="2120"/>
      <c r="CUA18" s="2120"/>
      <c r="CUB18" s="2120"/>
      <c r="CUC18" s="2120" t="s">
        <v>1155</v>
      </c>
      <c r="CUD18" s="2120"/>
      <c r="CUE18" s="2120"/>
      <c r="CUF18" s="2120"/>
      <c r="CUG18" s="2120"/>
      <c r="CUH18" s="2120"/>
      <c r="CUI18" s="2120"/>
      <c r="CUJ18" s="2120"/>
      <c r="CUK18" s="2120"/>
      <c r="CUL18" s="2120"/>
      <c r="CUM18" s="2120"/>
      <c r="CUN18" s="2120"/>
      <c r="CUO18" s="2120"/>
      <c r="CUP18" s="2120"/>
      <c r="CUQ18" s="2120"/>
      <c r="CUR18" s="2120"/>
      <c r="CUS18" s="2120" t="s">
        <v>1155</v>
      </c>
      <c r="CUT18" s="2120"/>
      <c r="CUU18" s="2120"/>
      <c r="CUV18" s="2120"/>
      <c r="CUW18" s="2120"/>
      <c r="CUX18" s="2120"/>
      <c r="CUY18" s="2120"/>
      <c r="CUZ18" s="2120"/>
      <c r="CVA18" s="2120"/>
      <c r="CVB18" s="2120"/>
      <c r="CVC18" s="2120"/>
      <c r="CVD18" s="2120"/>
      <c r="CVE18" s="2120"/>
      <c r="CVF18" s="2120"/>
      <c r="CVG18" s="2120"/>
      <c r="CVH18" s="2120"/>
      <c r="CVI18" s="2120" t="s">
        <v>1155</v>
      </c>
      <c r="CVJ18" s="2120"/>
      <c r="CVK18" s="2120"/>
      <c r="CVL18" s="2120"/>
      <c r="CVM18" s="2120"/>
      <c r="CVN18" s="2120"/>
      <c r="CVO18" s="2120"/>
      <c r="CVP18" s="2120"/>
      <c r="CVQ18" s="2120"/>
      <c r="CVR18" s="2120"/>
      <c r="CVS18" s="2120"/>
      <c r="CVT18" s="2120"/>
      <c r="CVU18" s="2120"/>
      <c r="CVV18" s="2120"/>
      <c r="CVW18" s="2120"/>
      <c r="CVX18" s="2120"/>
      <c r="CVY18" s="2120" t="s">
        <v>1155</v>
      </c>
      <c r="CVZ18" s="2120"/>
      <c r="CWA18" s="2120"/>
      <c r="CWB18" s="2120"/>
      <c r="CWC18" s="2120"/>
      <c r="CWD18" s="2120"/>
      <c r="CWE18" s="2120"/>
      <c r="CWF18" s="2120"/>
      <c r="CWG18" s="2120"/>
      <c r="CWH18" s="2120"/>
      <c r="CWI18" s="2120"/>
      <c r="CWJ18" s="2120"/>
      <c r="CWK18" s="2120"/>
      <c r="CWL18" s="2120"/>
      <c r="CWM18" s="2120"/>
      <c r="CWN18" s="2120"/>
      <c r="CWO18" s="2120" t="s">
        <v>1155</v>
      </c>
      <c r="CWP18" s="2120"/>
      <c r="CWQ18" s="2120"/>
      <c r="CWR18" s="2120"/>
      <c r="CWS18" s="2120"/>
      <c r="CWT18" s="2120"/>
      <c r="CWU18" s="2120"/>
      <c r="CWV18" s="2120"/>
      <c r="CWW18" s="2120"/>
      <c r="CWX18" s="2120"/>
      <c r="CWY18" s="2120"/>
      <c r="CWZ18" s="2120"/>
      <c r="CXA18" s="2120"/>
      <c r="CXB18" s="2120"/>
      <c r="CXC18" s="2120"/>
      <c r="CXD18" s="2120"/>
      <c r="CXE18" s="2120" t="s">
        <v>1155</v>
      </c>
      <c r="CXF18" s="2120"/>
      <c r="CXG18" s="2120"/>
      <c r="CXH18" s="2120"/>
      <c r="CXI18" s="2120"/>
      <c r="CXJ18" s="2120"/>
      <c r="CXK18" s="2120"/>
      <c r="CXL18" s="2120"/>
      <c r="CXM18" s="2120"/>
      <c r="CXN18" s="2120"/>
      <c r="CXO18" s="2120"/>
      <c r="CXP18" s="2120"/>
      <c r="CXQ18" s="2120"/>
      <c r="CXR18" s="2120"/>
      <c r="CXS18" s="2120"/>
      <c r="CXT18" s="2120"/>
      <c r="CXU18" s="2120" t="s">
        <v>1155</v>
      </c>
      <c r="CXV18" s="2120"/>
      <c r="CXW18" s="2120"/>
      <c r="CXX18" s="2120"/>
      <c r="CXY18" s="2120"/>
      <c r="CXZ18" s="2120"/>
      <c r="CYA18" s="2120"/>
      <c r="CYB18" s="2120"/>
      <c r="CYC18" s="2120"/>
      <c r="CYD18" s="2120"/>
      <c r="CYE18" s="2120"/>
      <c r="CYF18" s="2120"/>
      <c r="CYG18" s="2120"/>
      <c r="CYH18" s="2120"/>
      <c r="CYI18" s="2120"/>
      <c r="CYJ18" s="2120"/>
      <c r="CYK18" s="2120" t="s">
        <v>1155</v>
      </c>
      <c r="CYL18" s="2120"/>
      <c r="CYM18" s="2120"/>
      <c r="CYN18" s="2120"/>
      <c r="CYO18" s="2120"/>
      <c r="CYP18" s="2120"/>
      <c r="CYQ18" s="2120"/>
      <c r="CYR18" s="2120"/>
      <c r="CYS18" s="2120"/>
      <c r="CYT18" s="2120"/>
      <c r="CYU18" s="2120"/>
      <c r="CYV18" s="2120"/>
      <c r="CYW18" s="2120"/>
      <c r="CYX18" s="2120"/>
      <c r="CYY18" s="2120"/>
      <c r="CYZ18" s="2120"/>
      <c r="CZA18" s="2120" t="s">
        <v>1155</v>
      </c>
      <c r="CZB18" s="2120"/>
      <c r="CZC18" s="2120"/>
      <c r="CZD18" s="2120"/>
      <c r="CZE18" s="2120"/>
      <c r="CZF18" s="2120"/>
      <c r="CZG18" s="2120"/>
      <c r="CZH18" s="2120"/>
      <c r="CZI18" s="2120"/>
      <c r="CZJ18" s="2120"/>
      <c r="CZK18" s="2120"/>
      <c r="CZL18" s="2120"/>
      <c r="CZM18" s="2120"/>
      <c r="CZN18" s="2120"/>
      <c r="CZO18" s="2120"/>
      <c r="CZP18" s="2120"/>
      <c r="CZQ18" s="2120" t="s">
        <v>1155</v>
      </c>
      <c r="CZR18" s="2120"/>
      <c r="CZS18" s="2120"/>
      <c r="CZT18" s="2120"/>
      <c r="CZU18" s="2120"/>
      <c r="CZV18" s="2120"/>
      <c r="CZW18" s="2120"/>
      <c r="CZX18" s="2120"/>
      <c r="CZY18" s="2120"/>
      <c r="CZZ18" s="2120"/>
      <c r="DAA18" s="2120"/>
      <c r="DAB18" s="2120"/>
      <c r="DAC18" s="2120"/>
      <c r="DAD18" s="2120"/>
      <c r="DAE18" s="2120"/>
      <c r="DAF18" s="2120"/>
      <c r="DAG18" s="2120" t="s">
        <v>1155</v>
      </c>
      <c r="DAH18" s="2120"/>
      <c r="DAI18" s="2120"/>
      <c r="DAJ18" s="2120"/>
      <c r="DAK18" s="2120"/>
      <c r="DAL18" s="2120"/>
      <c r="DAM18" s="2120"/>
      <c r="DAN18" s="2120"/>
      <c r="DAO18" s="2120"/>
      <c r="DAP18" s="2120"/>
      <c r="DAQ18" s="2120"/>
      <c r="DAR18" s="2120"/>
      <c r="DAS18" s="2120"/>
      <c r="DAT18" s="2120"/>
      <c r="DAU18" s="2120"/>
      <c r="DAV18" s="2120"/>
      <c r="DAW18" s="2120" t="s">
        <v>1155</v>
      </c>
      <c r="DAX18" s="2120"/>
      <c r="DAY18" s="2120"/>
      <c r="DAZ18" s="2120"/>
      <c r="DBA18" s="2120"/>
      <c r="DBB18" s="2120"/>
      <c r="DBC18" s="2120"/>
      <c r="DBD18" s="2120"/>
      <c r="DBE18" s="2120"/>
      <c r="DBF18" s="2120"/>
      <c r="DBG18" s="2120"/>
      <c r="DBH18" s="2120"/>
      <c r="DBI18" s="2120"/>
      <c r="DBJ18" s="2120"/>
      <c r="DBK18" s="2120"/>
      <c r="DBL18" s="2120"/>
      <c r="DBM18" s="2120" t="s">
        <v>1155</v>
      </c>
      <c r="DBN18" s="2120"/>
      <c r="DBO18" s="2120"/>
      <c r="DBP18" s="2120"/>
      <c r="DBQ18" s="2120"/>
      <c r="DBR18" s="2120"/>
      <c r="DBS18" s="2120"/>
      <c r="DBT18" s="2120"/>
      <c r="DBU18" s="2120"/>
      <c r="DBV18" s="2120"/>
      <c r="DBW18" s="2120"/>
      <c r="DBX18" s="2120"/>
      <c r="DBY18" s="2120"/>
      <c r="DBZ18" s="2120"/>
      <c r="DCA18" s="2120"/>
      <c r="DCB18" s="2120"/>
      <c r="DCC18" s="2120" t="s">
        <v>1155</v>
      </c>
      <c r="DCD18" s="2120"/>
      <c r="DCE18" s="2120"/>
      <c r="DCF18" s="2120"/>
      <c r="DCG18" s="2120"/>
      <c r="DCH18" s="2120"/>
      <c r="DCI18" s="2120"/>
      <c r="DCJ18" s="2120"/>
      <c r="DCK18" s="2120"/>
      <c r="DCL18" s="2120"/>
      <c r="DCM18" s="2120"/>
      <c r="DCN18" s="2120"/>
      <c r="DCO18" s="2120"/>
      <c r="DCP18" s="2120"/>
      <c r="DCQ18" s="2120"/>
      <c r="DCR18" s="2120"/>
      <c r="DCS18" s="2120" t="s">
        <v>1155</v>
      </c>
      <c r="DCT18" s="2120"/>
      <c r="DCU18" s="2120"/>
      <c r="DCV18" s="2120"/>
      <c r="DCW18" s="2120"/>
      <c r="DCX18" s="2120"/>
      <c r="DCY18" s="2120"/>
      <c r="DCZ18" s="2120"/>
      <c r="DDA18" s="2120"/>
      <c r="DDB18" s="2120"/>
      <c r="DDC18" s="2120"/>
      <c r="DDD18" s="2120"/>
      <c r="DDE18" s="2120"/>
      <c r="DDF18" s="2120"/>
      <c r="DDG18" s="2120"/>
      <c r="DDH18" s="2120"/>
      <c r="DDI18" s="2120" t="s">
        <v>1155</v>
      </c>
      <c r="DDJ18" s="2120"/>
      <c r="DDK18" s="2120"/>
      <c r="DDL18" s="2120"/>
      <c r="DDM18" s="2120"/>
      <c r="DDN18" s="2120"/>
      <c r="DDO18" s="2120"/>
      <c r="DDP18" s="2120"/>
      <c r="DDQ18" s="2120"/>
      <c r="DDR18" s="2120"/>
      <c r="DDS18" s="2120"/>
      <c r="DDT18" s="2120"/>
      <c r="DDU18" s="2120"/>
      <c r="DDV18" s="2120"/>
      <c r="DDW18" s="2120"/>
      <c r="DDX18" s="2120"/>
      <c r="DDY18" s="2120" t="s">
        <v>1155</v>
      </c>
      <c r="DDZ18" s="2120"/>
      <c r="DEA18" s="2120"/>
      <c r="DEB18" s="2120"/>
      <c r="DEC18" s="2120"/>
      <c r="DED18" s="2120"/>
      <c r="DEE18" s="2120"/>
      <c r="DEF18" s="2120"/>
      <c r="DEG18" s="2120"/>
      <c r="DEH18" s="2120"/>
      <c r="DEI18" s="2120"/>
      <c r="DEJ18" s="2120"/>
      <c r="DEK18" s="2120"/>
      <c r="DEL18" s="2120"/>
      <c r="DEM18" s="2120"/>
      <c r="DEN18" s="2120"/>
      <c r="DEO18" s="2120" t="s">
        <v>1155</v>
      </c>
      <c r="DEP18" s="2120"/>
      <c r="DEQ18" s="2120"/>
      <c r="DER18" s="2120"/>
      <c r="DES18" s="2120"/>
      <c r="DET18" s="2120"/>
      <c r="DEU18" s="2120"/>
      <c r="DEV18" s="2120"/>
      <c r="DEW18" s="2120"/>
      <c r="DEX18" s="2120"/>
      <c r="DEY18" s="2120"/>
      <c r="DEZ18" s="2120"/>
      <c r="DFA18" s="2120"/>
      <c r="DFB18" s="2120"/>
      <c r="DFC18" s="2120"/>
      <c r="DFD18" s="2120"/>
      <c r="DFE18" s="2120" t="s">
        <v>1155</v>
      </c>
      <c r="DFF18" s="2120"/>
      <c r="DFG18" s="2120"/>
      <c r="DFH18" s="2120"/>
      <c r="DFI18" s="2120"/>
      <c r="DFJ18" s="2120"/>
      <c r="DFK18" s="2120"/>
      <c r="DFL18" s="2120"/>
      <c r="DFM18" s="2120"/>
      <c r="DFN18" s="2120"/>
      <c r="DFO18" s="2120"/>
      <c r="DFP18" s="2120"/>
      <c r="DFQ18" s="2120"/>
      <c r="DFR18" s="2120"/>
      <c r="DFS18" s="2120"/>
      <c r="DFT18" s="2120"/>
      <c r="DFU18" s="2120" t="s">
        <v>1155</v>
      </c>
      <c r="DFV18" s="2120"/>
      <c r="DFW18" s="2120"/>
      <c r="DFX18" s="2120"/>
      <c r="DFY18" s="2120"/>
      <c r="DFZ18" s="2120"/>
      <c r="DGA18" s="2120"/>
      <c r="DGB18" s="2120"/>
      <c r="DGC18" s="2120"/>
      <c r="DGD18" s="2120"/>
      <c r="DGE18" s="2120"/>
      <c r="DGF18" s="2120"/>
      <c r="DGG18" s="2120"/>
      <c r="DGH18" s="2120"/>
      <c r="DGI18" s="2120"/>
      <c r="DGJ18" s="2120"/>
      <c r="DGK18" s="2120" t="s">
        <v>1155</v>
      </c>
      <c r="DGL18" s="2120"/>
      <c r="DGM18" s="2120"/>
      <c r="DGN18" s="2120"/>
      <c r="DGO18" s="2120"/>
      <c r="DGP18" s="2120"/>
      <c r="DGQ18" s="2120"/>
      <c r="DGR18" s="2120"/>
      <c r="DGS18" s="2120"/>
      <c r="DGT18" s="2120"/>
      <c r="DGU18" s="2120"/>
      <c r="DGV18" s="2120"/>
      <c r="DGW18" s="2120"/>
      <c r="DGX18" s="2120"/>
      <c r="DGY18" s="2120"/>
      <c r="DGZ18" s="2120"/>
      <c r="DHA18" s="2120" t="s">
        <v>1155</v>
      </c>
      <c r="DHB18" s="2120"/>
      <c r="DHC18" s="2120"/>
      <c r="DHD18" s="2120"/>
      <c r="DHE18" s="2120"/>
      <c r="DHF18" s="2120"/>
      <c r="DHG18" s="2120"/>
      <c r="DHH18" s="2120"/>
      <c r="DHI18" s="2120"/>
      <c r="DHJ18" s="2120"/>
      <c r="DHK18" s="2120"/>
      <c r="DHL18" s="2120"/>
      <c r="DHM18" s="2120"/>
      <c r="DHN18" s="2120"/>
      <c r="DHO18" s="2120"/>
      <c r="DHP18" s="2120"/>
      <c r="DHQ18" s="2120" t="s">
        <v>1155</v>
      </c>
      <c r="DHR18" s="2120"/>
      <c r="DHS18" s="2120"/>
      <c r="DHT18" s="2120"/>
      <c r="DHU18" s="2120"/>
      <c r="DHV18" s="2120"/>
      <c r="DHW18" s="2120"/>
      <c r="DHX18" s="2120"/>
      <c r="DHY18" s="2120"/>
      <c r="DHZ18" s="2120"/>
      <c r="DIA18" s="2120"/>
      <c r="DIB18" s="2120"/>
      <c r="DIC18" s="2120"/>
      <c r="DID18" s="2120"/>
      <c r="DIE18" s="2120"/>
      <c r="DIF18" s="2120"/>
      <c r="DIG18" s="2120" t="s">
        <v>1155</v>
      </c>
      <c r="DIH18" s="2120"/>
      <c r="DII18" s="2120"/>
      <c r="DIJ18" s="2120"/>
      <c r="DIK18" s="2120"/>
      <c r="DIL18" s="2120"/>
      <c r="DIM18" s="2120"/>
      <c r="DIN18" s="2120"/>
      <c r="DIO18" s="2120"/>
      <c r="DIP18" s="2120"/>
      <c r="DIQ18" s="2120"/>
      <c r="DIR18" s="2120"/>
      <c r="DIS18" s="2120"/>
      <c r="DIT18" s="2120"/>
      <c r="DIU18" s="2120"/>
      <c r="DIV18" s="2120"/>
      <c r="DIW18" s="2120" t="s">
        <v>1155</v>
      </c>
      <c r="DIX18" s="2120"/>
      <c r="DIY18" s="2120"/>
      <c r="DIZ18" s="2120"/>
      <c r="DJA18" s="2120"/>
      <c r="DJB18" s="2120"/>
      <c r="DJC18" s="2120"/>
      <c r="DJD18" s="2120"/>
      <c r="DJE18" s="2120"/>
      <c r="DJF18" s="2120"/>
      <c r="DJG18" s="2120"/>
      <c r="DJH18" s="2120"/>
      <c r="DJI18" s="2120"/>
      <c r="DJJ18" s="2120"/>
      <c r="DJK18" s="2120"/>
      <c r="DJL18" s="2120"/>
      <c r="DJM18" s="2120" t="s">
        <v>1155</v>
      </c>
      <c r="DJN18" s="2120"/>
      <c r="DJO18" s="2120"/>
      <c r="DJP18" s="2120"/>
      <c r="DJQ18" s="2120"/>
      <c r="DJR18" s="2120"/>
      <c r="DJS18" s="2120"/>
      <c r="DJT18" s="2120"/>
      <c r="DJU18" s="2120"/>
      <c r="DJV18" s="2120"/>
      <c r="DJW18" s="2120"/>
      <c r="DJX18" s="2120"/>
      <c r="DJY18" s="2120"/>
      <c r="DJZ18" s="2120"/>
      <c r="DKA18" s="2120"/>
      <c r="DKB18" s="2120"/>
      <c r="DKC18" s="2120" t="s">
        <v>1155</v>
      </c>
      <c r="DKD18" s="2120"/>
      <c r="DKE18" s="2120"/>
      <c r="DKF18" s="2120"/>
      <c r="DKG18" s="2120"/>
      <c r="DKH18" s="2120"/>
      <c r="DKI18" s="2120"/>
      <c r="DKJ18" s="2120"/>
      <c r="DKK18" s="2120"/>
      <c r="DKL18" s="2120"/>
      <c r="DKM18" s="2120"/>
      <c r="DKN18" s="2120"/>
      <c r="DKO18" s="2120"/>
      <c r="DKP18" s="2120"/>
      <c r="DKQ18" s="2120"/>
      <c r="DKR18" s="2120"/>
      <c r="DKS18" s="2120" t="s">
        <v>1155</v>
      </c>
      <c r="DKT18" s="2120"/>
      <c r="DKU18" s="2120"/>
      <c r="DKV18" s="2120"/>
      <c r="DKW18" s="2120"/>
      <c r="DKX18" s="2120"/>
      <c r="DKY18" s="2120"/>
      <c r="DKZ18" s="2120"/>
      <c r="DLA18" s="2120"/>
      <c r="DLB18" s="2120"/>
      <c r="DLC18" s="2120"/>
      <c r="DLD18" s="2120"/>
      <c r="DLE18" s="2120"/>
      <c r="DLF18" s="2120"/>
      <c r="DLG18" s="2120"/>
      <c r="DLH18" s="2120"/>
      <c r="DLI18" s="2120" t="s">
        <v>1155</v>
      </c>
      <c r="DLJ18" s="2120"/>
      <c r="DLK18" s="2120"/>
      <c r="DLL18" s="2120"/>
      <c r="DLM18" s="2120"/>
      <c r="DLN18" s="2120"/>
      <c r="DLO18" s="2120"/>
      <c r="DLP18" s="2120"/>
      <c r="DLQ18" s="2120"/>
      <c r="DLR18" s="2120"/>
      <c r="DLS18" s="2120"/>
      <c r="DLT18" s="2120"/>
      <c r="DLU18" s="2120"/>
      <c r="DLV18" s="2120"/>
      <c r="DLW18" s="2120"/>
      <c r="DLX18" s="2120"/>
      <c r="DLY18" s="2120" t="s">
        <v>1155</v>
      </c>
      <c r="DLZ18" s="2120"/>
      <c r="DMA18" s="2120"/>
      <c r="DMB18" s="2120"/>
      <c r="DMC18" s="2120"/>
      <c r="DMD18" s="2120"/>
      <c r="DME18" s="2120"/>
      <c r="DMF18" s="2120"/>
      <c r="DMG18" s="2120"/>
      <c r="DMH18" s="2120"/>
      <c r="DMI18" s="2120"/>
      <c r="DMJ18" s="2120"/>
      <c r="DMK18" s="2120"/>
      <c r="DML18" s="2120"/>
      <c r="DMM18" s="2120"/>
      <c r="DMN18" s="2120"/>
      <c r="DMO18" s="2120" t="s">
        <v>1155</v>
      </c>
      <c r="DMP18" s="2120"/>
      <c r="DMQ18" s="2120"/>
      <c r="DMR18" s="2120"/>
      <c r="DMS18" s="2120"/>
      <c r="DMT18" s="2120"/>
      <c r="DMU18" s="2120"/>
      <c r="DMV18" s="2120"/>
      <c r="DMW18" s="2120"/>
      <c r="DMX18" s="2120"/>
      <c r="DMY18" s="2120"/>
      <c r="DMZ18" s="2120"/>
      <c r="DNA18" s="2120"/>
      <c r="DNB18" s="2120"/>
      <c r="DNC18" s="2120"/>
      <c r="DND18" s="2120"/>
      <c r="DNE18" s="2120" t="s">
        <v>1155</v>
      </c>
      <c r="DNF18" s="2120"/>
      <c r="DNG18" s="2120"/>
      <c r="DNH18" s="2120"/>
      <c r="DNI18" s="2120"/>
      <c r="DNJ18" s="2120"/>
      <c r="DNK18" s="2120"/>
      <c r="DNL18" s="2120"/>
      <c r="DNM18" s="2120"/>
      <c r="DNN18" s="2120"/>
      <c r="DNO18" s="2120"/>
      <c r="DNP18" s="2120"/>
      <c r="DNQ18" s="2120"/>
      <c r="DNR18" s="2120"/>
      <c r="DNS18" s="2120"/>
      <c r="DNT18" s="2120"/>
      <c r="DNU18" s="2120" t="s">
        <v>1155</v>
      </c>
      <c r="DNV18" s="2120"/>
      <c r="DNW18" s="2120"/>
      <c r="DNX18" s="2120"/>
      <c r="DNY18" s="2120"/>
      <c r="DNZ18" s="2120"/>
      <c r="DOA18" s="2120"/>
      <c r="DOB18" s="2120"/>
      <c r="DOC18" s="2120"/>
      <c r="DOD18" s="2120"/>
      <c r="DOE18" s="2120"/>
      <c r="DOF18" s="2120"/>
      <c r="DOG18" s="2120"/>
      <c r="DOH18" s="2120"/>
      <c r="DOI18" s="2120"/>
      <c r="DOJ18" s="2120"/>
      <c r="DOK18" s="2120" t="s">
        <v>1155</v>
      </c>
      <c r="DOL18" s="2120"/>
      <c r="DOM18" s="2120"/>
      <c r="DON18" s="2120"/>
      <c r="DOO18" s="2120"/>
      <c r="DOP18" s="2120"/>
      <c r="DOQ18" s="2120"/>
      <c r="DOR18" s="2120"/>
      <c r="DOS18" s="2120"/>
      <c r="DOT18" s="2120"/>
      <c r="DOU18" s="2120"/>
      <c r="DOV18" s="2120"/>
      <c r="DOW18" s="2120"/>
      <c r="DOX18" s="2120"/>
      <c r="DOY18" s="2120"/>
      <c r="DOZ18" s="2120"/>
      <c r="DPA18" s="2120" t="s">
        <v>1155</v>
      </c>
      <c r="DPB18" s="2120"/>
      <c r="DPC18" s="2120"/>
      <c r="DPD18" s="2120"/>
      <c r="DPE18" s="2120"/>
      <c r="DPF18" s="2120"/>
      <c r="DPG18" s="2120"/>
      <c r="DPH18" s="2120"/>
      <c r="DPI18" s="2120"/>
      <c r="DPJ18" s="2120"/>
      <c r="DPK18" s="2120"/>
      <c r="DPL18" s="2120"/>
      <c r="DPM18" s="2120"/>
      <c r="DPN18" s="2120"/>
      <c r="DPO18" s="2120"/>
      <c r="DPP18" s="2120"/>
      <c r="DPQ18" s="2120" t="s">
        <v>1155</v>
      </c>
      <c r="DPR18" s="2120"/>
      <c r="DPS18" s="2120"/>
      <c r="DPT18" s="2120"/>
      <c r="DPU18" s="2120"/>
      <c r="DPV18" s="2120"/>
      <c r="DPW18" s="2120"/>
      <c r="DPX18" s="2120"/>
      <c r="DPY18" s="2120"/>
      <c r="DPZ18" s="2120"/>
      <c r="DQA18" s="2120"/>
      <c r="DQB18" s="2120"/>
      <c r="DQC18" s="2120"/>
      <c r="DQD18" s="2120"/>
      <c r="DQE18" s="2120"/>
      <c r="DQF18" s="2120"/>
      <c r="DQG18" s="2120" t="s">
        <v>1155</v>
      </c>
      <c r="DQH18" s="2120"/>
      <c r="DQI18" s="2120"/>
      <c r="DQJ18" s="2120"/>
      <c r="DQK18" s="2120"/>
      <c r="DQL18" s="2120"/>
      <c r="DQM18" s="2120"/>
      <c r="DQN18" s="2120"/>
      <c r="DQO18" s="2120"/>
      <c r="DQP18" s="2120"/>
      <c r="DQQ18" s="2120"/>
      <c r="DQR18" s="2120"/>
      <c r="DQS18" s="2120"/>
      <c r="DQT18" s="2120"/>
      <c r="DQU18" s="2120"/>
      <c r="DQV18" s="2120"/>
      <c r="DQW18" s="2120" t="s">
        <v>1155</v>
      </c>
      <c r="DQX18" s="2120"/>
      <c r="DQY18" s="2120"/>
      <c r="DQZ18" s="2120"/>
      <c r="DRA18" s="2120"/>
      <c r="DRB18" s="2120"/>
      <c r="DRC18" s="2120"/>
      <c r="DRD18" s="2120"/>
      <c r="DRE18" s="2120"/>
      <c r="DRF18" s="2120"/>
      <c r="DRG18" s="2120"/>
      <c r="DRH18" s="2120"/>
      <c r="DRI18" s="2120"/>
      <c r="DRJ18" s="2120"/>
      <c r="DRK18" s="2120"/>
      <c r="DRL18" s="2120"/>
      <c r="DRM18" s="2120" t="s">
        <v>1155</v>
      </c>
      <c r="DRN18" s="2120"/>
      <c r="DRO18" s="2120"/>
      <c r="DRP18" s="2120"/>
      <c r="DRQ18" s="2120"/>
      <c r="DRR18" s="2120"/>
      <c r="DRS18" s="2120"/>
      <c r="DRT18" s="2120"/>
      <c r="DRU18" s="2120"/>
      <c r="DRV18" s="2120"/>
      <c r="DRW18" s="2120"/>
      <c r="DRX18" s="2120"/>
      <c r="DRY18" s="2120"/>
      <c r="DRZ18" s="2120"/>
      <c r="DSA18" s="2120"/>
      <c r="DSB18" s="2120"/>
      <c r="DSC18" s="2120" t="s">
        <v>1155</v>
      </c>
      <c r="DSD18" s="2120"/>
      <c r="DSE18" s="2120"/>
      <c r="DSF18" s="2120"/>
      <c r="DSG18" s="2120"/>
      <c r="DSH18" s="2120"/>
      <c r="DSI18" s="2120"/>
      <c r="DSJ18" s="2120"/>
      <c r="DSK18" s="2120"/>
      <c r="DSL18" s="2120"/>
      <c r="DSM18" s="2120"/>
      <c r="DSN18" s="2120"/>
      <c r="DSO18" s="2120"/>
      <c r="DSP18" s="2120"/>
      <c r="DSQ18" s="2120"/>
      <c r="DSR18" s="2120"/>
      <c r="DSS18" s="2120" t="s">
        <v>1155</v>
      </c>
      <c r="DST18" s="2120"/>
      <c r="DSU18" s="2120"/>
      <c r="DSV18" s="2120"/>
      <c r="DSW18" s="2120"/>
      <c r="DSX18" s="2120"/>
      <c r="DSY18" s="2120"/>
      <c r="DSZ18" s="2120"/>
      <c r="DTA18" s="2120"/>
      <c r="DTB18" s="2120"/>
      <c r="DTC18" s="2120"/>
      <c r="DTD18" s="2120"/>
      <c r="DTE18" s="2120"/>
      <c r="DTF18" s="2120"/>
      <c r="DTG18" s="2120"/>
      <c r="DTH18" s="2120"/>
      <c r="DTI18" s="2120" t="s">
        <v>1155</v>
      </c>
      <c r="DTJ18" s="2120"/>
      <c r="DTK18" s="2120"/>
      <c r="DTL18" s="2120"/>
      <c r="DTM18" s="2120"/>
      <c r="DTN18" s="2120"/>
      <c r="DTO18" s="2120"/>
      <c r="DTP18" s="2120"/>
      <c r="DTQ18" s="2120"/>
      <c r="DTR18" s="2120"/>
      <c r="DTS18" s="2120"/>
      <c r="DTT18" s="2120"/>
      <c r="DTU18" s="2120"/>
      <c r="DTV18" s="2120"/>
      <c r="DTW18" s="2120"/>
      <c r="DTX18" s="2120"/>
      <c r="DTY18" s="2120" t="s">
        <v>1155</v>
      </c>
      <c r="DTZ18" s="2120"/>
      <c r="DUA18" s="2120"/>
      <c r="DUB18" s="2120"/>
      <c r="DUC18" s="2120"/>
      <c r="DUD18" s="2120"/>
      <c r="DUE18" s="2120"/>
      <c r="DUF18" s="2120"/>
      <c r="DUG18" s="2120"/>
      <c r="DUH18" s="2120"/>
      <c r="DUI18" s="2120"/>
      <c r="DUJ18" s="2120"/>
      <c r="DUK18" s="2120"/>
      <c r="DUL18" s="2120"/>
      <c r="DUM18" s="2120"/>
      <c r="DUN18" s="2120"/>
      <c r="DUO18" s="2120" t="s">
        <v>1155</v>
      </c>
      <c r="DUP18" s="2120"/>
      <c r="DUQ18" s="2120"/>
      <c r="DUR18" s="2120"/>
      <c r="DUS18" s="2120"/>
      <c r="DUT18" s="2120"/>
      <c r="DUU18" s="2120"/>
      <c r="DUV18" s="2120"/>
      <c r="DUW18" s="2120"/>
      <c r="DUX18" s="2120"/>
      <c r="DUY18" s="2120"/>
      <c r="DUZ18" s="2120"/>
      <c r="DVA18" s="2120"/>
      <c r="DVB18" s="2120"/>
      <c r="DVC18" s="2120"/>
      <c r="DVD18" s="2120"/>
      <c r="DVE18" s="2120" t="s">
        <v>1155</v>
      </c>
      <c r="DVF18" s="2120"/>
      <c r="DVG18" s="2120"/>
      <c r="DVH18" s="2120"/>
      <c r="DVI18" s="2120"/>
      <c r="DVJ18" s="2120"/>
      <c r="DVK18" s="2120"/>
      <c r="DVL18" s="2120"/>
      <c r="DVM18" s="2120"/>
      <c r="DVN18" s="2120"/>
      <c r="DVO18" s="2120"/>
      <c r="DVP18" s="2120"/>
      <c r="DVQ18" s="2120"/>
      <c r="DVR18" s="2120"/>
      <c r="DVS18" s="2120"/>
      <c r="DVT18" s="2120"/>
      <c r="DVU18" s="2120" t="s">
        <v>1155</v>
      </c>
      <c r="DVV18" s="2120"/>
      <c r="DVW18" s="2120"/>
      <c r="DVX18" s="2120"/>
      <c r="DVY18" s="2120"/>
      <c r="DVZ18" s="2120"/>
      <c r="DWA18" s="2120"/>
      <c r="DWB18" s="2120"/>
      <c r="DWC18" s="2120"/>
      <c r="DWD18" s="2120"/>
      <c r="DWE18" s="2120"/>
      <c r="DWF18" s="2120"/>
      <c r="DWG18" s="2120"/>
      <c r="DWH18" s="2120"/>
      <c r="DWI18" s="2120"/>
      <c r="DWJ18" s="2120"/>
      <c r="DWK18" s="2120" t="s">
        <v>1155</v>
      </c>
      <c r="DWL18" s="2120"/>
      <c r="DWM18" s="2120"/>
      <c r="DWN18" s="2120"/>
      <c r="DWO18" s="2120"/>
      <c r="DWP18" s="2120"/>
      <c r="DWQ18" s="2120"/>
      <c r="DWR18" s="2120"/>
      <c r="DWS18" s="2120"/>
      <c r="DWT18" s="2120"/>
      <c r="DWU18" s="2120"/>
      <c r="DWV18" s="2120"/>
      <c r="DWW18" s="2120"/>
      <c r="DWX18" s="2120"/>
      <c r="DWY18" s="2120"/>
      <c r="DWZ18" s="2120"/>
      <c r="DXA18" s="2120" t="s">
        <v>1155</v>
      </c>
      <c r="DXB18" s="2120"/>
      <c r="DXC18" s="2120"/>
      <c r="DXD18" s="2120"/>
      <c r="DXE18" s="2120"/>
      <c r="DXF18" s="2120"/>
      <c r="DXG18" s="2120"/>
      <c r="DXH18" s="2120"/>
      <c r="DXI18" s="2120"/>
      <c r="DXJ18" s="2120"/>
      <c r="DXK18" s="2120"/>
      <c r="DXL18" s="2120"/>
      <c r="DXM18" s="2120"/>
      <c r="DXN18" s="2120"/>
      <c r="DXO18" s="2120"/>
      <c r="DXP18" s="2120"/>
      <c r="DXQ18" s="2120" t="s">
        <v>1155</v>
      </c>
      <c r="DXR18" s="2120"/>
      <c r="DXS18" s="2120"/>
      <c r="DXT18" s="2120"/>
      <c r="DXU18" s="2120"/>
      <c r="DXV18" s="2120"/>
      <c r="DXW18" s="2120"/>
      <c r="DXX18" s="2120"/>
      <c r="DXY18" s="2120"/>
      <c r="DXZ18" s="2120"/>
      <c r="DYA18" s="2120"/>
      <c r="DYB18" s="2120"/>
      <c r="DYC18" s="2120"/>
      <c r="DYD18" s="2120"/>
      <c r="DYE18" s="2120"/>
      <c r="DYF18" s="2120"/>
      <c r="DYG18" s="2120" t="s">
        <v>1155</v>
      </c>
      <c r="DYH18" s="2120"/>
      <c r="DYI18" s="2120"/>
      <c r="DYJ18" s="2120"/>
      <c r="DYK18" s="2120"/>
      <c r="DYL18" s="2120"/>
      <c r="DYM18" s="2120"/>
      <c r="DYN18" s="2120"/>
      <c r="DYO18" s="2120"/>
      <c r="DYP18" s="2120"/>
      <c r="DYQ18" s="2120"/>
      <c r="DYR18" s="2120"/>
      <c r="DYS18" s="2120"/>
      <c r="DYT18" s="2120"/>
      <c r="DYU18" s="2120"/>
      <c r="DYV18" s="2120"/>
      <c r="DYW18" s="2120" t="s">
        <v>1155</v>
      </c>
      <c r="DYX18" s="2120"/>
      <c r="DYY18" s="2120"/>
      <c r="DYZ18" s="2120"/>
      <c r="DZA18" s="2120"/>
      <c r="DZB18" s="2120"/>
      <c r="DZC18" s="2120"/>
      <c r="DZD18" s="2120"/>
      <c r="DZE18" s="2120"/>
      <c r="DZF18" s="2120"/>
      <c r="DZG18" s="2120"/>
      <c r="DZH18" s="2120"/>
      <c r="DZI18" s="2120"/>
      <c r="DZJ18" s="2120"/>
      <c r="DZK18" s="2120"/>
      <c r="DZL18" s="2120"/>
      <c r="DZM18" s="2120" t="s">
        <v>1155</v>
      </c>
      <c r="DZN18" s="2120"/>
      <c r="DZO18" s="2120"/>
      <c r="DZP18" s="2120"/>
      <c r="DZQ18" s="2120"/>
      <c r="DZR18" s="2120"/>
      <c r="DZS18" s="2120"/>
      <c r="DZT18" s="2120"/>
      <c r="DZU18" s="2120"/>
      <c r="DZV18" s="2120"/>
      <c r="DZW18" s="2120"/>
      <c r="DZX18" s="2120"/>
      <c r="DZY18" s="2120"/>
      <c r="DZZ18" s="2120"/>
      <c r="EAA18" s="2120"/>
      <c r="EAB18" s="2120"/>
      <c r="EAC18" s="2120" t="s">
        <v>1155</v>
      </c>
      <c r="EAD18" s="2120"/>
      <c r="EAE18" s="2120"/>
      <c r="EAF18" s="2120"/>
      <c r="EAG18" s="2120"/>
      <c r="EAH18" s="2120"/>
      <c r="EAI18" s="2120"/>
      <c r="EAJ18" s="2120"/>
      <c r="EAK18" s="2120"/>
      <c r="EAL18" s="2120"/>
      <c r="EAM18" s="2120"/>
      <c r="EAN18" s="2120"/>
      <c r="EAO18" s="2120"/>
      <c r="EAP18" s="2120"/>
      <c r="EAQ18" s="2120"/>
      <c r="EAR18" s="2120"/>
      <c r="EAS18" s="2120" t="s">
        <v>1155</v>
      </c>
      <c r="EAT18" s="2120"/>
      <c r="EAU18" s="2120"/>
      <c r="EAV18" s="2120"/>
      <c r="EAW18" s="2120"/>
      <c r="EAX18" s="2120"/>
      <c r="EAY18" s="2120"/>
      <c r="EAZ18" s="2120"/>
      <c r="EBA18" s="2120"/>
      <c r="EBB18" s="2120"/>
      <c r="EBC18" s="2120"/>
      <c r="EBD18" s="2120"/>
      <c r="EBE18" s="2120"/>
      <c r="EBF18" s="2120"/>
      <c r="EBG18" s="2120"/>
      <c r="EBH18" s="2120"/>
      <c r="EBI18" s="2120" t="s">
        <v>1155</v>
      </c>
      <c r="EBJ18" s="2120"/>
      <c r="EBK18" s="2120"/>
      <c r="EBL18" s="2120"/>
      <c r="EBM18" s="2120"/>
      <c r="EBN18" s="2120"/>
      <c r="EBO18" s="2120"/>
      <c r="EBP18" s="2120"/>
      <c r="EBQ18" s="2120"/>
      <c r="EBR18" s="2120"/>
      <c r="EBS18" s="2120"/>
      <c r="EBT18" s="2120"/>
      <c r="EBU18" s="2120"/>
      <c r="EBV18" s="2120"/>
      <c r="EBW18" s="2120"/>
      <c r="EBX18" s="2120"/>
      <c r="EBY18" s="2120" t="s">
        <v>1155</v>
      </c>
      <c r="EBZ18" s="2120"/>
      <c r="ECA18" s="2120"/>
      <c r="ECB18" s="2120"/>
      <c r="ECC18" s="2120"/>
      <c r="ECD18" s="2120"/>
      <c r="ECE18" s="2120"/>
      <c r="ECF18" s="2120"/>
      <c r="ECG18" s="2120"/>
      <c r="ECH18" s="2120"/>
      <c r="ECI18" s="2120"/>
      <c r="ECJ18" s="2120"/>
      <c r="ECK18" s="2120"/>
      <c r="ECL18" s="2120"/>
      <c r="ECM18" s="2120"/>
      <c r="ECN18" s="2120"/>
      <c r="ECO18" s="2120" t="s">
        <v>1155</v>
      </c>
      <c r="ECP18" s="2120"/>
      <c r="ECQ18" s="2120"/>
      <c r="ECR18" s="2120"/>
      <c r="ECS18" s="2120"/>
      <c r="ECT18" s="2120"/>
      <c r="ECU18" s="2120"/>
      <c r="ECV18" s="2120"/>
      <c r="ECW18" s="2120"/>
      <c r="ECX18" s="2120"/>
      <c r="ECY18" s="2120"/>
      <c r="ECZ18" s="2120"/>
      <c r="EDA18" s="2120"/>
      <c r="EDB18" s="2120"/>
      <c r="EDC18" s="2120"/>
      <c r="EDD18" s="2120"/>
      <c r="EDE18" s="2120" t="s">
        <v>1155</v>
      </c>
      <c r="EDF18" s="2120"/>
      <c r="EDG18" s="2120"/>
      <c r="EDH18" s="2120"/>
      <c r="EDI18" s="2120"/>
      <c r="EDJ18" s="2120"/>
      <c r="EDK18" s="2120"/>
      <c r="EDL18" s="2120"/>
      <c r="EDM18" s="2120"/>
      <c r="EDN18" s="2120"/>
      <c r="EDO18" s="2120"/>
      <c r="EDP18" s="2120"/>
      <c r="EDQ18" s="2120"/>
      <c r="EDR18" s="2120"/>
      <c r="EDS18" s="2120"/>
      <c r="EDT18" s="2120"/>
      <c r="EDU18" s="2120" t="s">
        <v>1155</v>
      </c>
      <c r="EDV18" s="2120"/>
      <c r="EDW18" s="2120"/>
      <c r="EDX18" s="2120"/>
      <c r="EDY18" s="2120"/>
      <c r="EDZ18" s="2120"/>
      <c r="EEA18" s="2120"/>
      <c r="EEB18" s="2120"/>
      <c r="EEC18" s="2120"/>
      <c r="EED18" s="2120"/>
      <c r="EEE18" s="2120"/>
      <c r="EEF18" s="2120"/>
      <c r="EEG18" s="2120"/>
      <c r="EEH18" s="2120"/>
      <c r="EEI18" s="2120"/>
      <c r="EEJ18" s="2120"/>
      <c r="EEK18" s="2120" t="s">
        <v>1155</v>
      </c>
      <c r="EEL18" s="2120"/>
      <c r="EEM18" s="2120"/>
      <c r="EEN18" s="2120"/>
      <c r="EEO18" s="2120"/>
      <c r="EEP18" s="2120"/>
      <c r="EEQ18" s="2120"/>
      <c r="EER18" s="2120"/>
      <c r="EES18" s="2120"/>
      <c r="EET18" s="2120"/>
      <c r="EEU18" s="2120"/>
      <c r="EEV18" s="2120"/>
      <c r="EEW18" s="2120"/>
      <c r="EEX18" s="2120"/>
      <c r="EEY18" s="2120"/>
      <c r="EEZ18" s="2120"/>
      <c r="EFA18" s="2120" t="s">
        <v>1155</v>
      </c>
      <c r="EFB18" s="2120"/>
      <c r="EFC18" s="2120"/>
      <c r="EFD18" s="2120"/>
      <c r="EFE18" s="2120"/>
      <c r="EFF18" s="2120"/>
      <c r="EFG18" s="2120"/>
      <c r="EFH18" s="2120"/>
      <c r="EFI18" s="2120"/>
      <c r="EFJ18" s="2120"/>
      <c r="EFK18" s="2120"/>
      <c r="EFL18" s="2120"/>
      <c r="EFM18" s="2120"/>
      <c r="EFN18" s="2120"/>
      <c r="EFO18" s="2120"/>
      <c r="EFP18" s="2120"/>
      <c r="EFQ18" s="2120" t="s">
        <v>1155</v>
      </c>
      <c r="EFR18" s="2120"/>
      <c r="EFS18" s="2120"/>
      <c r="EFT18" s="2120"/>
      <c r="EFU18" s="2120"/>
      <c r="EFV18" s="2120"/>
      <c r="EFW18" s="2120"/>
      <c r="EFX18" s="2120"/>
      <c r="EFY18" s="2120"/>
      <c r="EFZ18" s="2120"/>
      <c r="EGA18" s="2120"/>
      <c r="EGB18" s="2120"/>
      <c r="EGC18" s="2120"/>
      <c r="EGD18" s="2120"/>
      <c r="EGE18" s="2120"/>
      <c r="EGF18" s="2120"/>
      <c r="EGG18" s="2120" t="s">
        <v>1155</v>
      </c>
      <c r="EGH18" s="2120"/>
      <c r="EGI18" s="2120"/>
      <c r="EGJ18" s="2120"/>
      <c r="EGK18" s="2120"/>
      <c r="EGL18" s="2120"/>
      <c r="EGM18" s="2120"/>
      <c r="EGN18" s="2120"/>
      <c r="EGO18" s="2120"/>
      <c r="EGP18" s="2120"/>
      <c r="EGQ18" s="2120"/>
      <c r="EGR18" s="2120"/>
      <c r="EGS18" s="2120"/>
      <c r="EGT18" s="2120"/>
      <c r="EGU18" s="2120"/>
      <c r="EGV18" s="2120"/>
      <c r="EGW18" s="2120" t="s">
        <v>1155</v>
      </c>
      <c r="EGX18" s="2120"/>
      <c r="EGY18" s="2120"/>
      <c r="EGZ18" s="2120"/>
      <c r="EHA18" s="2120"/>
      <c r="EHB18" s="2120"/>
      <c r="EHC18" s="2120"/>
      <c r="EHD18" s="2120"/>
      <c r="EHE18" s="2120"/>
      <c r="EHF18" s="2120"/>
      <c r="EHG18" s="2120"/>
      <c r="EHH18" s="2120"/>
      <c r="EHI18" s="2120"/>
      <c r="EHJ18" s="2120"/>
      <c r="EHK18" s="2120"/>
      <c r="EHL18" s="2120"/>
      <c r="EHM18" s="2120" t="s">
        <v>1155</v>
      </c>
      <c r="EHN18" s="2120"/>
      <c r="EHO18" s="2120"/>
      <c r="EHP18" s="2120"/>
      <c r="EHQ18" s="2120"/>
      <c r="EHR18" s="2120"/>
      <c r="EHS18" s="2120"/>
      <c r="EHT18" s="2120"/>
      <c r="EHU18" s="2120"/>
      <c r="EHV18" s="2120"/>
      <c r="EHW18" s="2120"/>
      <c r="EHX18" s="2120"/>
      <c r="EHY18" s="2120"/>
      <c r="EHZ18" s="2120"/>
      <c r="EIA18" s="2120"/>
      <c r="EIB18" s="2120"/>
      <c r="EIC18" s="2120" t="s">
        <v>1155</v>
      </c>
      <c r="EID18" s="2120"/>
      <c r="EIE18" s="2120"/>
      <c r="EIF18" s="2120"/>
      <c r="EIG18" s="2120"/>
      <c r="EIH18" s="2120"/>
      <c r="EII18" s="2120"/>
      <c r="EIJ18" s="2120"/>
      <c r="EIK18" s="2120"/>
      <c r="EIL18" s="2120"/>
      <c r="EIM18" s="2120"/>
      <c r="EIN18" s="2120"/>
      <c r="EIO18" s="2120"/>
      <c r="EIP18" s="2120"/>
      <c r="EIQ18" s="2120"/>
      <c r="EIR18" s="2120"/>
      <c r="EIS18" s="2120" t="s">
        <v>1155</v>
      </c>
      <c r="EIT18" s="2120"/>
      <c r="EIU18" s="2120"/>
      <c r="EIV18" s="2120"/>
      <c r="EIW18" s="2120"/>
      <c r="EIX18" s="2120"/>
      <c r="EIY18" s="2120"/>
      <c r="EIZ18" s="2120"/>
      <c r="EJA18" s="2120"/>
      <c r="EJB18" s="2120"/>
      <c r="EJC18" s="2120"/>
      <c r="EJD18" s="2120"/>
      <c r="EJE18" s="2120"/>
      <c r="EJF18" s="2120"/>
      <c r="EJG18" s="2120"/>
      <c r="EJH18" s="2120"/>
      <c r="EJI18" s="2120" t="s">
        <v>1155</v>
      </c>
      <c r="EJJ18" s="2120"/>
      <c r="EJK18" s="2120"/>
      <c r="EJL18" s="2120"/>
      <c r="EJM18" s="2120"/>
      <c r="EJN18" s="2120"/>
      <c r="EJO18" s="2120"/>
      <c r="EJP18" s="2120"/>
      <c r="EJQ18" s="2120"/>
      <c r="EJR18" s="2120"/>
      <c r="EJS18" s="2120"/>
      <c r="EJT18" s="2120"/>
      <c r="EJU18" s="2120"/>
      <c r="EJV18" s="2120"/>
      <c r="EJW18" s="2120"/>
      <c r="EJX18" s="2120"/>
      <c r="EJY18" s="2120" t="s">
        <v>1155</v>
      </c>
      <c r="EJZ18" s="2120"/>
      <c r="EKA18" s="2120"/>
      <c r="EKB18" s="2120"/>
      <c r="EKC18" s="2120"/>
      <c r="EKD18" s="2120"/>
      <c r="EKE18" s="2120"/>
      <c r="EKF18" s="2120"/>
      <c r="EKG18" s="2120"/>
      <c r="EKH18" s="2120"/>
      <c r="EKI18" s="2120"/>
      <c r="EKJ18" s="2120"/>
      <c r="EKK18" s="2120"/>
      <c r="EKL18" s="2120"/>
      <c r="EKM18" s="2120"/>
      <c r="EKN18" s="2120"/>
      <c r="EKO18" s="2120" t="s">
        <v>1155</v>
      </c>
      <c r="EKP18" s="2120"/>
      <c r="EKQ18" s="2120"/>
      <c r="EKR18" s="2120"/>
      <c r="EKS18" s="2120"/>
      <c r="EKT18" s="2120"/>
      <c r="EKU18" s="2120"/>
      <c r="EKV18" s="2120"/>
      <c r="EKW18" s="2120"/>
      <c r="EKX18" s="2120"/>
      <c r="EKY18" s="2120"/>
      <c r="EKZ18" s="2120"/>
      <c r="ELA18" s="2120"/>
      <c r="ELB18" s="2120"/>
      <c r="ELC18" s="2120"/>
      <c r="ELD18" s="2120"/>
      <c r="ELE18" s="2120" t="s">
        <v>1155</v>
      </c>
      <c r="ELF18" s="2120"/>
      <c r="ELG18" s="2120"/>
      <c r="ELH18" s="2120"/>
      <c r="ELI18" s="2120"/>
      <c r="ELJ18" s="2120"/>
      <c r="ELK18" s="2120"/>
      <c r="ELL18" s="2120"/>
      <c r="ELM18" s="2120"/>
      <c r="ELN18" s="2120"/>
      <c r="ELO18" s="2120"/>
      <c r="ELP18" s="2120"/>
      <c r="ELQ18" s="2120"/>
      <c r="ELR18" s="2120"/>
      <c r="ELS18" s="2120"/>
      <c r="ELT18" s="2120"/>
      <c r="ELU18" s="2120" t="s">
        <v>1155</v>
      </c>
      <c r="ELV18" s="2120"/>
      <c r="ELW18" s="2120"/>
      <c r="ELX18" s="2120"/>
      <c r="ELY18" s="2120"/>
      <c r="ELZ18" s="2120"/>
      <c r="EMA18" s="2120"/>
      <c r="EMB18" s="2120"/>
      <c r="EMC18" s="2120"/>
      <c r="EMD18" s="2120"/>
      <c r="EME18" s="2120"/>
      <c r="EMF18" s="2120"/>
      <c r="EMG18" s="2120"/>
      <c r="EMH18" s="2120"/>
      <c r="EMI18" s="2120"/>
      <c r="EMJ18" s="2120"/>
      <c r="EMK18" s="2120" t="s">
        <v>1155</v>
      </c>
      <c r="EML18" s="2120"/>
      <c r="EMM18" s="2120"/>
      <c r="EMN18" s="2120"/>
      <c r="EMO18" s="2120"/>
      <c r="EMP18" s="2120"/>
      <c r="EMQ18" s="2120"/>
      <c r="EMR18" s="2120"/>
      <c r="EMS18" s="2120"/>
      <c r="EMT18" s="2120"/>
      <c r="EMU18" s="2120"/>
      <c r="EMV18" s="2120"/>
      <c r="EMW18" s="2120"/>
      <c r="EMX18" s="2120"/>
      <c r="EMY18" s="2120"/>
      <c r="EMZ18" s="2120"/>
      <c r="ENA18" s="2120" t="s">
        <v>1155</v>
      </c>
      <c r="ENB18" s="2120"/>
      <c r="ENC18" s="2120"/>
      <c r="END18" s="2120"/>
      <c r="ENE18" s="2120"/>
      <c r="ENF18" s="2120"/>
      <c r="ENG18" s="2120"/>
      <c r="ENH18" s="2120"/>
      <c r="ENI18" s="2120"/>
      <c r="ENJ18" s="2120"/>
      <c r="ENK18" s="2120"/>
      <c r="ENL18" s="2120"/>
      <c r="ENM18" s="2120"/>
      <c r="ENN18" s="2120"/>
      <c r="ENO18" s="2120"/>
      <c r="ENP18" s="2120"/>
      <c r="ENQ18" s="2120" t="s">
        <v>1155</v>
      </c>
      <c r="ENR18" s="2120"/>
      <c r="ENS18" s="2120"/>
      <c r="ENT18" s="2120"/>
      <c r="ENU18" s="2120"/>
      <c r="ENV18" s="2120"/>
      <c r="ENW18" s="2120"/>
      <c r="ENX18" s="2120"/>
      <c r="ENY18" s="2120"/>
      <c r="ENZ18" s="2120"/>
      <c r="EOA18" s="2120"/>
      <c r="EOB18" s="2120"/>
      <c r="EOC18" s="2120"/>
      <c r="EOD18" s="2120"/>
      <c r="EOE18" s="2120"/>
      <c r="EOF18" s="2120"/>
      <c r="EOG18" s="2120" t="s">
        <v>1155</v>
      </c>
      <c r="EOH18" s="2120"/>
      <c r="EOI18" s="2120"/>
      <c r="EOJ18" s="2120"/>
      <c r="EOK18" s="2120"/>
      <c r="EOL18" s="2120"/>
      <c r="EOM18" s="2120"/>
      <c r="EON18" s="2120"/>
      <c r="EOO18" s="2120"/>
      <c r="EOP18" s="2120"/>
      <c r="EOQ18" s="2120"/>
      <c r="EOR18" s="2120"/>
      <c r="EOS18" s="2120"/>
      <c r="EOT18" s="2120"/>
      <c r="EOU18" s="2120"/>
      <c r="EOV18" s="2120"/>
      <c r="EOW18" s="2120" t="s">
        <v>1155</v>
      </c>
      <c r="EOX18" s="2120"/>
      <c r="EOY18" s="2120"/>
      <c r="EOZ18" s="2120"/>
      <c r="EPA18" s="2120"/>
      <c r="EPB18" s="2120"/>
      <c r="EPC18" s="2120"/>
      <c r="EPD18" s="2120"/>
      <c r="EPE18" s="2120"/>
      <c r="EPF18" s="2120"/>
      <c r="EPG18" s="2120"/>
      <c r="EPH18" s="2120"/>
      <c r="EPI18" s="2120"/>
      <c r="EPJ18" s="2120"/>
      <c r="EPK18" s="2120"/>
      <c r="EPL18" s="2120"/>
      <c r="EPM18" s="2120" t="s">
        <v>1155</v>
      </c>
      <c r="EPN18" s="2120"/>
      <c r="EPO18" s="2120"/>
      <c r="EPP18" s="2120"/>
      <c r="EPQ18" s="2120"/>
      <c r="EPR18" s="2120"/>
      <c r="EPS18" s="2120"/>
      <c r="EPT18" s="2120"/>
      <c r="EPU18" s="2120"/>
      <c r="EPV18" s="2120"/>
      <c r="EPW18" s="2120"/>
      <c r="EPX18" s="2120"/>
      <c r="EPY18" s="2120"/>
      <c r="EPZ18" s="2120"/>
      <c r="EQA18" s="2120"/>
      <c r="EQB18" s="2120"/>
      <c r="EQC18" s="2120" t="s">
        <v>1155</v>
      </c>
      <c r="EQD18" s="2120"/>
      <c r="EQE18" s="2120"/>
      <c r="EQF18" s="2120"/>
      <c r="EQG18" s="2120"/>
      <c r="EQH18" s="2120"/>
      <c r="EQI18" s="2120"/>
      <c r="EQJ18" s="2120"/>
      <c r="EQK18" s="2120"/>
      <c r="EQL18" s="2120"/>
      <c r="EQM18" s="2120"/>
      <c r="EQN18" s="2120"/>
      <c r="EQO18" s="2120"/>
      <c r="EQP18" s="2120"/>
      <c r="EQQ18" s="2120"/>
      <c r="EQR18" s="2120"/>
      <c r="EQS18" s="2120" t="s">
        <v>1155</v>
      </c>
      <c r="EQT18" s="2120"/>
      <c r="EQU18" s="2120"/>
      <c r="EQV18" s="2120"/>
      <c r="EQW18" s="2120"/>
      <c r="EQX18" s="2120"/>
      <c r="EQY18" s="2120"/>
      <c r="EQZ18" s="2120"/>
      <c r="ERA18" s="2120"/>
      <c r="ERB18" s="2120"/>
      <c r="ERC18" s="2120"/>
      <c r="ERD18" s="2120"/>
      <c r="ERE18" s="2120"/>
      <c r="ERF18" s="2120"/>
      <c r="ERG18" s="2120"/>
      <c r="ERH18" s="2120"/>
      <c r="ERI18" s="2120" t="s">
        <v>1155</v>
      </c>
      <c r="ERJ18" s="2120"/>
      <c r="ERK18" s="2120"/>
      <c r="ERL18" s="2120"/>
      <c r="ERM18" s="2120"/>
      <c r="ERN18" s="2120"/>
      <c r="ERO18" s="2120"/>
      <c r="ERP18" s="2120"/>
      <c r="ERQ18" s="2120"/>
      <c r="ERR18" s="2120"/>
      <c r="ERS18" s="2120"/>
      <c r="ERT18" s="2120"/>
      <c r="ERU18" s="2120"/>
      <c r="ERV18" s="2120"/>
      <c r="ERW18" s="2120"/>
      <c r="ERX18" s="2120"/>
      <c r="ERY18" s="2120" t="s">
        <v>1155</v>
      </c>
      <c r="ERZ18" s="2120"/>
      <c r="ESA18" s="2120"/>
      <c r="ESB18" s="2120"/>
      <c r="ESC18" s="2120"/>
      <c r="ESD18" s="2120"/>
      <c r="ESE18" s="2120"/>
      <c r="ESF18" s="2120"/>
      <c r="ESG18" s="2120"/>
      <c r="ESH18" s="2120"/>
      <c r="ESI18" s="2120"/>
      <c r="ESJ18" s="2120"/>
      <c r="ESK18" s="2120"/>
      <c r="ESL18" s="2120"/>
      <c r="ESM18" s="2120"/>
      <c r="ESN18" s="2120"/>
      <c r="ESO18" s="2120" t="s">
        <v>1155</v>
      </c>
      <c r="ESP18" s="2120"/>
      <c r="ESQ18" s="2120"/>
      <c r="ESR18" s="2120"/>
      <c r="ESS18" s="2120"/>
      <c r="EST18" s="2120"/>
      <c r="ESU18" s="2120"/>
      <c r="ESV18" s="2120"/>
      <c r="ESW18" s="2120"/>
      <c r="ESX18" s="2120"/>
      <c r="ESY18" s="2120"/>
      <c r="ESZ18" s="2120"/>
      <c r="ETA18" s="2120"/>
      <c r="ETB18" s="2120"/>
      <c r="ETC18" s="2120"/>
      <c r="ETD18" s="2120"/>
      <c r="ETE18" s="2120" t="s">
        <v>1155</v>
      </c>
      <c r="ETF18" s="2120"/>
      <c r="ETG18" s="2120"/>
      <c r="ETH18" s="2120"/>
      <c r="ETI18" s="2120"/>
      <c r="ETJ18" s="2120"/>
      <c r="ETK18" s="2120"/>
      <c r="ETL18" s="2120"/>
      <c r="ETM18" s="2120"/>
      <c r="ETN18" s="2120"/>
      <c r="ETO18" s="2120"/>
      <c r="ETP18" s="2120"/>
      <c r="ETQ18" s="2120"/>
      <c r="ETR18" s="2120"/>
      <c r="ETS18" s="2120"/>
      <c r="ETT18" s="2120"/>
      <c r="ETU18" s="2120" t="s">
        <v>1155</v>
      </c>
      <c r="ETV18" s="2120"/>
      <c r="ETW18" s="2120"/>
      <c r="ETX18" s="2120"/>
      <c r="ETY18" s="2120"/>
      <c r="ETZ18" s="2120"/>
      <c r="EUA18" s="2120"/>
      <c r="EUB18" s="2120"/>
      <c r="EUC18" s="2120"/>
      <c r="EUD18" s="2120"/>
      <c r="EUE18" s="2120"/>
      <c r="EUF18" s="2120"/>
      <c r="EUG18" s="2120"/>
      <c r="EUH18" s="2120"/>
      <c r="EUI18" s="2120"/>
      <c r="EUJ18" s="2120"/>
      <c r="EUK18" s="2120" t="s">
        <v>1155</v>
      </c>
      <c r="EUL18" s="2120"/>
      <c r="EUM18" s="2120"/>
      <c r="EUN18" s="2120"/>
      <c r="EUO18" s="2120"/>
      <c r="EUP18" s="2120"/>
      <c r="EUQ18" s="2120"/>
      <c r="EUR18" s="2120"/>
      <c r="EUS18" s="2120"/>
      <c r="EUT18" s="2120"/>
      <c r="EUU18" s="2120"/>
      <c r="EUV18" s="2120"/>
      <c r="EUW18" s="2120"/>
      <c r="EUX18" s="2120"/>
      <c r="EUY18" s="2120"/>
      <c r="EUZ18" s="2120"/>
      <c r="EVA18" s="2120" t="s">
        <v>1155</v>
      </c>
      <c r="EVB18" s="2120"/>
      <c r="EVC18" s="2120"/>
      <c r="EVD18" s="2120"/>
      <c r="EVE18" s="2120"/>
      <c r="EVF18" s="2120"/>
      <c r="EVG18" s="2120"/>
      <c r="EVH18" s="2120"/>
      <c r="EVI18" s="2120"/>
      <c r="EVJ18" s="2120"/>
      <c r="EVK18" s="2120"/>
      <c r="EVL18" s="2120"/>
      <c r="EVM18" s="2120"/>
      <c r="EVN18" s="2120"/>
      <c r="EVO18" s="2120"/>
      <c r="EVP18" s="2120"/>
      <c r="EVQ18" s="2120" t="s">
        <v>1155</v>
      </c>
      <c r="EVR18" s="2120"/>
      <c r="EVS18" s="2120"/>
      <c r="EVT18" s="2120"/>
      <c r="EVU18" s="2120"/>
      <c r="EVV18" s="2120"/>
      <c r="EVW18" s="2120"/>
      <c r="EVX18" s="2120"/>
      <c r="EVY18" s="2120"/>
      <c r="EVZ18" s="2120"/>
      <c r="EWA18" s="2120"/>
      <c r="EWB18" s="2120"/>
      <c r="EWC18" s="2120"/>
      <c r="EWD18" s="2120"/>
      <c r="EWE18" s="2120"/>
      <c r="EWF18" s="2120"/>
      <c r="EWG18" s="2120" t="s">
        <v>1155</v>
      </c>
      <c r="EWH18" s="2120"/>
      <c r="EWI18" s="2120"/>
      <c r="EWJ18" s="2120"/>
      <c r="EWK18" s="2120"/>
      <c r="EWL18" s="2120"/>
      <c r="EWM18" s="2120"/>
      <c r="EWN18" s="2120"/>
      <c r="EWO18" s="2120"/>
      <c r="EWP18" s="2120"/>
      <c r="EWQ18" s="2120"/>
      <c r="EWR18" s="2120"/>
      <c r="EWS18" s="2120"/>
      <c r="EWT18" s="2120"/>
      <c r="EWU18" s="2120"/>
      <c r="EWV18" s="2120"/>
      <c r="EWW18" s="2120" t="s">
        <v>1155</v>
      </c>
      <c r="EWX18" s="2120"/>
      <c r="EWY18" s="2120"/>
      <c r="EWZ18" s="2120"/>
      <c r="EXA18" s="2120"/>
      <c r="EXB18" s="2120"/>
      <c r="EXC18" s="2120"/>
      <c r="EXD18" s="2120"/>
      <c r="EXE18" s="2120"/>
      <c r="EXF18" s="2120"/>
      <c r="EXG18" s="2120"/>
      <c r="EXH18" s="2120"/>
      <c r="EXI18" s="2120"/>
      <c r="EXJ18" s="2120"/>
      <c r="EXK18" s="2120"/>
      <c r="EXL18" s="2120"/>
      <c r="EXM18" s="2120" t="s">
        <v>1155</v>
      </c>
      <c r="EXN18" s="2120"/>
      <c r="EXO18" s="2120"/>
      <c r="EXP18" s="2120"/>
      <c r="EXQ18" s="2120"/>
      <c r="EXR18" s="2120"/>
      <c r="EXS18" s="2120"/>
      <c r="EXT18" s="2120"/>
      <c r="EXU18" s="2120"/>
      <c r="EXV18" s="2120"/>
      <c r="EXW18" s="2120"/>
      <c r="EXX18" s="2120"/>
      <c r="EXY18" s="2120"/>
      <c r="EXZ18" s="2120"/>
      <c r="EYA18" s="2120"/>
      <c r="EYB18" s="2120"/>
      <c r="EYC18" s="2120" t="s">
        <v>1155</v>
      </c>
      <c r="EYD18" s="2120"/>
      <c r="EYE18" s="2120"/>
      <c r="EYF18" s="2120"/>
      <c r="EYG18" s="2120"/>
      <c r="EYH18" s="2120"/>
      <c r="EYI18" s="2120"/>
      <c r="EYJ18" s="2120"/>
      <c r="EYK18" s="2120"/>
      <c r="EYL18" s="2120"/>
      <c r="EYM18" s="2120"/>
      <c r="EYN18" s="2120"/>
      <c r="EYO18" s="2120"/>
      <c r="EYP18" s="2120"/>
      <c r="EYQ18" s="2120"/>
      <c r="EYR18" s="2120"/>
      <c r="EYS18" s="2120" t="s">
        <v>1155</v>
      </c>
      <c r="EYT18" s="2120"/>
      <c r="EYU18" s="2120"/>
      <c r="EYV18" s="2120"/>
      <c r="EYW18" s="2120"/>
      <c r="EYX18" s="2120"/>
      <c r="EYY18" s="2120"/>
      <c r="EYZ18" s="2120"/>
      <c r="EZA18" s="2120"/>
      <c r="EZB18" s="2120"/>
      <c r="EZC18" s="2120"/>
      <c r="EZD18" s="2120"/>
      <c r="EZE18" s="2120"/>
      <c r="EZF18" s="2120"/>
      <c r="EZG18" s="2120"/>
      <c r="EZH18" s="2120"/>
      <c r="EZI18" s="2120" t="s">
        <v>1155</v>
      </c>
      <c r="EZJ18" s="2120"/>
      <c r="EZK18" s="2120"/>
      <c r="EZL18" s="2120"/>
      <c r="EZM18" s="2120"/>
      <c r="EZN18" s="2120"/>
      <c r="EZO18" s="2120"/>
      <c r="EZP18" s="2120"/>
      <c r="EZQ18" s="2120"/>
      <c r="EZR18" s="2120"/>
      <c r="EZS18" s="2120"/>
      <c r="EZT18" s="2120"/>
      <c r="EZU18" s="2120"/>
      <c r="EZV18" s="2120"/>
      <c r="EZW18" s="2120"/>
      <c r="EZX18" s="2120"/>
      <c r="EZY18" s="2120" t="s">
        <v>1155</v>
      </c>
      <c r="EZZ18" s="2120"/>
      <c r="FAA18" s="2120"/>
      <c r="FAB18" s="2120"/>
      <c r="FAC18" s="2120"/>
      <c r="FAD18" s="2120"/>
      <c r="FAE18" s="2120"/>
      <c r="FAF18" s="2120"/>
      <c r="FAG18" s="2120"/>
      <c r="FAH18" s="2120"/>
      <c r="FAI18" s="2120"/>
      <c r="FAJ18" s="2120"/>
      <c r="FAK18" s="2120"/>
      <c r="FAL18" s="2120"/>
      <c r="FAM18" s="2120"/>
      <c r="FAN18" s="2120"/>
      <c r="FAO18" s="2120" t="s">
        <v>1155</v>
      </c>
      <c r="FAP18" s="2120"/>
      <c r="FAQ18" s="2120"/>
      <c r="FAR18" s="2120"/>
      <c r="FAS18" s="2120"/>
      <c r="FAT18" s="2120"/>
      <c r="FAU18" s="2120"/>
      <c r="FAV18" s="2120"/>
      <c r="FAW18" s="2120"/>
      <c r="FAX18" s="2120"/>
      <c r="FAY18" s="2120"/>
      <c r="FAZ18" s="2120"/>
      <c r="FBA18" s="2120"/>
      <c r="FBB18" s="2120"/>
      <c r="FBC18" s="2120"/>
      <c r="FBD18" s="2120"/>
      <c r="FBE18" s="2120" t="s">
        <v>1155</v>
      </c>
      <c r="FBF18" s="2120"/>
      <c r="FBG18" s="2120"/>
      <c r="FBH18" s="2120"/>
      <c r="FBI18" s="2120"/>
      <c r="FBJ18" s="2120"/>
      <c r="FBK18" s="2120"/>
      <c r="FBL18" s="2120"/>
      <c r="FBM18" s="2120"/>
      <c r="FBN18" s="2120"/>
      <c r="FBO18" s="2120"/>
      <c r="FBP18" s="2120"/>
      <c r="FBQ18" s="2120"/>
      <c r="FBR18" s="2120"/>
      <c r="FBS18" s="2120"/>
      <c r="FBT18" s="2120"/>
      <c r="FBU18" s="2120" t="s">
        <v>1155</v>
      </c>
      <c r="FBV18" s="2120"/>
      <c r="FBW18" s="2120"/>
      <c r="FBX18" s="2120"/>
      <c r="FBY18" s="2120"/>
      <c r="FBZ18" s="2120"/>
      <c r="FCA18" s="2120"/>
      <c r="FCB18" s="2120"/>
      <c r="FCC18" s="2120"/>
      <c r="FCD18" s="2120"/>
      <c r="FCE18" s="2120"/>
      <c r="FCF18" s="2120"/>
      <c r="FCG18" s="2120"/>
      <c r="FCH18" s="2120"/>
      <c r="FCI18" s="2120"/>
      <c r="FCJ18" s="2120"/>
      <c r="FCK18" s="2120" t="s">
        <v>1155</v>
      </c>
      <c r="FCL18" s="2120"/>
      <c r="FCM18" s="2120"/>
      <c r="FCN18" s="2120"/>
      <c r="FCO18" s="2120"/>
      <c r="FCP18" s="2120"/>
      <c r="FCQ18" s="2120"/>
      <c r="FCR18" s="2120"/>
      <c r="FCS18" s="2120"/>
      <c r="FCT18" s="2120"/>
      <c r="FCU18" s="2120"/>
      <c r="FCV18" s="2120"/>
      <c r="FCW18" s="2120"/>
      <c r="FCX18" s="2120"/>
      <c r="FCY18" s="2120"/>
      <c r="FCZ18" s="2120"/>
      <c r="FDA18" s="2120" t="s">
        <v>1155</v>
      </c>
      <c r="FDB18" s="2120"/>
      <c r="FDC18" s="2120"/>
      <c r="FDD18" s="2120"/>
      <c r="FDE18" s="2120"/>
      <c r="FDF18" s="2120"/>
      <c r="FDG18" s="2120"/>
      <c r="FDH18" s="2120"/>
      <c r="FDI18" s="2120"/>
      <c r="FDJ18" s="2120"/>
      <c r="FDK18" s="2120"/>
      <c r="FDL18" s="2120"/>
      <c r="FDM18" s="2120"/>
      <c r="FDN18" s="2120"/>
      <c r="FDO18" s="2120"/>
      <c r="FDP18" s="2120"/>
      <c r="FDQ18" s="2120" t="s">
        <v>1155</v>
      </c>
      <c r="FDR18" s="2120"/>
      <c r="FDS18" s="2120"/>
      <c r="FDT18" s="2120"/>
      <c r="FDU18" s="2120"/>
      <c r="FDV18" s="2120"/>
      <c r="FDW18" s="2120"/>
      <c r="FDX18" s="2120"/>
      <c r="FDY18" s="2120"/>
      <c r="FDZ18" s="2120"/>
      <c r="FEA18" s="2120"/>
      <c r="FEB18" s="2120"/>
      <c r="FEC18" s="2120"/>
      <c r="FED18" s="2120"/>
      <c r="FEE18" s="2120"/>
      <c r="FEF18" s="2120"/>
      <c r="FEG18" s="2120" t="s">
        <v>1155</v>
      </c>
      <c r="FEH18" s="2120"/>
      <c r="FEI18" s="2120"/>
      <c r="FEJ18" s="2120"/>
      <c r="FEK18" s="2120"/>
      <c r="FEL18" s="2120"/>
      <c r="FEM18" s="2120"/>
      <c r="FEN18" s="2120"/>
      <c r="FEO18" s="2120"/>
      <c r="FEP18" s="2120"/>
      <c r="FEQ18" s="2120"/>
      <c r="FER18" s="2120"/>
      <c r="FES18" s="2120"/>
      <c r="FET18" s="2120"/>
      <c r="FEU18" s="2120"/>
      <c r="FEV18" s="2120"/>
      <c r="FEW18" s="2120" t="s">
        <v>1155</v>
      </c>
      <c r="FEX18" s="2120"/>
      <c r="FEY18" s="2120"/>
      <c r="FEZ18" s="2120"/>
      <c r="FFA18" s="2120"/>
      <c r="FFB18" s="2120"/>
      <c r="FFC18" s="2120"/>
      <c r="FFD18" s="2120"/>
      <c r="FFE18" s="2120"/>
      <c r="FFF18" s="2120"/>
      <c r="FFG18" s="2120"/>
      <c r="FFH18" s="2120"/>
      <c r="FFI18" s="2120"/>
      <c r="FFJ18" s="2120"/>
      <c r="FFK18" s="2120"/>
      <c r="FFL18" s="2120"/>
      <c r="FFM18" s="2120" t="s">
        <v>1155</v>
      </c>
      <c r="FFN18" s="2120"/>
      <c r="FFO18" s="2120"/>
      <c r="FFP18" s="2120"/>
      <c r="FFQ18" s="2120"/>
      <c r="FFR18" s="2120"/>
      <c r="FFS18" s="2120"/>
      <c r="FFT18" s="2120"/>
      <c r="FFU18" s="2120"/>
      <c r="FFV18" s="2120"/>
      <c r="FFW18" s="2120"/>
      <c r="FFX18" s="2120"/>
      <c r="FFY18" s="2120"/>
      <c r="FFZ18" s="2120"/>
      <c r="FGA18" s="2120"/>
      <c r="FGB18" s="2120"/>
      <c r="FGC18" s="2120" t="s">
        <v>1155</v>
      </c>
      <c r="FGD18" s="2120"/>
      <c r="FGE18" s="2120"/>
      <c r="FGF18" s="2120"/>
      <c r="FGG18" s="2120"/>
      <c r="FGH18" s="2120"/>
      <c r="FGI18" s="2120"/>
      <c r="FGJ18" s="2120"/>
      <c r="FGK18" s="2120"/>
      <c r="FGL18" s="2120"/>
      <c r="FGM18" s="2120"/>
      <c r="FGN18" s="2120"/>
      <c r="FGO18" s="2120"/>
      <c r="FGP18" s="2120"/>
      <c r="FGQ18" s="2120"/>
      <c r="FGR18" s="2120"/>
      <c r="FGS18" s="2120" t="s">
        <v>1155</v>
      </c>
      <c r="FGT18" s="2120"/>
      <c r="FGU18" s="2120"/>
      <c r="FGV18" s="2120"/>
      <c r="FGW18" s="2120"/>
      <c r="FGX18" s="2120"/>
      <c r="FGY18" s="2120"/>
      <c r="FGZ18" s="2120"/>
      <c r="FHA18" s="2120"/>
      <c r="FHB18" s="2120"/>
      <c r="FHC18" s="2120"/>
      <c r="FHD18" s="2120"/>
      <c r="FHE18" s="2120"/>
      <c r="FHF18" s="2120"/>
      <c r="FHG18" s="2120"/>
      <c r="FHH18" s="2120"/>
      <c r="FHI18" s="2120" t="s">
        <v>1155</v>
      </c>
      <c r="FHJ18" s="2120"/>
      <c r="FHK18" s="2120"/>
      <c r="FHL18" s="2120"/>
      <c r="FHM18" s="2120"/>
      <c r="FHN18" s="2120"/>
      <c r="FHO18" s="2120"/>
      <c r="FHP18" s="2120"/>
      <c r="FHQ18" s="2120"/>
      <c r="FHR18" s="2120"/>
      <c r="FHS18" s="2120"/>
      <c r="FHT18" s="2120"/>
      <c r="FHU18" s="2120"/>
      <c r="FHV18" s="2120"/>
      <c r="FHW18" s="2120"/>
      <c r="FHX18" s="2120"/>
      <c r="FHY18" s="2120" t="s">
        <v>1155</v>
      </c>
      <c r="FHZ18" s="2120"/>
      <c r="FIA18" s="2120"/>
      <c r="FIB18" s="2120"/>
      <c r="FIC18" s="2120"/>
      <c r="FID18" s="2120"/>
      <c r="FIE18" s="2120"/>
      <c r="FIF18" s="2120"/>
      <c r="FIG18" s="2120"/>
      <c r="FIH18" s="2120"/>
      <c r="FII18" s="2120"/>
      <c r="FIJ18" s="2120"/>
      <c r="FIK18" s="2120"/>
      <c r="FIL18" s="2120"/>
      <c r="FIM18" s="2120"/>
      <c r="FIN18" s="2120"/>
      <c r="FIO18" s="2120" t="s">
        <v>1155</v>
      </c>
      <c r="FIP18" s="2120"/>
      <c r="FIQ18" s="2120"/>
      <c r="FIR18" s="2120"/>
      <c r="FIS18" s="2120"/>
      <c r="FIT18" s="2120"/>
      <c r="FIU18" s="2120"/>
      <c r="FIV18" s="2120"/>
      <c r="FIW18" s="2120"/>
      <c r="FIX18" s="2120"/>
      <c r="FIY18" s="2120"/>
      <c r="FIZ18" s="2120"/>
      <c r="FJA18" s="2120"/>
      <c r="FJB18" s="2120"/>
      <c r="FJC18" s="2120"/>
      <c r="FJD18" s="2120"/>
      <c r="FJE18" s="2120" t="s">
        <v>1155</v>
      </c>
      <c r="FJF18" s="2120"/>
      <c r="FJG18" s="2120"/>
      <c r="FJH18" s="2120"/>
      <c r="FJI18" s="2120"/>
      <c r="FJJ18" s="2120"/>
      <c r="FJK18" s="2120"/>
      <c r="FJL18" s="2120"/>
      <c r="FJM18" s="2120"/>
      <c r="FJN18" s="2120"/>
      <c r="FJO18" s="2120"/>
      <c r="FJP18" s="2120"/>
      <c r="FJQ18" s="2120"/>
      <c r="FJR18" s="2120"/>
      <c r="FJS18" s="2120"/>
      <c r="FJT18" s="2120"/>
      <c r="FJU18" s="2120" t="s">
        <v>1155</v>
      </c>
      <c r="FJV18" s="2120"/>
      <c r="FJW18" s="2120"/>
      <c r="FJX18" s="2120"/>
      <c r="FJY18" s="2120"/>
      <c r="FJZ18" s="2120"/>
      <c r="FKA18" s="2120"/>
      <c r="FKB18" s="2120"/>
      <c r="FKC18" s="2120"/>
      <c r="FKD18" s="2120"/>
      <c r="FKE18" s="2120"/>
      <c r="FKF18" s="2120"/>
      <c r="FKG18" s="2120"/>
      <c r="FKH18" s="2120"/>
      <c r="FKI18" s="2120"/>
      <c r="FKJ18" s="2120"/>
      <c r="FKK18" s="2120" t="s">
        <v>1155</v>
      </c>
      <c r="FKL18" s="2120"/>
      <c r="FKM18" s="2120"/>
      <c r="FKN18" s="2120"/>
      <c r="FKO18" s="2120"/>
      <c r="FKP18" s="2120"/>
      <c r="FKQ18" s="2120"/>
      <c r="FKR18" s="2120"/>
      <c r="FKS18" s="2120"/>
      <c r="FKT18" s="2120"/>
      <c r="FKU18" s="2120"/>
      <c r="FKV18" s="2120"/>
      <c r="FKW18" s="2120"/>
      <c r="FKX18" s="2120"/>
      <c r="FKY18" s="2120"/>
      <c r="FKZ18" s="2120"/>
      <c r="FLA18" s="2120" t="s">
        <v>1155</v>
      </c>
      <c r="FLB18" s="2120"/>
      <c r="FLC18" s="2120"/>
      <c r="FLD18" s="2120"/>
      <c r="FLE18" s="2120"/>
      <c r="FLF18" s="2120"/>
      <c r="FLG18" s="2120"/>
      <c r="FLH18" s="2120"/>
      <c r="FLI18" s="2120"/>
      <c r="FLJ18" s="2120"/>
      <c r="FLK18" s="2120"/>
      <c r="FLL18" s="2120"/>
      <c r="FLM18" s="2120"/>
      <c r="FLN18" s="2120"/>
      <c r="FLO18" s="2120"/>
      <c r="FLP18" s="2120"/>
      <c r="FLQ18" s="2120" t="s">
        <v>1155</v>
      </c>
      <c r="FLR18" s="2120"/>
      <c r="FLS18" s="2120"/>
      <c r="FLT18" s="2120"/>
      <c r="FLU18" s="2120"/>
      <c r="FLV18" s="2120"/>
      <c r="FLW18" s="2120"/>
      <c r="FLX18" s="2120"/>
      <c r="FLY18" s="2120"/>
      <c r="FLZ18" s="2120"/>
      <c r="FMA18" s="2120"/>
      <c r="FMB18" s="2120"/>
      <c r="FMC18" s="2120"/>
      <c r="FMD18" s="2120"/>
      <c r="FME18" s="2120"/>
      <c r="FMF18" s="2120"/>
      <c r="FMG18" s="2120" t="s">
        <v>1155</v>
      </c>
      <c r="FMH18" s="2120"/>
      <c r="FMI18" s="2120"/>
      <c r="FMJ18" s="2120"/>
      <c r="FMK18" s="2120"/>
      <c r="FML18" s="2120"/>
      <c r="FMM18" s="2120"/>
      <c r="FMN18" s="2120"/>
      <c r="FMO18" s="2120"/>
      <c r="FMP18" s="2120"/>
      <c r="FMQ18" s="2120"/>
      <c r="FMR18" s="2120"/>
      <c r="FMS18" s="2120"/>
      <c r="FMT18" s="2120"/>
      <c r="FMU18" s="2120"/>
      <c r="FMV18" s="2120"/>
      <c r="FMW18" s="2120" t="s">
        <v>1155</v>
      </c>
      <c r="FMX18" s="2120"/>
      <c r="FMY18" s="2120"/>
      <c r="FMZ18" s="2120"/>
      <c r="FNA18" s="2120"/>
      <c r="FNB18" s="2120"/>
      <c r="FNC18" s="2120"/>
      <c r="FND18" s="2120"/>
      <c r="FNE18" s="2120"/>
      <c r="FNF18" s="2120"/>
      <c r="FNG18" s="2120"/>
      <c r="FNH18" s="2120"/>
      <c r="FNI18" s="2120"/>
      <c r="FNJ18" s="2120"/>
      <c r="FNK18" s="2120"/>
      <c r="FNL18" s="2120"/>
      <c r="FNM18" s="2120" t="s">
        <v>1155</v>
      </c>
      <c r="FNN18" s="2120"/>
      <c r="FNO18" s="2120"/>
      <c r="FNP18" s="2120"/>
      <c r="FNQ18" s="2120"/>
      <c r="FNR18" s="2120"/>
      <c r="FNS18" s="2120"/>
      <c r="FNT18" s="2120"/>
      <c r="FNU18" s="2120"/>
      <c r="FNV18" s="2120"/>
      <c r="FNW18" s="2120"/>
      <c r="FNX18" s="2120"/>
      <c r="FNY18" s="2120"/>
      <c r="FNZ18" s="2120"/>
      <c r="FOA18" s="2120"/>
      <c r="FOB18" s="2120"/>
      <c r="FOC18" s="2120" t="s">
        <v>1155</v>
      </c>
      <c r="FOD18" s="2120"/>
      <c r="FOE18" s="2120"/>
      <c r="FOF18" s="2120"/>
      <c r="FOG18" s="2120"/>
      <c r="FOH18" s="2120"/>
      <c r="FOI18" s="2120"/>
      <c r="FOJ18" s="2120"/>
      <c r="FOK18" s="2120"/>
      <c r="FOL18" s="2120"/>
      <c r="FOM18" s="2120"/>
      <c r="FON18" s="2120"/>
      <c r="FOO18" s="2120"/>
      <c r="FOP18" s="2120"/>
      <c r="FOQ18" s="2120"/>
      <c r="FOR18" s="2120"/>
      <c r="FOS18" s="2120" t="s">
        <v>1155</v>
      </c>
      <c r="FOT18" s="2120"/>
      <c r="FOU18" s="2120"/>
      <c r="FOV18" s="2120"/>
      <c r="FOW18" s="2120"/>
      <c r="FOX18" s="2120"/>
      <c r="FOY18" s="2120"/>
      <c r="FOZ18" s="2120"/>
      <c r="FPA18" s="2120"/>
      <c r="FPB18" s="2120"/>
      <c r="FPC18" s="2120"/>
      <c r="FPD18" s="2120"/>
      <c r="FPE18" s="2120"/>
      <c r="FPF18" s="2120"/>
      <c r="FPG18" s="2120"/>
      <c r="FPH18" s="2120"/>
      <c r="FPI18" s="2120" t="s">
        <v>1155</v>
      </c>
      <c r="FPJ18" s="2120"/>
      <c r="FPK18" s="2120"/>
      <c r="FPL18" s="2120"/>
      <c r="FPM18" s="2120"/>
      <c r="FPN18" s="2120"/>
      <c r="FPO18" s="2120"/>
      <c r="FPP18" s="2120"/>
      <c r="FPQ18" s="2120"/>
      <c r="FPR18" s="2120"/>
      <c r="FPS18" s="2120"/>
      <c r="FPT18" s="2120"/>
      <c r="FPU18" s="2120"/>
      <c r="FPV18" s="2120"/>
      <c r="FPW18" s="2120"/>
      <c r="FPX18" s="2120"/>
      <c r="FPY18" s="2120" t="s">
        <v>1155</v>
      </c>
      <c r="FPZ18" s="2120"/>
      <c r="FQA18" s="2120"/>
      <c r="FQB18" s="2120"/>
      <c r="FQC18" s="2120"/>
      <c r="FQD18" s="2120"/>
      <c r="FQE18" s="2120"/>
      <c r="FQF18" s="2120"/>
      <c r="FQG18" s="2120"/>
      <c r="FQH18" s="2120"/>
      <c r="FQI18" s="2120"/>
      <c r="FQJ18" s="2120"/>
      <c r="FQK18" s="2120"/>
      <c r="FQL18" s="2120"/>
      <c r="FQM18" s="2120"/>
      <c r="FQN18" s="2120"/>
      <c r="FQO18" s="2120" t="s">
        <v>1155</v>
      </c>
      <c r="FQP18" s="2120"/>
      <c r="FQQ18" s="2120"/>
      <c r="FQR18" s="2120"/>
      <c r="FQS18" s="2120"/>
      <c r="FQT18" s="2120"/>
      <c r="FQU18" s="2120"/>
      <c r="FQV18" s="2120"/>
      <c r="FQW18" s="2120"/>
      <c r="FQX18" s="2120"/>
      <c r="FQY18" s="2120"/>
      <c r="FQZ18" s="2120"/>
      <c r="FRA18" s="2120"/>
      <c r="FRB18" s="2120"/>
      <c r="FRC18" s="2120"/>
      <c r="FRD18" s="2120"/>
      <c r="FRE18" s="2120" t="s">
        <v>1155</v>
      </c>
      <c r="FRF18" s="2120"/>
      <c r="FRG18" s="2120"/>
      <c r="FRH18" s="2120"/>
      <c r="FRI18" s="2120"/>
      <c r="FRJ18" s="2120"/>
      <c r="FRK18" s="2120"/>
      <c r="FRL18" s="2120"/>
      <c r="FRM18" s="2120"/>
      <c r="FRN18" s="2120"/>
      <c r="FRO18" s="2120"/>
      <c r="FRP18" s="2120"/>
      <c r="FRQ18" s="2120"/>
      <c r="FRR18" s="2120"/>
      <c r="FRS18" s="2120"/>
      <c r="FRT18" s="2120"/>
      <c r="FRU18" s="2120" t="s">
        <v>1155</v>
      </c>
      <c r="FRV18" s="2120"/>
      <c r="FRW18" s="2120"/>
      <c r="FRX18" s="2120"/>
      <c r="FRY18" s="2120"/>
      <c r="FRZ18" s="2120"/>
      <c r="FSA18" s="2120"/>
      <c r="FSB18" s="2120"/>
      <c r="FSC18" s="2120"/>
      <c r="FSD18" s="2120"/>
      <c r="FSE18" s="2120"/>
      <c r="FSF18" s="2120"/>
      <c r="FSG18" s="2120"/>
      <c r="FSH18" s="2120"/>
      <c r="FSI18" s="2120"/>
      <c r="FSJ18" s="2120"/>
      <c r="FSK18" s="2120" t="s">
        <v>1155</v>
      </c>
      <c r="FSL18" s="2120"/>
      <c r="FSM18" s="2120"/>
      <c r="FSN18" s="2120"/>
      <c r="FSO18" s="2120"/>
      <c r="FSP18" s="2120"/>
      <c r="FSQ18" s="2120"/>
      <c r="FSR18" s="2120"/>
      <c r="FSS18" s="2120"/>
      <c r="FST18" s="2120"/>
      <c r="FSU18" s="2120"/>
      <c r="FSV18" s="2120"/>
      <c r="FSW18" s="2120"/>
      <c r="FSX18" s="2120"/>
      <c r="FSY18" s="2120"/>
      <c r="FSZ18" s="2120"/>
      <c r="FTA18" s="2120" t="s">
        <v>1155</v>
      </c>
      <c r="FTB18" s="2120"/>
      <c r="FTC18" s="2120"/>
      <c r="FTD18" s="2120"/>
      <c r="FTE18" s="2120"/>
      <c r="FTF18" s="2120"/>
      <c r="FTG18" s="2120"/>
      <c r="FTH18" s="2120"/>
      <c r="FTI18" s="2120"/>
      <c r="FTJ18" s="2120"/>
      <c r="FTK18" s="2120"/>
      <c r="FTL18" s="2120"/>
      <c r="FTM18" s="2120"/>
      <c r="FTN18" s="2120"/>
      <c r="FTO18" s="2120"/>
      <c r="FTP18" s="2120"/>
      <c r="FTQ18" s="2120" t="s">
        <v>1155</v>
      </c>
      <c r="FTR18" s="2120"/>
      <c r="FTS18" s="2120"/>
      <c r="FTT18" s="2120"/>
      <c r="FTU18" s="2120"/>
      <c r="FTV18" s="2120"/>
      <c r="FTW18" s="2120"/>
      <c r="FTX18" s="2120"/>
      <c r="FTY18" s="2120"/>
      <c r="FTZ18" s="2120"/>
      <c r="FUA18" s="2120"/>
      <c r="FUB18" s="2120"/>
      <c r="FUC18" s="2120"/>
      <c r="FUD18" s="2120"/>
      <c r="FUE18" s="2120"/>
      <c r="FUF18" s="2120"/>
      <c r="FUG18" s="2120" t="s">
        <v>1155</v>
      </c>
      <c r="FUH18" s="2120"/>
      <c r="FUI18" s="2120"/>
      <c r="FUJ18" s="2120"/>
      <c r="FUK18" s="2120"/>
      <c r="FUL18" s="2120"/>
      <c r="FUM18" s="2120"/>
      <c r="FUN18" s="2120"/>
      <c r="FUO18" s="2120"/>
      <c r="FUP18" s="2120"/>
      <c r="FUQ18" s="2120"/>
      <c r="FUR18" s="2120"/>
      <c r="FUS18" s="2120"/>
      <c r="FUT18" s="2120"/>
      <c r="FUU18" s="2120"/>
      <c r="FUV18" s="2120"/>
      <c r="FUW18" s="2120" t="s">
        <v>1155</v>
      </c>
      <c r="FUX18" s="2120"/>
      <c r="FUY18" s="2120"/>
      <c r="FUZ18" s="2120"/>
      <c r="FVA18" s="2120"/>
      <c r="FVB18" s="2120"/>
      <c r="FVC18" s="2120"/>
      <c r="FVD18" s="2120"/>
      <c r="FVE18" s="2120"/>
      <c r="FVF18" s="2120"/>
      <c r="FVG18" s="2120"/>
      <c r="FVH18" s="2120"/>
      <c r="FVI18" s="2120"/>
      <c r="FVJ18" s="2120"/>
      <c r="FVK18" s="2120"/>
      <c r="FVL18" s="2120"/>
      <c r="FVM18" s="2120" t="s">
        <v>1155</v>
      </c>
      <c r="FVN18" s="2120"/>
      <c r="FVO18" s="2120"/>
      <c r="FVP18" s="2120"/>
      <c r="FVQ18" s="2120"/>
      <c r="FVR18" s="2120"/>
      <c r="FVS18" s="2120"/>
      <c r="FVT18" s="2120"/>
      <c r="FVU18" s="2120"/>
      <c r="FVV18" s="2120"/>
      <c r="FVW18" s="2120"/>
      <c r="FVX18" s="2120"/>
      <c r="FVY18" s="2120"/>
      <c r="FVZ18" s="2120"/>
      <c r="FWA18" s="2120"/>
      <c r="FWB18" s="2120"/>
      <c r="FWC18" s="2120" t="s">
        <v>1155</v>
      </c>
      <c r="FWD18" s="2120"/>
      <c r="FWE18" s="2120"/>
      <c r="FWF18" s="2120"/>
      <c r="FWG18" s="2120"/>
      <c r="FWH18" s="2120"/>
      <c r="FWI18" s="2120"/>
      <c r="FWJ18" s="2120"/>
      <c r="FWK18" s="2120"/>
      <c r="FWL18" s="2120"/>
      <c r="FWM18" s="2120"/>
      <c r="FWN18" s="2120"/>
      <c r="FWO18" s="2120"/>
      <c r="FWP18" s="2120"/>
      <c r="FWQ18" s="2120"/>
      <c r="FWR18" s="2120"/>
      <c r="FWS18" s="2120" t="s">
        <v>1155</v>
      </c>
      <c r="FWT18" s="2120"/>
      <c r="FWU18" s="2120"/>
      <c r="FWV18" s="2120"/>
      <c r="FWW18" s="2120"/>
      <c r="FWX18" s="2120"/>
      <c r="FWY18" s="2120"/>
      <c r="FWZ18" s="2120"/>
      <c r="FXA18" s="2120"/>
      <c r="FXB18" s="2120"/>
      <c r="FXC18" s="2120"/>
      <c r="FXD18" s="2120"/>
      <c r="FXE18" s="2120"/>
      <c r="FXF18" s="2120"/>
      <c r="FXG18" s="2120"/>
      <c r="FXH18" s="2120"/>
      <c r="FXI18" s="2120" t="s">
        <v>1155</v>
      </c>
      <c r="FXJ18" s="2120"/>
      <c r="FXK18" s="2120"/>
      <c r="FXL18" s="2120"/>
      <c r="FXM18" s="2120"/>
      <c r="FXN18" s="2120"/>
      <c r="FXO18" s="2120"/>
      <c r="FXP18" s="2120"/>
      <c r="FXQ18" s="2120"/>
      <c r="FXR18" s="2120"/>
      <c r="FXS18" s="2120"/>
      <c r="FXT18" s="2120"/>
      <c r="FXU18" s="2120"/>
      <c r="FXV18" s="2120"/>
      <c r="FXW18" s="2120"/>
      <c r="FXX18" s="2120"/>
      <c r="FXY18" s="2120" t="s">
        <v>1155</v>
      </c>
      <c r="FXZ18" s="2120"/>
      <c r="FYA18" s="2120"/>
      <c r="FYB18" s="2120"/>
      <c r="FYC18" s="2120"/>
      <c r="FYD18" s="2120"/>
      <c r="FYE18" s="2120"/>
      <c r="FYF18" s="2120"/>
      <c r="FYG18" s="2120"/>
      <c r="FYH18" s="2120"/>
      <c r="FYI18" s="2120"/>
      <c r="FYJ18" s="2120"/>
      <c r="FYK18" s="2120"/>
      <c r="FYL18" s="2120"/>
      <c r="FYM18" s="2120"/>
      <c r="FYN18" s="2120"/>
      <c r="FYO18" s="2120" t="s">
        <v>1155</v>
      </c>
      <c r="FYP18" s="2120"/>
      <c r="FYQ18" s="2120"/>
      <c r="FYR18" s="2120"/>
      <c r="FYS18" s="2120"/>
      <c r="FYT18" s="2120"/>
      <c r="FYU18" s="2120"/>
      <c r="FYV18" s="2120"/>
      <c r="FYW18" s="2120"/>
      <c r="FYX18" s="2120"/>
      <c r="FYY18" s="2120"/>
      <c r="FYZ18" s="2120"/>
      <c r="FZA18" s="2120"/>
      <c r="FZB18" s="2120"/>
      <c r="FZC18" s="2120"/>
      <c r="FZD18" s="2120"/>
      <c r="FZE18" s="2120" t="s">
        <v>1155</v>
      </c>
      <c r="FZF18" s="2120"/>
      <c r="FZG18" s="2120"/>
      <c r="FZH18" s="2120"/>
      <c r="FZI18" s="2120"/>
      <c r="FZJ18" s="2120"/>
      <c r="FZK18" s="2120"/>
      <c r="FZL18" s="2120"/>
      <c r="FZM18" s="2120"/>
      <c r="FZN18" s="2120"/>
      <c r="FZO18" s="2120"/>
      <c r="FZP18" s="2120"/>
      <c r="FZQ18" s="2120"/>
      <c r="FZR18" s="2120"/>
      <c r="FZS18" s="2120"/>
      <c r="FZT18" s="2120"/>
      <c r="FZU18" s="2120" t="s">
        <v>1155</v>
      </c>
      <c r="FZV18" s="2120"/>
      <c r="FZW18" s="2120"/>
      <c r="FZX18" s="2120"/>
      <c r="FZY18" s="2120"/>
      <c r="FZZ18" s="2120"/>
      <c r="GAA18" s="2120"/>
      <c r="GAB18" s="2120"/>
      <c r="GAC18" s="2120"/>
      <c r="GAD18" s="2120"/>
      <c r="GAE18" s="2120"/>
      <c r="GAF18" s="2120"/>
      <c r="GAG18" s="2120"/>
      <c r="GAH18" s="2120"/>
      <c r="GAI18" s="2120"/>
      <c r="GAJ18" s="2120"/>
      <c r="GAK18" s="2120" t="s">
        <v>1155</v>
      </c>
      <c r="GAL18" s="2120"/>
      <c r="GAM18" s="2120"/>
      <c r="GAN18" s="2120"/>
      <c r="GAO18" s="2120"/>
      <c r="GAP18" s="2120"/>
      <c r="GAQ18" s="2120"/>
      <c r="GAR18" s="2120"/>
      <c r="GAS18" s="2120"/>
      <c r="GAT18" s="2120"/>
      <c r="GAU18" s="2120"/>
      <c r="GAV18" s="2120"/>
      <c r="GAW18" s="2120"/>
      <c r="GAX18" s="2120"/>
      <c r="GAY18" s="2120"/>
      <c r="GAZ18" s="2120"/>
      <c r="GBA18" s="2120" t="s">
        <v>1155</v>
      </c>
      <c r="GBB18" s="2120"/>
      <c r="GBC18" s="2120"/>
      <c r="GBD18" s="2120"/>
      <c r="GBE18" s="2120"/>
      <c r="GBF18" s="2120"/>
      <c r="GBG18" s="2120"/>
      <c r="GBH18" s="2120"/>
      <c r="GBI18" s="2120"/>
      <c r="GBJ18" s="2120"/>
      <c r="GBK18" s="2120"/>
      <c r="GBL18" s="2120"/>
      <c r="GBM18" s="2120"/>
      <c r="GBN18" s="2120"/>
      <c r="GBO18" s="2120"/>
      <c r="GBP18" s="2120"/>
      <c r="GBQ18" s="2120" t="s">
        <v>1155</v>
      </c>
      <c r="GBR18" s="2120"/>
      <c r="GBS18" s="2120"/>
      <c r="GBT18" s="2120"/>
      <c r="GBU18" s="2120"/>
      <c r="GBV18" s="2120"/>
      <c r="GBW18" s="2120"/>
      <c r="GBX18" s="2120"/>
      <c r="GBY18" s="2120"/>
      <c r="GBZ18" s="2120"/>
      <c r="GCA18" s="2120"/>
      <c r="GCB18" s="2120"/>
      <c r="GCC18" s="2120"/>
      <c r="GCD18" s="2120"/>
      <c r="GCE18" s="2120"/>
      <c r="GCF18" s="2120"/>
      <c r="GCG18" s="2120" t="s">
        <v>1155</v>
      </c>
      <c r="GCH18" s="2120"/>
      <c r="GCI18" s="2120"/>
      <c r="GCJ18" s="2120"/>
      <c r="GCK18" s="2120"/>
      <c r="GCL18" s="2120"/>
      <c r="GCM18" s="2120"/>
      <c r="GCN18" s="2120"/>
      <c r="GCO18" s="2120"/>
      <c r="GCP18" s="2120"/>
      <c r="GCQ18" s="2120"/>
      <c r="GCR18" s="2120"/>
      <c r="GCS18" s="2120"/>
      <c r="GCT18" s="2120"/>
      <c r="GCU18" s="2120"/>
      <c r="GCV18" s="2120"/>
      <c r="GCW18" s="2120" t="s">
        <v>1155</v>
      </c>
      <c r="GCX18" s="2120"/>
      <c r="GCY18" s="2120"/>
      <c r="GCZ18" s="2120"/>
      <c r="GDA18" s="2120"/>
      <c r="GDB18" s="2120"/>
      <c r="GDC18" s="2120"/>
      <c r="GDD18" s="2120"/>
      <c r="GDE18" s="2120"/>
      <c r="GDF18" s="2120"/>
      <c r="GDG18" s="2120"/>
      <c r="GDH18" s="2120"/>
      <c r="GDI18" s="2120"/>
      <c r="GDJ18" s="2120"/>
      <c r="GDK18" s="2120"/>
      <c r="GDL18" s="2120"/>
      <c r="GDM18" s="2120" t="s">
        <v>1155</v>
      </c>
      <c r="GDN18" s="2120"/>
      <c r="GDO18" s="2120"/>
      <c r="GDP18" s="2120"/>
      <c r="GDQ18" s="2120"/>
      <c r="GDR18" s="2120"/>
      <c r="GDS18" s="2120"/>
      <c r="GDT18" s="2120"/>
      <c r="GDU18" s="2120"/>
      <c r="GDV18" s="2120"/>
      <c r="GDW18" s="2120"/>
      <c r="GDX18" s="2120"/>
      <c r="GDY18" s="2120"/>
      <c r="GDZ18" s="2120"/>
      <c r="GEA18" s="2120"/>
      <c r="GEB18" s="2120"/>
      <c r="GEC18" s="2120" t="s">
        <v>1155</v>
      </c>
      <c r="GED18" s="2120"/>
      <c r="GEE18" s="2120"/>
      <c r="GEF18" s="2120"/>
      <c r="GEG18" s="2120"/>
      <c r="GEH18" s="2120"/>
      <c r="GEI18" s="2120"/>
      <c r="GEJ18" s="2120"/>
      <c r="GEK18" s="2120"/>
      <c r="GEL18" s="2120"/>
      <c r="GEM18" s="2120"/>
      <c r="GEN18" s="2120"/>
      <c r="GEO18" s="2120"/>
      <c r="GEP18" s="2120"/>
      <c r="GEQ18" s="2120"/>
      <c r="GER18" s="2120"/>
      <c r="GES18" s="2120" t="s">
        <v>1155</v>
      </c>
      <c r="GET18" s="2120"/>
      <c r="GEU18" s="2120"/>
      <c r="GEV18" s="2120"/>
      <c r="GEW18" s="2120"/>
      <c r="GEX18" s="2120"/>
      <c r="GEY18" s="2120"/>
      <c r="GEZ18" s="2120"/>
      <c r="GFA18" s="2120"/>
      <c r="GFB18" s="2120"/>
      <c r="GFC18" s="2120"/>
      <c r="GFD18" s="2120"/>
      <c r="GFE18" s="2120"/>
      <c r="GFF18" s="2120"/>
      <c r="GFG18" s="2120"/>
      <c r="GFH18" s="2120"/>
      <c r="GFI18" s="2120" t="s">
        <v>1155</v>
      </c>
      <c r="GFJ18" s="2120"/>
      <c r="GFK18" s="2120"/>
      <c r="GFL18" s="2120"/>
      <c r="GFM18" s="2120"/>
      <c r="GFN18" s="2120"/>
      <c r="GFO18" s="2120"/>
      <c r="GFP18" s="2120"/>
      <c r="GFQ18" s="2120"/>
      <c r="GFR18" s="2120"/>
      <c r="GFS18" s="2120"/>
      <c r="GFT18" s="2120"/>
      <c r="GFU18" s="2120"/>
      <c r="GFV18" s="2120"/>
      <c r="GFW18" s="2120"/>
      <c r="GFX18" s="2120"/>
      <c r="GFY18" s="2120" t="s">
        <v>1155</v>
      </c>
      <c r="GFZ18" s="2120"/>
      <c r="GGA18" s="2120"/>
      <c r="GGB18" s="2120"/>
      <c r="GGC18" s="2120"/>
      <c r="GGD18" s="2120"/>
      <c r="GGE18" s="2120"/>
      <c r="GGF18" s="2120"/>
      <c r="GGG18" s="2120"/>
      <c r="GGH18" s="2120"/>
      <c r="GGI18" s="2120"/>
      <c r="GGJ18" s="2120"/>
      <c r="GGK18" s="2120"/>
      <c r="GGL18" s="2120"/>
      <c r="GGM18" s="2120"/>
      <c r="GGN18" s="2120"/>
      <c r="GGO18" s="2120" t="s">
        <v>1155</v>
      </c>
      <c r="GGP18" s="2120"/>
      <c r="GGQ18" s="2120"/>
      <c r="GGR18" s="2120"/>
      <c r="GGS18" s="2120"/>
      <c r="GGT18" s="2120"/>
      <c r="GGU18" s="2120"/>
      <c r="GGV18" s="2120"/>
      <c r="GGW18" s="2120"/>
      <c r="GGX18" s="2120"/>
      <c r="GGY18" s="2120"/>
      <c r="GGZ18" s="2120"/>
      <c r="GHA18" s="2120"/>
      <c r="GHB18" s="2120"/>
      <c r="GHC18" s="2120"/>
      <c r="GHD18" s="2120"/>
      <c r="GHE18" s="2120" t="s">
        <v>1155</v>
      </c>
      <c r="GHF18" s="2120"/>
      <c r="GHG18" s="2120"/>
      <c r="GHH18" s="2120"/>
      <c r="GHI18" s="2120"/>
      <c r="GHJ18" s="2120"/>
      <c r="GHK18" s="2120"/>
      <c r="GHL18" s="2120"/>
      <c r="GHM18" s="2120"/>
      <c r="GHN18" s="2120"/>
      <c r="GHO18" s="2120"/>
      <c r="GHP18" s="2120"/>
      <c r="GHQ18" s="2120"/>
      <c r="GHR18" s="2120"/>
      <c r="GHS18" s="2120"/>
      <c r="GHT18" s="2120"/>
      <c r="GHU18" s="2120" t="s">
        <v>1155</v>
      </c>
      <c r="GHV18" s="2120"/>
      <c r="GHW18" s="2120"/>
      <c r="GHX18" s="2120"/>
      <c r="GHY18" s="2120"/>
      <c r="GHZ18" s="2120"/>
      <c r="GIA18" s="2120"/>
      <c r="GIB18" s="2120"/>
      <c r="GIC18" s="2120"/>
      <c r="GID18" s="2120"/>
      <c r="GIE18" s="2120"/>
      <c r="GIF18" s="2120"/>
      <c r="GIG18" s="2120"/>
      <c r="GIH18" s="2120"/>
      <c r="GII18" s="2120"/>
      <c r="GIJ18" s="2120"/>
      <c r="GIK18" s="2120" t="s">
        <v>1155</v>
      </c>
      <c r="GIL18" s="2120"/>
      <c r="GIM18" s="2120"/>
      <c r="GIN18" s="2120"/>
      <c r="GIO18" s="2120"/>
      <c r="GIP18" s="2120"/>
      <c r="GIQ18" s="2120"/>
      <c r="GIR18" s="2120"/>
      <c r="GIS18" s="2120"/>
      <c r="GIT18" s="2120"/>
      <c r="GIU18" s="2120"/>
      <c r="GIV18" s="2120"/>
      <c r="GIW18" s="2120"/>
      <c r="GIX18" s="2120"/>
      <c r="GIY18" s="2120"/>
      <c r="GIZ18" s="2120"/>
      <c r="GJA18" s="2120" t="s">
        <v>1155</v>
      </c>
      <c r="GJB18" s="2120"/>
      <c r="GJC18" s="2120"/>
      <c r="GJD18" s="2120"/>
      <c r="GJE18" s="2120"/>
      <c r="GJF18" s="2120"/>
      <c r="GJG18" s="2120"/>
      <c r="GJH18" s="2120"/>
      <c r="GJI18" s="2120"/>
      <c r="GJJ18" s="2120"/>
      <c r="GJK18" s="2120"/>
      <c r="GJL18" s="2120"/>
      <c r="GJM18" s="2120"/>
      <c r="GJN18" s="2120"/>
      <c r="GJO18" s="2120"/>
      <c r="GJP18" s="2120"/>
      <c r="GJQ18" s="2120" t="s">
        <v>1155</v>
      </c>
      <c r="GJR18" s="2120"/>
      <c r="GJS18" s="2120"/>
      <c r="GJT18" s="2120"/>
      <c r="GJU18" s="2120"/>
      <c r="GJV18" s="2120"/>
      <c r="GJW18" s="2120"/>
      <c r="GJX18" s="2120"/>
      <c r="GJY18" s="2120"/>
      <c r="GJZ18" s="2120"/>
      <c r="GKA18" s="2120"/>
      <c r="GKB18" s="2120"/>
      <c r="GKC18" s="2120"/>
      <c r="GKD18" s="2120"/>
      <c r="GKE18" s="2120"/>
      <c r="GKF18" s="2120"/>
      <c r="GKG18" s="2120" t="s">
        <v>1155</v>
      </c>
      <c r="GKH18" s="2120"/>
      <c r="GKI18" s="2120"/>
      <c r="GKJ18" s="2120"/>
      <c r="GKK18" s="2120"/>
      <c r="GKL18" s="2120"/>
      <c r="GKM18" s="2120"/>
      <c r="GKN18" s="2120"/>
      <c r="GKO18" s="2120"/>
      <c r="GKP18" s="2120"/>
      <c r="GKQ18" s="2120"/>
      <c r="GKR18" s="2120"/>
      <c r="GKS18" s="2120"/>
      <c r="GKT18" s="2120"/>
      <c r="GKU18" s="2120"/>
      <c r="GKV18" s="2120"/>
      <c r="GKW18" s="2120" t="s">
        <v>1155</v>
      </c>
      <c r="GKX18" s="2120"/>
      <c r="GKY18" s="2120"/>
      <c r="GKZ18" s="2120"/>
      <c r="GLA18" s="2120"/>
      <c r="GLB18" s="2120"/>
      <c r="GLC18" s="2120"/>
      <c r="GLD18" s="2120"/>
      <c r="GLE18" s="2120"/>
      <c r="GLF18" s="2120"/>
      <c r="GLG18" s="2120"/>
      <c r="GLH18" s="2120"/>
      <c r="GLI18" s="2120"/>
      <c r="GLJ18" s="2120"/>
      <c r="GLK18" s="2120"/>
      <c r="GLL18" s="2120"/>
      <c r="GLM18" s="2120" t="s">
        <v>1155</v>
      </c>
      <c r="GLN18" s="2120"/>
      <c r="GLO18" s="2120"/>
      <c r="GLP18" s="2120"/>
      <c r="GLQ18" s="2120"/>
      <c r="GLR18" s="2120"/>
      <c r="GLS18" s="2120"/>
      <c r="GLT18" s="2120"/>
      <c r="GLU18" s="2120"/>
      <c r="GLV18" s="2120"/>
      <c r="GLW18" s="2120"/>
      <c r="GLX18" s="2120"/>
      <c r="GLY18" s="2120"/>
      <c r="GLZ18" s="2120"/>
      <c r="GMA18" s="2120"/>
      <c r="GMB18" s="2120"/>
      <c r="GMC18" s="2120" t="s">
        <v>1155</v>
      </c>
      <c r="GMD18" s="2120"/>
      <c r="GME18" s="2120"/>
      <c r="GMF18" s="2120"/>
      <c r="GMG18" s="2120"/>
      <c r="GMH18" s="2120"/>
      <c r="GMI18" s="2120"/>
      <c r="GMJ18" s="2120"/>
      <c r="GMK18" s="2120"/>
      <c r="GML18" s="2120"/>
      <c r="GMM18" s="2120"/>
      <c r="GMN18" s="2120"/>
      <c r="GMO18" s="2120"/>
      <c r="GMP18" s="2120"/>
      <c r="GMQ18" s="2120"/>
      <c r="GMR18" s="2120"/>
      <c r="GMS18" s="2120" t="s">
        <v>1155</v>
      </c>
      <c r="GMT18" s="2120"/>
      <c r="GMU18" s="2120"/>
      <c r="GMV18" s="2120"/>
      <c r="GMW18" s="2120"/>
      <c r="GMX18" s="2120"/>
      <c r="GMY18" s="2120"/>
      <c r="GMZ18" s="2120"/>
      <c r="GNA18" s="2120"/>
      <c r="GNB18" s="2120"/>
      <c r="GNC18" s="2120"/>
      <c r="GND18" s="2120"/>
      <c r="GNE18" s="2120"/>
      <c r="GNF18" s="2120"/>
      <c r="GNG18" s="2120"/>
      <c r="GNH18" s="2120"/>
      <c r="GNI18" s="2120" t="s">
        <v>1155</v>
      </c>
      <c r="GNJ18" s="2120"/>
      <c r="GNK18" s="2120"/>
      <c r="GNL18" s="2120"/>
      <c r="GNM18" s="2120"/>
      <c r="GNN18" s="2120"/>
      <c r="GNO18" s="2120"/>
      <c r="GNP18" s="2120"/>
      <c r="GNQ18" s="2120"/>
      <c r="GNR18" s="2120"/>
      <c r="GNS18" s="2120"/>
      <c r="GNT18" s="2120"/>
      <c r="GNU18" s="2120"/>
      <c r="GNV18" s="2120"/>
      <c r="GNW18" s="2120"/>
      <c r="GNX18" s="2120"/>
      <c r="GNY18" s="2120" t="s">
        <v>1155</v>
      </c>
      <c r="GNZ18" s="2120"/>
      <c r="GOA18" s="2120"/>
      <c r="GOB18" s="2120"/>
      <c r="GOC18" s="2120"/>
      <c r="GOD18" s="2120"/>
      <c r="GOE18" s="2120"/>
      <c r="GOF18" s="2120"/>
      <c r="GOG18" s="2120"/>
      <c r="GOH18" s="2120"/>
      <c r="GOI18" s="2120"/>
      <c r="GOJ18" s="2120"/>
      <c r="GOK18" s="2120"/>
      <c r="GOL18" s="2120"/>
      <c r="GOM18" s="2120"/>
      <c r="GON18" s="2120"/>
      <c r="GOO18" s="2120" t="s">
        <v>1155</v>
      </c>
      <c r="GOP18" s="2120"/>
      <c r="GOQ18" s="2120"/>
      <c r="GOR18" s="2120"/>
      <c r="GOS18" s="2120"/>
      <c r="GOT18" s="2120"/>
      <c r="GOU18" s="2120"/>
      <c r="GOV18" s="2120"/>
      <c r="GOW18" s="2120"/>
      <c r="GOX18" s="2120"/>
      <c r="GOY18" s="2120"/>
      <c r="GOZ18" s="2120"/>
      <c r="GPA18" s="2120"/>
      <c r="GPB18" s="2120"/>
      <c r="GPC18" s="2120"/>
      <c r="GPD18" s="2120"/>
      <c r="GPE18" s="2120" t="s">
        <v>1155</v>
      </c>
      <c r="GPF18" s="2120"/>
      <c r="GPG18" s="2120"/>
      <c r="GPH18" s="2120"/>
      <c r="GPI18" s="2120"/>
      <c r="GPJ18" s="2120"/>
      <c r="GPK18" s="2120"/>
      <c r="GPL18" s="2120"/>
      <c r="GPM18" s="2120"/>
      <c r="GPN18" s="2120"/>
      <c r="GPO18" s="2120"/>
      <c r="GPP18" s="2120"/>
      <c r="GPQ18" s="2120"/>
      <c r="GPR18" s="2120"/>
      <c r="GPS18" s="2120"/>
      <c r="GPT18" s="2120"/>
      <c r="GPU18" s="2120" t="s">
        <v>1155</v>
      </c>
      <c r="GPV18" s="2120"/>
      <c r="GPW18" s="2120"/>
      <c r="GPX18" s="2120"/>
      <c r="GPY18" s="2120"/>
      <c r="GPZ18" s="2120"/>
      <c r="GQA18" s="2120"/>
      <c r="GQB18" s="2120"/>
      <c r="GQC18" s="2120"/>
      <c r="GQD18" s="2120"/>
      <c r="GQE18" s="2120"/>
      <c r="GQF18" s="2120"/>
      <c r="GQG18" s="2120"/>
      <c r="GQH18" s="2120"/>
      <c r="GQI18" s="2120"/>
      <c r="GQJ18" s="2120"/>
      <c r="GQK18" s="2120" t="s">
        <v>1155</v>
      </c>
      <c r="GQL18" s="2120"/>
      <c r="GQM18" s="2120"/>
      <c r="GQN18" s="2120"/>
      <c r="GQO18" s="2120"/>
      <c r="GQP18" s="2120"/>
      <c r="GQQ18" s="2120"/>
      <c r="GQR18" s="2120"/>
      <c r="GQS18" s="2120"/>
      <c r="GQT18" s="2120"/>
      <c r="GQU18" s="2120"/>
      <c r="GQV18" s="2120"/>
      <c r="GQW18" s="2120"/>
      <c r="GQX18" s="2120"/>
      <c r="GQY18" s="2120"/>
      <c r="GQZ18" s="2120"/>
      <c r="GRA18" s="2120" t="s">
        <v>1155</v>
      </c>
      <c r="GRB18" s="2120"/>
      <c r="GRC18" s="2120"/>
      <c r="GRD18" s="2120"/>
      <c r="GRE18" s="2120"/>
      <c r="GRF18" s="2120"/>
      <c r="GRG18" s="2120"/>
      <c r="GRH18" s="2120"/>
      <c r="GRI18" s="2120"/>
      <c r="GRJ18" s="2120"/>
      <c r="GRK18" s="2120"/>
      <c r="GRL18" s="2120"/>
      <c r="GRM18" s="2120"/>
      <c r="GRN18" s="2120"/>
      <c r="GRO18" s="2120"/>
      <c r="GRP18" s="2120"/>
      <c r="GRQ18" s="2120" t="s">
        <v>1155</v>
      </c>
      <c r="GRR18" s="2120"/>
      <c r="GRS18" s="2120"/>
      <c r="GRT18" s="2120"/>
      <c r="GRU18" s="2120"/>
      <c r="GRV18" s="2120"/>
      <c r="GRW18" s="2120"/>
      <c r="GRX18" s="2120"/>
      <c r="GRY18" s="2120"/>
      <c r="GRZ18" s="2120"/>
      <c r="GSA18" s="2120"/>
      <c r="GSB18" s="2120"/>
      <c r="GSC18" s="2120"/>
      <c r="GSD18" s="2120"/>
      <c r="GSE18" s="2120"/>
      <c r="GSF18" s="2120"/>
      <c r="GSG18" s="2120" t="s">
        <v>1155</v>
      </c>
      <c r="GSH18" s="2120"/>
      <c r="GSI18" s="2120"/>
      <c r="GSJ18" s="2120"/>
      <c r="GSK18" s="2120"/>
      <c r="GSL18" s="2120"/>
      <c r="GSM18" s="2120"/>
      <c r="GSN18" s="2120"/>
      <c r="GSO18" s="2120"/>
      <c r="GSP18" s="2120"/>
      <c r="GSQ18" s="2120"/>
      <c r="GSR18" s="2120"/>
      <c r="GSS18" s="2120"/>
      <c r="GST18" s="2120"/>
      <c r="GSU18" s="2120"/>
      <c r="GSV18" s="2120"/>
      <c r="GSW18" s="2120" t="s">
        <v>1155</v>
      </c>
      <c r="GSX18" s="2120"/>
      <c r="GSY18" s="2120"/>
      <c r="GSZ18" s="2120"/>
      <c r="GTA18" s="2120"/>
      <c r="GTB18" s="2120"/>
      <c r="GTC18" s="2120"/>
      <c r="GTD18" s="2120"/>
      <c r="GTE18" s="2120"/>
      <c r="GTF18" s="2120"/>
      <c r="GTG18" s="2120"/>
      <c r="GTH18" s="2120"/>
      <c r="GTI18" s="2120"/>
      <c r="GTJ18" s="2120"/>
      <c r="GTK18" s="2120"/>
      <c r="GTL18" s="2120"/>
      <c r="GTM18" s="2120" t="s">
        <v>1155</v>
      </c>
      <c r="GTN18" s="2120"/>
      <c r="GTO18" s="2120"/>
      <c r="GTP18" s="2120"/>
      <c r="GTQ18" s="2120"/>
      <c r="GTR18" s="2120"/>
      <c r="GTS18" s="2120"/>
      <c r="GTT18" s="2120"/>
      <c r="GTU18" s="2120"/>
      <c r="GTV18" s="2120"/>
      <c r="GTW18" s="2120"/>
      <c r="GTX18" s="2120"/>
      <c r="GTY18" s="2120"/>
      <c r="GTZ18" s="2120"/>
      <c r="GUA18" s="2120"/>
      <c r="GUB18" s="2120"/>
      <c r="GUC18" s="2120" t="s">
        <v>1155</v>
      </c>
      <c r="GUD18" s="2120"/>
      <c r="GUE18" s="2120"/>
      <c r="GUF18" s="2120"/>
      <c r="GUG18" s="2120"/>
      <c r="GUH18" s="2120"/>
      <c r="GUI18" s="2120"/>
      <c r="GUJ18" s="2120"/>
      <c r="GUK18" s="2120"/>
      <c r="GUL18" s="2120"/>
      <c r="GUM18" s="2120"/>
      <c r="GUN18" s="2120"/>
      <c r="GUO18" s="2120"/>
      <c r="GUP18" s="2120"/>
      <c r="GUQ18" s="2120"/>
      <c r="GUR18" s="2120"/>
      <c r="GUS18" s="2120" t="s">
        <v>1155</v>
      </c>
      <c r="GUT18" s="2120"/>
      <c r="GUU18" s="2120"/>
      <c r="GUV18" s="2120"/>
      <c r="GUW18" s="2120"/>
      <c r="GUX18" s="2120"/>
      <c r="GUY18" s="2120"/>
      <c r="GUZ18" s="2120"/>
      <c r="GVA18" s="2120"/>
      <c r="GVB18" s="2120"/>
      <c r="GVC18" s="2120"/>
      <c r="GVD18" s="2120"/>
      <c r="GVE18" s="2120"/>
      <c r="GVF18" s="2120"/>
      <c r="GVG18" s="2120"/>
      <c r="GVH18" s="2120"/>
      <c r="GVI18" s="2120" t="s">
        <v>1155</v>
      </c>
      <c r="GVJ18" s="2120"/>
      <c r="GVK18" s="2120"/>
      <c r="GVL18" s="2120"/>
      <c r="GVM18" s="2120"/>
      <c r="GVN18" s="2120"/>
      <c r="GVO18" s="2120"/>
      <c r="GVP18" s="2120"/>
      <c r="GVQ18" s="2120"/>
      <c r="GVR18" s="2120"/>
      <c r="GVS18" s="2120"/>
      <c r="GVT18" s="2120"/>
      <c r="GVU18" s="2120"/>
      <c r="GVV18" s="2120"/>
      <c r="GVW18" s="2120"/>
      <c r="GVX18" s="2120"/>
      <c r="GVY18" s="2120" t="s">
        <v>1155</v>
      </c>
      <c r="GVZ18" s="2120"/>
      <c r="GWA18" s="2120"/>
      <c r="GWB18" s="2120"/>
      <c r="GWC18" s="2120"/>
      <c r="GWD18" s="2120"/>
      <c r="GWE18" s="2120"/>
      <c r="GWF18" s="2120"/>
      <c r="GWG18" s="2120"/>
      <c r="GWH18" s="2120"/>
      <c r="GWI18" s="2120"/>
      <c r="GWJ18" s="2120"/>
      <c r="GWK18" s="2120"/>
      <c r="GWL18" s="2120"/>
      <c r="GWM18" s="2120"/>
      <c r="GWN18" s="2120"/>
      <c r="GWO18" s="2120" t="s">
        <v>1155</v>
      </c>
      <c r="GWP18" s="2120"/>
      <c r="GWQ18" s="2120"/>
      <c r="GWR18" s="2120"/>
      <c r="GWS18" s="2120"/>
      <c r="GWT18" s="2120"/>
      <c r="GWU18" s="2120"/>
      <c r="GWV18" s="2120"/>
      <c r="GWW18" s="2120"/>
      <c r="GWX18" s="2120"/>
      <c r="GWY18" s="2120"/>
      <c r="GWZ18" s="2120"/>
      <c r="GXA18" s="2120"/>
      <c r="GXB18" s="2120"/>
      <c r="GXC18" s="2120"/>
      <c r="GXD18" s="2120"/>
      <c r="GXE18" s="2120" t="s">
        <v>1155</v>
      </c>
      <c r="GXF18" s="2120"/>
      <c r="GXG18" s="2120"/>
      <c r="GXH18" s="2120"/>
      <c r="GXI18" s="2120"/>
      <c r="GXJ18" s="2120"/>
      <c r="GXK18" s="2120"/>
      <c r="GXL18" s="2120"/>
      <c r="GXM18" s="2120"/>
      <c r="GXN18" s="2120"/>
      <c r="GXO18" s="2120"/>
      <c r="GXP18" s="2120"/>
      <c r="GXQ18" s="2120"/>
      <c r="GXR18" s="2120"/>
      <c r="GXS18" s="2120"/>
      <c r="GXT18" s="2120"/>
      <c r="GXU18" s="2120" t="s">
        <v>1155</v>
      </c>
      <c r="GXV18" s="2120"/>
      <c r="GXW18" s="2120"/>
      <c r="GXX18" s="2120"/>
      <c r="GXY18" s="2120"/>
      <c r="GXZ18" s="2120"/>
      <c r="GYA18" s="2120"/>
      <c r="GYB18" s="2120"/>
      <c r="GYC18" s="2120"/>
      <c r="GYD18" s="2120"/>
      <c r="GYE18" s="2120"/>
      <c r="GYF18" s="2120"/>
      <c r="GYG18" s="2120"/>
      <c r="GYH18" s="2120"/>
      <c r="GYI18" s="2120"/>
      <c r="GYJ18" s="2120"/>
      <c r="GYK18" s="2120" t="s">
        <v>1155</v>
      </c>
      <c r="GYL18" s="2120"/>
      <c r="GYM18" s="2120"/>
      <c r="GYN18" s="2120"/>
      <c r="GYO18" s="2120"/>
      <c r="GYP18" s="2120"/>
      <c r="GYQ18" s="2120"/>
      <c r="GYR18" s="2120"/>
      <c r="GYS18" s="2120"/>
      <c r="GYT18" s="2120"/>
      <c r="GYU18" s="2120"/>
      <c r="GYV18" s="2120"/>
      <c r="GYW18" s="2120"/>
      <c r="GYX18" s="2120"/>
      <c r="GYY18" s="2120"/>
      <c r="GYZ18" s="2120"/>
      <c r="GZA18" s="2120" t="s">
        <v>1155</v>
      </c>
      <c r="GZB18" s="2120"/>
      <c r="GZC18" s="2120"/>
      <c r="GZD18" s="2120"/>
      <c r="GZE18" s="2120"/>
      <c r="GZF18" s="2120"/>
      <c r="GZG18" s="2120"/>
      <c r="GZH18" s="2120"/>
      <c r="GZI18" s="2120"/>
      <c r="GZJ18" s="2120"/>
      <c r="GZK18" s="2120"/>
      <c r="GZL18" s="2120"/>
      <c r="GZM18" s="2120"/>
      <c r="GZN18" s="2120"/>
      <c r="GZO18" s="2120"/>
      <c r="GZP18" s="2120"/>
      <c r="GZQ18" s="2120" t="s">
        <v>1155</v>
      </c>
      <c r="GZR18" s="2120"/>
      <c r="GZS18" s="2120"/>
      <c r="GZT18" s="2120"/>
      <c r="GZU18" s="2120"/>
      <c r="GZV18" s="2120"/>
      <c r="GZW18" s="2120"/>
      <c r="GZX18" s="2120"/>
      <c r="GZY18" s="2120"/>
      <c r="GZZ18" s="2120"/>
      <c r="HAA18" s="2120"/>
      <c r="HAB18" s="2120"/>
      <c r="HAC18" s="2120"/>
      <c r="HAD18" s="2120"/>
      <c r="HAE18" s="2120"/>
      <c r="HAF18" s="2120"/>
      <c r="HAG18" s="2120" t="s">
        <v>1155</v>
      </c>
      <c r="HAH18" s="2120"/>
      <c r="HAI18" s="2120"/>
      <c r="HAJ18" s="2120"/>
      <c r="HAK18" s="2120"/>
      <c r="HAL18" s="2120"/>
      <c r="HAM18" s="2120"/>
      <c r="HAN18" s="2120"/>
      <c r="HAO18" s="2120"/>
      <c r="HAP18" s="2120"/>
      <c r="HAQ18" s="2120"/>
      <c r="HAR18" s="2120"/>
      <c r="HAS18" s="2120"/>
      <c r="HAT18" s="2120"/>
      <c r="HAU18" s="2120"/>
      <c r="HAV18" s="2120"/>
      <c r="HAW18" s="2120" t="s">
        <v>1155</v>
      </c>
      <c r="HAX18" s="2120"/>
      <c r="HAY18" s="2120"/>
      <c r="HAZ18" s="2120"/>
      <c r="HBA18" s="2120"/>
      <c r="HBB18" s="2120"/>
      <c r="HBC18" s="2120"/>
      <c r="HBD18" s="2120"/>
      <c r="HBE18" s="2120"/>
      <c r="HBF18" s="2120"/>
      <c r="HBG18" s="2120"/>
      <c r="HBH18" s="2120"/>
      <c r="HBI18" s="2120"/>
      <c r="HBJ18" s="2120"/>
      <c r="HBK18" s="2120"/>
      <c r="HBL18" s="2120"/>
      <c r="HBM18" s="2120" t="s">
        <v>1155</v>
      </c>
      <c r="HBN18" s="2120"/>
      <c r="HBO18" s="2120"/>
      <c r="HBP18" s="2120"/>
      <c r="HBQ18" s="2120"/>
      <c r="HBR18" s="2120"/>
      <c r="HBS18" s="2120"/>
      <c r="HBT18" s="2120"/>
      <c r="HBU18" s="2120"/>
      <c r="HBV18" s="2120"/>
      <c r="HBW18" s="2120"/>
      <c r="HBX18" s="2120"/>
      <c r="HBY18" s="2120"/>
      <c r="HBZ18" s="2120"/>
      <c r="HCA18" s="2120"/>
      <c r="HCB18" s="2120"/>
      <c r="HCC18" s="2120" t="s">
        <v>1155</v>
      </c>
      <c r="HCD18" s="2120"/>
      <c r="HCE18" s="2120"/>
      <c r="HCF18" s="2120"/>
      <c r="HCG18" s="2120"/>
      <c r="HCH18" s="2120"/>
      <c r="HCI18" s="2120"/>
      <c r="HCJ18" s="2120"/>
      <c r="HCK18" s="2120"/>
      <c r="HCL18" s="2120"/>
      <c r="HCM18" s="2120"/>
      <c r="HCN18" s="2120"/>
      <c r="HCO18" s="2120"/>
      <c r="HCP18" s="2120"/>
      <c r="HCQ18" s="2120"/>
      <c r="HCR18" s="2120"/>
      <c r="HCS18" s="2120" t="s">
        <v>1155</v>
      </c>
      <c r="HCT18" s="2120"/>
      <c r="HCU18" s="2120"/>
      <c r="HCV18" s="2120"/>
      <c r="HCW18" s="2120"/>
      <c r="HCX18" s="2120"/>
      <c r="HCY18" s="2120"/>
      <c r="HCZ18" s="2120"/>
      <c r="HDA18" s="2120"/>
      <c r="HDB18" s="2120"/>
      <c r="HDC18" s="2120"/>
      <c r="HDD18" s="2120"/>
      <c r="HDE18" s="2120"/>
      <c r="HDF18" s="2120"/>
      <c r="HDG18" s="2120"/>
      <c r="HDH18" s="2120"/>
      <c r="HDI18" s="2120" t="s">
        <v>1155</v>
      </c>
      <c r="HDJ18" s="2120"/>
      <c r="HDK18" s="2120"/>
      <c r="HDL18" s="2120"/>
      <c r="HDM18" s="2120"/>
      <c r="HDN18" s="2120"/>
      <c r="HDO18" s="2120"/>
      <c r="HDP18" s="2120"/>
      <c r="HDQ18" s="2120"/>
      <c r="HDR18" s="2120"/>
      <c r="HDS18" s="2120"/>
      <c r="HDT18" s="2120"/>
      <c r="HDU18" s="2120"/>
      <c r="HDV18" s="2120"/>
      <c r="HDW18" s="2120"/>
      <c r="HDX18" s="2120"/>
      <c r="HDY18" s="2120" t="s">
        <v>1155</v>
      </c>
      <c r="HDZ18" s="2120"/>
      <c r="HEA18" s="2120"/>
      <c r="HEB18" s="2120"/>
      <c r="HEC18" s="2120"/>
      <c r="HED18" s="2120"/>
      <c r="HEE18" s="2120"/>
      <c r="HEF18" s="2120"/>
      <c r="HEG18" s="2120"/>
      <c r="HEH18" s="2120"/>
      <c r="HEI18" s="2120"/>
      <c r="HEJ18" s="2120"/>
      <c r="HEK18" s="2120"/>
      <c r="HEL18" s="2120"/>
      <c r="HEM18" s="2120"/>
      <c r="HEN18" s="2120"/>
      <c r="HEO18" s="2120" t="s">
        <v>1155</v>
      </c>
      <c r="HEP18" s="2120"/>
      <c r="HEQ18" s="2120"/>
      <c r="HER18" s="2120"/>
      <c r="HES18" s="2120"/>
      <c r="HET18" s="2120"/>
      <c r="HEU18" s="2120"/>
      <c r="HEV18" s="2120"/>
      <c r="HEW18" s="2120"/>
      <c r="HEX18" s="2120"/>
      <c r="HEY18" s="2120"/>
      <c r="HEZ18" s="2120"/>
      <c r="HFA18" s="2120"/>
      <c r="HFB18" s="2120"/>
      <c r="HFC18" s="2120"/>
      <c r="HFD18" s="2120"/>
      <c r="HFE18" s="2120" t="s">
        <v>1155</v>
      </c>
      <c r="HFF18" s="2120"/>
      <c r="HFG18" s="2120"/>
      <c r="HFH18" s="2120"/>
      <c r="HFI18" s="2120"/>
      <c r="HFJ18" s="2120"/>
      <c r="HFK18" s="2120"/>
      <c r="HFL18" s="2120"/>
      <c r="HFM18" s="2120"/>
      <c r="HFN18" s="2120"/>
      <c r="HFO18" s="2120"/>
      <c r="HFP18" s="2120"/>
      <c r="HFQ18" s="2120"/>
      <c r="HFR18" s="2120"/>
      <c r="HFS18" s="2120"/>
      <c r="HFT18" s="2120"/>
      <c r="HFU18" s="2120" t="s">
        <v>1155</v>
      </c>
      <c r="HFV18" s="2120"/>
      <c r="HFW18" s="2120"/>
      <c r="HFX18" s="2120"/>
      <c r="HFY18" s="2120"/>
      <c r="HFZ18" s="2120"/>
      <c r="HGA18" s="2120"/>
      <c r="HGB18" s="2120"/>
      <c r="HGC18" s="2120"/>
      <c r="HGD18" s="2120"/>
      <c r="HGE18" s="2120"/>
      <c r="HGF18" s="2120"/>
      <c r="HGG18" s="2120"/>
      <c r="HGH18" s="2120"/>
      <c r="HGI18" s="2120"/>
      <c r="HGJ18" s="2120"/>
      <c r="HGK18" s="2120" t="s">
        <v>1155</v>
      </c>
      <c r="HGL18" s="2120"/>
      <c r="HGM18" s="2120"/>
      <c r="HGN18" s="2120"/>
      <c r="HGO18" s="2120"/>
      <c r="HGP18" s="2120"/>
      <c r="HGQ18" s="2120"/>
      <c r="HGR18" s="2120"/>
      <c r="HGS18" s="2120"/>
      <c r="HGT18" s="2120"/>
      <c r="HGU18" s="2120"/>
      <c r="HGV18" s="2120"/>
      <c r="HGW18" s="2120"/>
      <c r="HGX18" s="2120"/>
      <c r="HGY18" s="2120"/>
      <c r="HGZ18" s="2120"/>
      <c r="HHA18" s="2120" t="s">
        <v>1155</v>
      </c>
      <c r="HHB18" s="2120"/>
      <c r="HHC18" s="2120"/>
      <c r="HHD18" s="2120"/>
      <c r="HHE18" s="2120"/>
      <c r="HHF18" s="2120"/>
      <c r="HHG18" s="2120"/>
      <c r="HHH18" s="2120"/>
      <c r="HHI18" s="2120"/>
      <c r="HHJ18" s="2120"/>
      <c r="HHK18" s="2120"/>
      <c r="HHL18" s="2120"/>
      <c r="HHM18" s="2120"/>
      <c r="HHN18" s="2120"/>
      <c r="HHO18" s="2120"/>
      <c r="HHP18" s="2120"/>
      <c r="HHQ18" s="2120" t="s">
        <v>1155</v>
      </c>
      <c r="HHR18" s="2120"/>
      <c r="HHS18" s="2120"/>
      <c r="HHT18" s="2120"/>
      <c r="HHU18" s="2120"/>
      <c r="HHV18" s="2120"/>
      <c r="HHW18" s="2120"/>
      <c r="HHX18" s="2120"/>
      <c r="HHY18" s="2120"/>
      <c r="HHZ18" s="2120"/>
      <c r="HIA18" s="2120"/>
      <c r="HIB18" s="2120"/>
      <c r="HIC18" s="2120"/>
      <c r="HID18" s="2120"/>
      <c r="HIE18" s="2120"/>
      <c r="HIF18" s="2120"/>
      <c r="HIG18" s="2120" t="s">
        <v>1155</v>
      </c>
      <c r="HIH18" s="2120"/>
      <c r="HII18" s="2120"/>
      <c r="HIJ18" s="2120"/>
      <c r="HIK18" s="2120"/>
      <c r="HIL18" s="2120"/>
      <c r="HIM18" s="2120"/>
      <c r="HIN18" s="2120"/>
      <c r="HIO18" s="2120"/>
      <c r="HIP18" s="2120"/>
      <c r="HIQ18" s="2120"/>
      <c r="HIR18" s="2120"/>
      <c r="HIS18" s="2120"/>
      <c r="HIT18" s="2120"/>
      <c r="HIU18" s="2120"/>
      <c r="HIV18" s="2120"/>
      <c r="HIW18" s="2120" t="s">
        <v>1155</v>
      </c>
      <c r="HIX18" s="2120"/>
      <c r="HIY18" s="2120"/>
      <c r="HIZ18" s="2120"/>
      <c r="HJA18" s="2120"/>
      <c r="HJB18" s="2120"/>
      <c r="HJC18" s="2120"/>
      <c r="HJD18" s="2120"/>
      <c r="HJE18" s="2120"/>
      <c r="HJF18" s="2120"/>
      <c r="HJG18" s="2120"/>
      <c r="HJH18" s="2120"/>
      <c r="HJI18" s="2120"/>
      <c r="HJJ18" s="2120"/>
      <c r="HJK18" s="2120"/>
      <c r="HJL18" s="2120"/>
      <c r="HJM18" s="2120" t="s">
        <v>1155</v>
      </c>
      <c r="HJN18" s="2120"/>
      <c r="HJO18" s="2120"/>
      <c r="HJP18" s="2120"/>
      <c r="HJQ18" s="2120"/>
      <c r="HJR18" s="2120"/>
      <c r="HJS18" s="2120"/>
      <c r="HJT18" s="2120"/>
      <c r="HJU18" s="2120"/>
      <c r="HJV18" s="2120"/>
      <c r="HJW18" s="2120"/>
      <c r="HJX18" s="2120"/>
      <c r="HJY18" s="2120"/>
      <c r="HJZ18" s="2120"/>
      <c r="HKA18" s="2120"/>
      <c r="HKB18" s="2120"/>
      <c r="HKC18" s="2120" t="s">
        <v>1155</v>
      </c>
      <c r="HKD18" s="2120"/>
      <c r="HKE18" s="2120"/>
      <c r="HKF18" s="2120"/>
      <c r="HKG18" s="2120"/>
      <c r="HKH18" s="2120"/>
      <c r="HKI18" s="2120"/>
      <c r="HKJ18" s="2120"/>
      <c r="HKK18" s="2120"/>
      <c r="HKL18" s="2120"/>
      <c r="HKM18" s="2120"/>
      <c r="HKN18" s="2120"/>
      <c r="HKO18" s="2120"/>
      <c r="HKP18" s="2120"/>
      <c r="HKQ18" s="2120"/>
      <c r="HKR18" s="2120"/>
      <c r="HKS18" s="2120" t="s">
        <v>1155</v>
      </c>
      <c r="HKT18" s="2120"/>
      <c r="HKU18" s="2120"/>
      <c r="HKV18" s="2120"/>
      <c r="HKW18" s="2120"/>
      <c r="HKX18" s="2120"/>
      <c r="HKY18" s="2120"/>
      <c r="HKZ18" s="2120"/>
      <c r="HLA18" s="2120"/>
      <c r="HLB18" s="2120"/>
      <c r="HLC18" s="2120"/>
      <c r="HLD18" s="2120"/>
      <c r="HLE18" s="2120"/>
      <c r="HLF18" s="2120"/>
      <c r="HLG18" s="2120"/>
      <c r="HLH18" s="2120"/>
      <c r="HLI18" s="2120" t="s">
        <v>1155</v>
      </c>
      <c r="HLJ18" s="2120"/>
      <c r="HLK18" s="2120"/>
      <c r="HLL18" s="2120"/>
      <c r="HLM18" s="2120"/>
      <c r="HLN18" s="2120"/>
      <c r="HLO18" s="2120"/>
      <c r="HLP18" s="2120"/>
      <c r="HLQ18" s="2120"/>
      <c r="HLR18" s="2120"/>
      <c r="HLS18" s="2120"/>
      <c r="HLT18" s="2120"/>
      <c r="HLU18" s="2120"/>
      <c r="HLV18" s="2120"/>
      <c r="HLW18" s="2120"/>
      <c r="HLX18" s="2120"/>
      <c r="HLY18" s="2120" t="s">
        <v>1155</v>
      </c>
      <c r="HLZ18" s="2120"/>
      <c r="HMA18" s="2120"/>
      <c r="HMB18" s="2120"/>
      <c r="HMC18" s="2120"/>
      <c r="HMD18" s="2120"/>
      <c r="HME18" s="2120"/>
      <c r="HMF18" s="2120"/>
      <c r="HMG18" s="2120"/>
      <c r="HMH18" s="2120"/>
      <c r="HMI18" s="2120"/>
      <c r="HMJ18" s="2120"/>
      <c r="HMK18" s="2120"/>
      <c r="HML18" s="2120"/>
      <c r="HMM18" s="2120"/>
      <c r="HMN18" s="2120"/>
      <c r="HMO18" s="2120" t="s">
        <v>1155</v>
      </c>
      <c r="HMP18" s="2120"/>
      <c r="HMQ18" s="2120"/>
      <c r="HMR18" s="2120"/>
      <c r="HMS18" s="2120"/>
      <c r="HMT18" s="2120"/>
      <c r="HMU18" s="2120"/>
      <c r="HMV18" s="2120"/>
      <c r="HMW18" s="2120"/>
      <c r="HMX18" s="2120"/>
      <c r="HMY18" s="2120"/>
      <c r="HMZ18" s="2120"/>
      <c r="HNA18" s="2120"/>
      <c r="HNB18" s="2120"/>
      <c r="HNC18" s="2120"/>
      <c r="HND18" s="2120"/>
      <c r="HNE18" s="2120" t="s">
        <v>1155</v>
      </c>
      <c r="HNF18" s="2120"/>
      <c r="HNG18" s="2120"/>
      <c r="HNH18" s="2120"/>
      <c r="HNI18" s="2120"/>
      <c r="HNJ18" s="2120"/>
      <c r="HNK18" s="2120"/>
      <c r="HNL18" s="2120"/>
      <c r="HNM18" s="2120"/>
      <c r="HNN18" s="2120"/>
      <c r="HNO18" s="2120"/>
      <c r="HNP18" s="2120"/>
      <c r="HNQ18" s="2120"/>
      <c r="HNR18" s="2120"/>
      <c r="HNS18" s="2120"/>
      <c r="HNT18" s="2120"/>
      <c r="HNU18" s="2120" t="s">
        <v>1155</v>
      </c>
      <c r="HNV18" s="2120"/>
      <c r="HNW18" s="2120"/>
      <c r="HNX18" s="2120"/>
      <c r="HNY18" s="2120"/>
      <c r="HNZ18" s="2120"/>
      <c r="HOA18" s="2120"/>
      <c r="HOB18" s="2120"/>
      <c r="HOC18" s="2120"/>
      <c r="HOD18" s="2120"/>
      <c r="HOE18" s="2120"/>
      <c r="HOF18" s="2120"/>
      <c r="HOG18" s="2120"/>
      <c r="HOH18" s="2120"/>
      <c r="HOI18" s="2120"/>
      <c r="HOJ18" s="2120"/>
      <c r="HOK18" s="2120" t="s">
        <v>1155</v>
      </c>
      <c r="HOL18" s="2120"/>
      <c r="HOM18" s="2120"/>
      <c r="HON18" s="2120"/>
      <c r="HOO18" s="2120"/>
      <c r="HOP18" s="2120"/>
      <c r="HOQ18" s="2120"/>
      <c r="HOR18" s="2120"/>
      <c r="HOS18" s="2120"/>
      <c r="HOT18" s="2120"/>
      <c r="HOU18" s="2120"/>
      <c r="HOV18" s="2120"/>
      <c r="HOW18" s="2120"/>
      <c r="HOX18" s="2120"/>
      <c r="HOY18" s="2120"/>
      <c r="HOZ18" s="2120"/>
      <c r="HPA18" s="2120" t="s">
        <v>1155</v>
      </c>
      <c r="HPB18" s="2120"/>
      <c r="HPC18" s="2120"/>
      <c r="HPD18" s="2120"/>
      <c r="HPE18" s="2120"/>
      <c r="HPF18" s="2120"/>
      <c r="HPG18" s="2120"/>
      <c r="HPH18" s="2120"/>
      <c r="HPI18" s="2120"/>
      <c r="HPJ18" s="2120"/>
      <c r="HPK18" s="2120"/>
      <c r="HPL18" s="2120"/>
      <c r="HPM18" s="2120"/>
      <c r="HPN18" s="2120"/>
      <c r="HPO18" s="2120"/>
      <c r="HPP18" s="2120"/>
      <c r="HPQ18" s="2120" t="s">
        <v>1155</v>
      </c>
      <c r="HPR18" s="2120"/>
      <c r="HPS18" s="2120"/>
      <c r="HPT18" s="2120"/>
      <c r="HPU18" s="2120"/>
      <c r="HPV18" s="2120"/>
      <c r="HPW18" s="2120"/>
      <c r="HPX18" s="2120"/>
      <c r="HPY18" s="2120"/>
      <c r="HPZ18" s="2120"/>
      <c r="HQA18" s="2120"/>
      <c r="HQB18" s="2120"/>
      <c r="HQC18" s="2120"/>
      <c r="HQD18" s="2120"/>
      <c r="HQE18" s="2120"/>
      <c r="HQF18" s="2120"/>
      <c r="HQG18" s="2120" t="s">
        <v>1155</v>
      </c>
      <c r="HQH18" s="2120"/>
      <c r="HQI18" s="2120"/>
      <c r="HQJ18" s="2120"/>
      <c r="HQK18" s="2120"/>
      <c r="HQL18" s="2120"/>
      <c r="HQM18" s="2120"/>
      <c r="HQN18" s="2120"/>
      <c r="HQO18" s="2120"/>
      <c r="HQP18" s="2120"/>
      <c r="HQQ18" s="2120"/>
      <c r="HQR18" s="2120"/>
      <c r="HQS18" s="2120"/>
      <c r="HQT18" s="2120"/>
      <c r="HQU18" s="2120"/>
      <c r="HQV18" s="2120"/>
      <c r="HQW18" s="2120" t="s">
        <v>1155</v>
      </c>
      <c r="HQX18" s="2120"/>
      <c r="HQY18" s="2120"/>
      <c r="HQZ18" s="2120"/>
      <c r="HRA18" s="2120"/>
      <c r="HRB18" s="2120"/>
      <c r="HRC18" s="2120"/>
      <c r="HRD18" s="2120"/>
      <c r="HRE18" s="2120"/>
      <c r="HRF18" s="2120"/>
      <c r="HRG18" s="2120"/>
      <c r="HRH18" s="2120"/>
      <c r="HRI18" s="2120"/>
      <c r="HRJ18" s="2120"/>
      <c r="HRK18" s="2120"/>
      <c r="HRL18" s="2120"/>
      <c r="HRM18" s="2120" t="s">
        <v>1155</v>
      </c>
      <c r="HRN18" s="2120"/>
      <c r="HRO18" s="2120"/>
      <c r="HRP18" s="2120"/>
      <c r="HRQ18" s="2120"/>
      <c r="HRR18" s="2120"/>
      <c r="HRS18" s="2120"/>
      <c r="HRT18" s="2120"/>
      <c r="HRU18" s="2120"/>
      <c r="HRV18" s="2120"/>
      <c r="HRW18" s="2120"/>
      <c r="HRX18" s="2120"/>
      <c r="HRY18" s="2120"/>
      <c r="HRZ18" s="2120"/>
      <c r="HSA18" s="2120"/>
      <c r="HSB18" s="2120"/>
      <c r="HSC18" s="2120" t="s">
        <v>1155</v>
      </c>
      <c r="HSD18" s="2120"/>
      <c r="HSE18" s="2120"/>
      <c r="HSF18" s="2120"/>
      <c r="HSG18" s="2120"/>
      <c r="HSH18" s="2120"/>
      <c r="HSI18" s="2120"/>
      <c r="HSJ18" s="2120"/>
      <c r="HSK18" s="2120"/>
      <c r="HSL18" s="2120"/>
      <c r="HSM18" s="2120"/>
      <c r="HSN18" s="2120"/>
      <c r="HSO18" s="2120"/>
      <c r="HSP18" s="2120"/>
      <c r="HSQ18" s="2120"/>
      <c r="HSR18" s="2120"/>
      <c r="HSS18" s="2120" t="s">
        <v>1155</v>
      </c>
      <c r="HST18" s="2120"/>
      <c r="HSU18" s="2120"/>
      <c r="HSV18" s="2120"/>
      <c r="HSW18" s="2120"/>
      <c r="HSX18" s="2120"/>
      <c r="HSY18" s="2120"/>
      <c r="HSZ18" s="2120"/>
      <c r="HTA18" s="2120"/>
      <c r="HTB18" s="2120"/>
      <c r="HTC18" s="2120"/>
      <c r="HTD18" s="2120"/>
      <c r="HTE18" s="2120"/>
      <c r="HTF18" s="2120"/>
      <c r="HTG18" s="2120"/>
      <c r="HTH18" s="2120"/>
      <c r="HTI18" s="2120" t="s">
        <v>1155</v>
      </c>
      <c r="HTJ18" s="2120"/>
      <c r="HTK18" s="2120"/>
      <c r="HTL18" s="2120"/>
      <c r="HTM18" s="2120"/>
      <c r="HTN18" s="2120"/>
      <c r="HTO18" s="2120"/>
      <c r="HTP18" s="2120"/>
      <c r="HTQ18" s="2120"/>
      <c r="HTR18" s="2120"/>
      <c r="HTS18" s="2120"/>
      <c r="HTT18" s="2120"/>
      <c r="HTU18" s="2120"/>
      <c r="HTV18" s="2120"/>
      <c r="HTW18" s="2120"/>
      <c r="HTX18" s="2120"/>
      <c r="HTY18" s="2120" t="s">
        <v>1155</v>
      </c>
      <c r="HTZ18" s="2120"/>
      <c r="HUA18" s="2120"/>
      <c r="HUB18" s="2120"/>
      <c r="HUC18" s="2120"/>
      <c r="HUD18" s="2120"/>
      <c r="HUE18" s="2120"/>
      <c r="HUF18" s="2120"/>
      <c r="HUG18" s="2120"/>
      <c r="HUH18" s="2120"/>
      <c r="HUI18" s="2120"/>
      <c r="HUJ18" s="2120"/>
      <c r="HUK18" s="2120"/>
      <c r="HUL18" s="2120"/>
      <c r="HUM18" s="2120"/>
      <c r="HUN18" s="2120"/>
      <c r="HUO18" s="2120" t="s">
        <v>1155</v>
      </c>
      <c r="HUP18" s="2120"/>
      <c r="HUQ18" s="2120"/>
      <c r="HUR18" s="2120"/>
      <c r="HUS18" s="2120"/>
      <c r="HUT18" s="2120"/>
      <c r="HUU18" s="2120"/>
      <c r="HUV18" s="2120"/>
      <c r="HUW18" s="2120"/>
      <c r="HUX18" s="2120"/>
      <c r="HUY18" s="2120"/>
      <c r="HUZ18" s="2120"/>
      <c r="HVA18" s="2120"/>
      <c r="HVB18" s="2120"/>
      <c r="HVC18" s="2120"/>
      <c r="HVD18" s="2120"/>
      <c r="HVE18" s="2120" t="s">
        <v>1155</v>
      </c>
      <c r="HVF18" s="2120"/>
      <c r="HVG18" s="2120"/>
      <c r="HVH18" s="2120"/>
      <c r="HVI18" s="2120"/>
      <c r="HVJ18" s="2120"/>
      <c r="HVK18" s="2120"/>
      <c r="HVL18" s="2120"/>
      <c r="HVM18" s="2120"/>
      <c r="HVN18" s="2120"/>
      <c r="HVO18" s="2120"/>
      <c r="HVP18" s="2120"/>
      <c r="HVQ18" s="2120"/>
      <c r="HVR18" s="2120"/>
      <c r="HVS18" s="2120"/>
      <c r="HVT18" s="2120"/>
      <c r="HVU18" s="2120" t="s">
        <v>1155</v>
      </c>
      <c r="HVV18" s="2120"/>
      <c r="HVW18" s="2120"/>
      <c r="HVX18" s="2120"/>
      <c r="HVY18" s="2120"/>
      <c r="HVZ18" s="2120"/>
      <c r="HWA18" s="2120"/>
      <c r="HWB18" s="2120"/>
      <c r="HWC18" s="2120"/>
      <c r="HWD18" s="2120"/>
      <c r="HWE18" s="2120"/>
      <c r="HWF18" s="2120"/>
      <c r="HWG18" s="2120"/>
      <c r="HWH18" s="2120"/>
      <c r="HWI18" s="2120"/>
      <c r="HWJ18" s="2120"/>
      <c r="HWK18" s="2120" t="s">
        <v>1155</v>
      </c>
      <c r="HWL18" s="2120"/>
      <c r="HWM18" s="2120"/>
      <c r="HWN18" s="2120"/>
      <c r="HWO18" s="2120"/>
      <c r="HWP18" s="2120"/>
      <c r="HWQ18" s="2120"/>
      <c r="HWR18" s="2120"/>
      <c r="HWS18" s="2120"/>
      <c r="HWT18" s="2120"/>
      <c r="HWU18" s="2120"/>
      <c r="HWV18" s="2120"/>
      <c r="HWW18" s="2120"/>
      <c r="HWX18" s="2120"/>
      <c r="HWY18" s="2120"/>
      <c r="HWZ18" s="2120"/>
      <c r="HXA18" s="2120" t="s">
        <v>1155</v>
      </c>
      <c r="HXB18" s="2120"/>
      <c r="HXC18" s="2120"/>
      <c r="HXD18" s="2120"/>
      <c r="HXE18" s="2120"/>
      <c r="HXF18" s="2120"/>
      <c r="HXG18" s="2120"/>
      <c r="HXH18" s="2120"/>
      <c r="HXI18" s="2120"/>
      <c r="HXJ18" s="2120"/>
      <c r="HXK18" s="2120"/>
      <c r="HXL18" s="2120"/>
      <c r="HXM18" s="2120"/>
      <c r="HXN18" s="2120"/>
      <c r="HXO18" s="2120"/>
      <c r="HXP18" s="2120"/>
      <c r="HXQ18" s="2120" t="s">
        <v>1155</v>
      </c>
      <c r="HXR18" s="2120"/>
      <c r="HXS18" s="2120"/>
      <c r="HXT18" s="2120"/>
      <c r="HXU18" s="2120"/>
      <c r="HXV18" s="2120"/>
      <c r="HXW18" s="2120"/>
      <c r="HXX18" s="2120"/>
      <c r="HXY18" s="2120"/>
      <c r="HXZ18" s="2120"/>
      <c r="HYA18" s="2120"/>
      <c r="HYB18" s="2120"/>
      <c r="HYC18" s="2120"/>
      <c r="HYD18" s="2120"/>
      <c r="HYE18" s="2120"/>
      <c r="HYF18" s="2120"/>
      <c r="HYG18" s="2120" t="s">
        <v>1155</v>
      </c>
      <c r="HYH18" s="2120"/>
      <c r="HYI18" s="2120"/>
      <c r="HYJ18" s="2120"/>
      <c r="HYK18" s="2120"/>
      <c r="HYL18" s="2120"/>
      <c r="HYM18" s="2120"/>
      <c r="HYN18" s="2120"/>
      <c r="HYO18" s="2120"/>
      <c r="HYP18" s="2120"/>
      <c r="HYQ18" s="2120"/>
      <c r="HYR18" s="2120"/>
      <c r="HYS18" s="2120"/>
      <c r="HYT18" s="2120"/>
      <c r="HYU18" s="2120"/>
      <c r="HYV18" s="2120"/>
      <c r="HYW18" s="2120" t="s">
        <v>1155</v>
      </c>
      <c r="HYX18" s="2120"/>
      <c r="HYY18" s="2120"/>
      <c r="HYZ18" s="2120"/>
      <c r="HZA18" s="2120"/>
      <c r="HZB18" s="2120"/>
      <c r="HZC18" s="2120"/>
      <c r="HZD18" s="2120"/>
      <c r="HZE18" s="2120"/>
      <c r="HZF18" s="2120"/>
      <c r="HZG18" s="2120"/>
      <c r="HZH18" s="2120"/>
      <c r="HZI18" s="2120"/>
      <c r="HZJ18" s="2120"/>
      <c r="HZK18" s="2120"/>
      <c r="HZL18" s="2120"/>
      <c r="HZM18" s="2120" t="s">
        <v>1155</v>
      </c>
      <c r="HZN18" s="2120"/>
      <c r="HZO18" s="2120"/>
      <c r="HZP18" s="2120"/>
      <c r="HZQ18" s="2120"/>
      <c r="HZR18" s="2120"/>
      <c r="HZS18" s="2120"/>
      <c r="HZT18" s="2120"/>
      <c r="HZU18" s="2120"/>
      <c r="HZV18" s="2120"/>
      <c r="HZW18" s="2120"/>
      <c r="HZX18" s="2120"/>
      <c r="HZY18" s="2120"/>
      <c r="HZZ18" s="2120"/>
      <c r="IAA18" s="2120"/>
      <c r="IAB18" s="2120"/>
      <c r="IAC18" s="2120" t="s">
        <v>1155</v>
      </c>
      <c r="IAD18" s="2120"/>
      <c r="IAE18" s="2120"/>
      <c r="IAF18" s="2120"/>
      <c r="IAG18" s="2120"/>
      <c r="IAH18" s="2120"/>
      <c r="IAI18" s="2120"/>
      <c r="IAJ18" s="2120"/>
      <c r="IAK18" s="2120"/>
      <c r="IAL18" s="2120"/>
      <c r="IAM18" s="2120"/>
      <c r="IAN18" s="2120"/>
      <c r="IAO18" s="2120"/>
      <c r="IAP18" s="2120"/>
      <c r="IAQ18" s="2120"/>
      <c r="IAR18" s="2120"/>
      <c r="IAS18" s="2120" t="s">
        <v>1155</v>
      </c>
      <c r="IAT18" s="2120"/>
      <c r="IAU18" s="2120"/>
      <c r="IAV18" s="2120"/>
      <c r="IAW18" s="2120"/>
      <c r="IAX18" s="2120"/>
      <c r="IAY18" s="2120"/>
      <c r="IAZ18" s="2120"/>
      <c r="IBA18" s="2120"/>
      <c r="IBB18" s="2120"/>
      <c r="IBC18" s="2120"/>
      <c r="IBD18" s="2120"/>
      <c r="IBE18" s="2120"/>
      <c r="IBF18" s="2120"/>
      <c r="IBG18" s="2120"/>
      <c r="IBH18" s="2120"/>
      <c r="IBI18" s="2120" t="s">
        <v>1155</v>
      </c>
      <c r="IBJ18" s="2120"/>
      <c r="IBK18" s="2120"/>
      <c r="IBL18" s="2120"/>
      <c r="IBM18" s="2120"/>
      <c r="IBN18" s="2120"/>
      <c r="IBO18" s="2120"/>
      <c r="IBP18" s="2120"/>
      <c r="IBQ18" s="2120"/>
      <c r="IBR18" s="2120"/>
      <c r="IBS18" s="2120"/>
      <c r="IBT18" s="2120"/>
      <c r="IBU18" s="2120"/>
      <c r="IBV18" s="2120"/>
      <c r="IBW18" s="2120"/>
      <c r="IBX18" s="2120"/>
      <c r="IBY18" s="2120" t="s">
        <v>1155</v>
      </c>
      <c r="IBZ18" s="2120"/>
      <c r="ICA18" s="2120"/>
      <c r="ICB18" s="2120"/>
      <c r="ICC18" s="2120"/>
      <c r="ICD18" s="2120"/>
      <c r="ICE18" s="2120"/>
      <c r="ICF18" s="2120"/>
      <c r="ICG18" s="2120"/>
      <c r="ICH18" s="2120"/>
      <c r="ICI18" s="2120"/>
      <c r="ICJ18" s="2120"/>
      <c r="ICK18" s="2120"/>
      <c r="ICL18" s="2120"/>
      <c r="ICM18" s="2120"/>
      <c r="ICN18" s="2120"/>
      <c r="ICO18" s="2120" t="s">
        <v>1155</v>
      </c>
      <c r="ICP18" s="2120"/>
      <c r="ICQ18" s="2120"/>
      <c r="ICR18" s="2120"/>
      <c r="ICS18" s="2120"/>
      <c r="ICT18" s="2120"/>
      <c r="ICU18" s="2120"/>
      <c r="ICV18" s="2120"/>
      <c r="ICW18" s="2120"/>
      <c r="ICX18" s="2120"/>
      <c r="ICY18" s="2120"/>
      <c r="ICZ18" s="2120"/>
      <c r="IDA18" s="2120"/>
      <c r="IDB18" s="2120"/>
      <c r="IDC18" s="2120"/>
      <c r="IDD18" s="2120"/>
      <c r="IDE18" s="2120" t="s">
        <v>1155</v>
      </c>
      <c r="IDF18" s="2120"/>
      <c r="IDG18" s="2120"/>
      <c r="IDH18" s="2120"/>
      <c r="IDI18" s="2120"/>
      <c r="IDJ18" s="2120"/>
      <c r="IDK18" s="2120"/>
      <c r="IDL18" s="2120"/>
      <c r="IDM18" s="2120"/>
      <c r="IDN18" s="2120"/>
      <c r="IDO18" s="2120"/>
      <c r="IDP18" s="2120"/>
      <c r="IDQ18" s="2120"/>
      <c r="IDR18" s="2120"/>
      <c r="IDS18" s="2120"/>
      <c r="IDT18" s="2120"/>
      <c r="IDU18" s="2120" t="s">
        <v>1155</v>
      </c>
      <c r="IDV18" s="2120"/>
      <c r="IDW18" s="2120"/>
      <c r="IDX18" s="2120"/>
      <c r="IDY18" s="2120"/>
      <c r="IDZ18" s="2120"/>
      <c r="IEA18" s="2120"/>
      <c r="IEB18" s="2120"/>
      <c r="IEC18" s="2120"/>
      <c r="IED18" s="2120"/>
      <c r="IEE18" s="2120"/>
      <c r="IEF18" s="2120"/>
      <c r="IEG18" s="2120"/>
      <c r="IEH18" s="2120"/>
      <c r="IEI18" s="2120"/>
      <c r="IEJ18" s="2120"/>
      <c r="IEK18" s="2120" t="s">
        <v>1155</v>
      </c>
      <c r="IEL18" s="2120"/>
      <c r="IEM18" s="2120"/>
      <c r="IEN18" s="2120"/>
      <c r="IEO18" s="2120"/>
      <c r="IEP18" s="2120"/>
      <c r="IEQ18" s="2120"/>
      <c r="IER18" s="2120"/>
      <c r="IES18" s="2120"/>
      <c r="IET18" s="2120"/>
      <c r="IEU18" s="2120"/>
      <c r="IEV18" s="2120"/>
      <c r="IEW18" s="2120"/>
      <c r="IEX18" s="2120"/>
      <c r="IEY18" s="2120"/>
      <c r="IEZ18" s="2120"/>
      <c r="IFA18" s="2120" t="s">
        <v>1155</v>
      </c>
      <c r="IFB18" s="2120"/>
      <c r="IFC18" s="2120"/>
      <c r="IFD18" s="2120"/>
      <c r="IFE18" s="2120"/>
      <c r="IFF18" s="2120"/>
      <c r="IFG18" s="2120"/>
      <c r="IFH18" s="2120"/>
      <c r="IFI18" s="2120"/>
      <c r="IFJ18" s="2120"/>
      <c r="IFK18" s="2120"/>
      <c r="IFL18" s="2120"/>
      <c r="IFM18" s="2120"/>
      <c r="IFN18" s="2120"/>
      <c r="IFO18" s="2120"/>
      <c r="IFP18" s="2120"/>
      <c r="IFQ18" s="2120" t="s">
        <v>1155</v>
      </c>
      <c r="IFR18" s="2120"/>
      <c r="IFS18" s="2120"/>
      <c r="IFT18" s="2120"/>
      <c r="IFU18" s="2120"/>
      <c r="IFV18" s="2120"/>
      <c r="IFW18" s="2120"/>
      <c r="IFX18" s="2120"/>
      <c r="IFY18" s="2120"/>
      <c r="IFZ18" s="2120"/>
      <c r="IGA18" s="2120"/>
      <c r="IGB18" s="2120"/>
      <c r="IGC18" s="2120"/>
      <c r="IGD18" s="2120"/>
      <c r="IGE18" s="2120"/>
      <c r="IGF18" s="2120"/>
      <c r="IGG18" s="2120" t="s">
        <v>1155</v>
      </c>
      <c r="IGH18" s="2120"/>
      <c r="IGI18" s="2120"/>
      <c r="IGJ18" s="2120"/>
      <c r="IGK18" s="2120"/>
      <c r="IGL18" s="2120"/>
      <c r="IGM18" s="2120"/>
      <c r="IGN18" s="2120"/>
      <c r="IGO18" s="2120"/>
      <c r="IGP18" s="2120"/>
      <c r="IGQ18" s="2120"/>
      <c r="IGR18" s="2120"/>
      <c r="IGS18" s="2120"/>
      <c r="IGT18" s="2120"/>
      <c r="IGU18" s="2120"/>
      <c r="IGV18" s="2120"/>
      <c r="IGW18" s="2120" t="s">
        <v>1155</v>
      </c>
      <c r="IGX18" s="2120"/>
      <c r="IGY18" s="2120"/>
      <c r="IGZ18" s="2120"/>
      <c r="IHA18" s="2120"/>
      <c r="IHB18" s="2120"/>
      <c r="IHC18" s="2120"/>
      <c r="IHD18" s="2120"/>
      <c r="IHE18" s="2120"/>
      <c r="IHF18" s="2120"/>
      <c r="IHG18" s="2120"/>
      <c r="IHH18" s="2120"/>
      <c r="IHI18" s="2120"/>
      <c r="IHJ18" s="2120"/>
      <c r="IHK18" s="2120"/>
      <c r="IHL18" s="2120"/>
      <c r="IHM18" s="2120" t="s">
        <v>1155</v>
      </c>
      <c r="IHN18" s="2120"/>
      <c r="IHO18" s="2120"/>
      <c r="IHP18" s="2120"/>
      <c r="IHQ18" s="2120"/>
      <c r="IHR18" s="2120"/>
      <c r="IHS18" s="2120"/>
      <c r="IHT18" s="2120"/>
      <c r="IHU18" s="2120"/>
      <c r="IHV18" s="2120"/>
      <c r="IHW18" s="2120"/>
      <c r="IHX18" s="2120"/>
      <c r="IHY18" s="2120"/>
      <c r="IHZ18" s="2120"/>
      <c r="IIA18" s="2120"/>
      <c r="IIB18" s="2120"/>
      <c r="IIC18" s="2120" t="s">
        <v>1155</v>
      </c>
      <c r="IID18" s="2120"/>
      <c r="IIE18" s="2120"/>
      <c r="IIF18" s="2120"/>
      <c r="IIG18" s="2120"/>
      <c r="IIH18" s="2120"/>
      <c r="III18" s="2120"/>
      <c r="IIJ18" s="2120"/>
      <c r="IIK18" s="2120"/>
      <c r="IIL18" s="2120"/>
      <c r="IIM18" s="2120"/>
      <c r="IIN18" s="2120"/>
      <c r="IIO18" s="2120"/>
      <c r="IIP18" s="2120"/>
      <c r="IIQ18" s="2120"/>
      <c r="IIR18" s="2120"/>
      <c r="IIS18" s="2120" t="s">
        <v>1155</v>
      </c>
      <c r="IIT18" s="2120"/>
      <c r="IIU18" s="2120"/>
      <c r="IIV18" s="2120"/>
      <c r="IIW18" s="2120"/>
      <c r="IIX18" s="2120"/>
      <c r="IIY18" s="2120"/>
      <c r="IIZ18" s="2120"/>
      <c r="IJA18" s="2120"/>
      <c r="IJB18" s="2120"/>
      <c r="IJC18" s="2120"/>
      <c r="IJD18" s="2120"/>
      <c r="IJE18" s="2120"/>
      <c r="IJF18" s="2120"/>
      <c r="IJG18" s="2120"/>
      <c r="IJH18" s="2120"/>
      <c r="IJI18" s="2120" t="s">
        <v>1155</v>
      </c>
      <c r="IJJ18" s="2120"/>
      <c r="IJK18" s="2120"/>
      <c r="IJL18" s="2120"/>
      <c r="IJM18" s="2120"/>
      <c r="IJN18" s="2120"/>
      <c r="IJO18" s="2120"/>
      <c r="IJP18" s="2120"/>
      <c r="IJQ18" s="2120"/>
      <c r="IJR18" s="2120"/>
      <c r="IJS18" s="2120"/>
      <c r="IJT18" s="2120"/>
      <c r="IJU18" s="2120"/>
      <c r="IJV18" s="2120"/>
      <c r="IJW18" s="2120"/>
      <c r="IJX18" s="2120"/>
      <c r="IJY18" s="2120" t="s">
        <v>1155</v>
      </c>
      <c r="IJZ18" s="2120"/>
      <c r="IKA18" s="2120"/>
      <c r="IKB18" s="2120"/>
      <c r="IKC18" s="2120"/>
      <c r="IKD18" s="2120"/>
      <c r="IKE18" s="2120"/>
      <c r="IKF18" s="2120"/>
      <c r="IKG18" s="2120"/>
      <c r="IKH18" s="2120"/>
      <c r="IKI18" s="2120"/>
      <c r="IKJ18" s="2120"/>
      <c r="IKK18" s="2120"/>
      <c r="IKL18" s="2120"/>
      <c r="IKM18" s="2120"/>
      <c r="IKN18" s="2120"/>
      <c r="IKO18" s="2120" t="s">
        <v>1155</v>
      </c>
      <c r="IKP18" s="2120"/>
      <c r="IKQ18" s="2120"/>
      <c r="IKR18" s="2120"/>
      <c r="IKS18" s="2120"/>
      <c r="IKT18" s="2120"/>
      <c r="IKU18" s="2120"/>
      <c r="IKV18" s="2120"/>
      <c r="IKW18" s="2120"/>
      <c r="IKX18" s="2120"/>
      <c r="IKY18" s="2120"/>
      <c r="IKZ18" s="2120"/>
      <c r="ILA18" s="2120"/>
      <c r="ILB18" s="2120"/>
      <c r="ILC18" s="2120"/>
      <c r="ILD18" s="2120"/>
      <c r="ILE18" s="2120" t="s">
        <v>1155</v>
      </c>
      <c r="ILF18" s="2120"/>
      <c r="ILG18" s="2120"/>
      <c r="ILH18" s="2120"/>
      <c r="ILI18" s="2120"/>
      <c r="ILJ18" s="2120"/>
      <c r="ILK18" s="2120"/>
      <c r="ILL18" s="2120"/>
      <c r="ILM18" s="2120"/>
      <c r="ILN18" s="2120"/>
      <c r="ILO18" s="2120"/>
      <c r="ILP18" s="2120"/>
      <c r="ILQ18" s="2120"/>
      <c r="ILR18" s="2120"/>
      <c r="ILS18" s="2120"/>
      <c r="ILT18" s="2120"/>
      <c r="ILU18" s="2120" t="s">
        <v>1155</v>
      </c>
      <c r="ILV18" s="2120"/>
      <c r="ILW18" s="2120"/>
      <c r="ILX18" s="2120"/>
      <c r="ILY18" s="2120"/>
      <c r="ILZ18" s="2120"/>
      <c r="IMA18" s="2120"/>
      <c r="IMB18" s="2120"/>
      <c r="IMC18" s="2120"/>
      <c r="IMD18" s="2120"/>
      <c r="IME18" s="2120"/>
      <c r="IMF18" s="2120"/>
      <c r="IMG18" s="2120"/>
      <c r="IMH18" s="2120"/>
      <c r="IMI18" s="2120"/>
      <c r="IMJ18" s="2120"/>
      <c r="IMK18" s="2120" t="s">
        <v>1155</v>
      </c>
      <c r="IML18" s="2120"/>
      <c r="IMM18" s="2120"/>
      <c r="IMN18" s="2120"/>
      <c r="IMO18" s="2120"/>
      <c r="IMP18" s="2120"/>
      <c r="IMQ18" s="2120"/>
      <c r="IMR18" s="2120"/>
      <c r="IMS18" s="2120"/>
      <c r="IMT18" s="2120"/>
      <c r="IMU18" s="2120"/>
      <c r="IMV18" s="2120"/>
      <c r="IMW18" s="2120"/>
      <c r="IMX18" s="2120"/>
      <c r="IMY18" s="2120"/>
      <c r="IMZ18" s="2120"/>
      <c r="INA18" s="2120" t="s">
        <v>1155</v>
      </c>
      <c r="INB18" s="2120"/>
      <c r="INC18" s="2120"/>
      <c r="IND18" s="2120"/>
      <c r="INE18" s="2120"/>
      <c r="INF18" s="2120"/>
      <c r="ING18" s="2120"/>
      <c r="INH18" s="2120"/>
      <c r="INI18" s="2120"/>
      <c r="INJ18" s="2120"/>
      <c r="INK18" s="2120"/>
      <c r="INL18" s="2120"/>
      <c r="INM18" s="2120"/>
      <c r="INN18" s="2120"/>
      <c r="INO18" s="2120"/>
      <c r="INP18" s="2120"/>
      <c r="INQ18" s="2120" t="s">
        <v>1155</v>
      </c>
      <c r="INR18" s="2120"/>
      <c r="INS18" s="2120"/>
      <c r="INT18" s="2120"/>
      <c r="INU18" s="2120"/>
      <c r="INV18" s="2120"/>
      <c r="INW18" s="2120"/>
      <c r="INX18" s="2120"/>
      <c r="INY18" s="2120"/>
      <c r="INZ18" s="2120"/>
      <c r="IOA18" s="2120"/>
      <c r="IOB18" s="2120"/>
      <c r="IOC18" s="2120"/>
      <c r="IOD18" s="2120"/>
      <c r="IOE18" s="2120"/>
      <c r="IOF18" s="2120"/>
      <c r="IOG18" s="2120" t="s">
        <v>1155</v>
      </c>
      <c r="IOH18" s="2120"/>
      <c r="IOI18" s="2120"/>
      <c r="IOJ18" s="2120"/>
      <c r="IOK18" s="2120"/>
      <c r="IOL18" s="2120"/>
      <c r="IOM18" s="2120"/>
      <c r="ION18" s="2120"/>
      <c r="IOO18" s="2120"/>
      <c r="IOP18" s="2120"/>
      <c r="IOQ18" s="2120"/>
      <c r="IOR18" s="2120"/>
      <c r="IOS18" s="2120"/>
      <c r="IOT18" s="2120"/>
      <c r="IOU18" s="2120"/>
      <c r="IOV18" s="2120"/>
      <c r="IOW18" s="2120" t="s">
        <v>1155</v>
      </c>
      <c r="IOX18" s="2120"/>
      <c r="IOY18" s="2120"/>
      <c r="IOZ18" s="2120"/>
      <c r="IPA18" s="2120"/>
      <c r="IPB18" s="2120"/>
      <c r="IPC18" s="2120"/>
      <c r="IPD18" s="2120"/>
      <c r="IPE18" s="2120"/>
      <c r="IPF18" s="2120"/>
      <c r="IPG18" s="2120"/>
      <c r="IPH18" s="2120"/>
      <c r="IPI18" s="2120"/>
      <c r="IPJ18" s="2120"/>
      <c r="IPK18" s="2120"/>
      <c r="IPL18" s="2120"/>
      <c r="IPM18" s="2120" t="s">
        <v>1155</v>
      </c>
      <c r="IPN18" s="2120"/>
      <c r="IPO18" s="2120"/>
      <c r="IPP18" s="2120"/>
      <c r="IPQ18" s="2120"/>
      <c r="IPR18" s="2120"/>
      <c r="IPS18" s="2120"/>
      <c r="IPT18" s="2120"/>
      <c r="IPU18" s="2120"/>
      <c r="IPV18" s="2120"/>
      <c r="IPW18" s="2120"/>
      <c r="IPX18" s="2120"/>
      <c r="IPY18" s="2120"/>
      <c r="IPZ18" s="2120"/>
      <c r="IQA18" s="2120"/>
      <c r="IQB18" s="2120"/>
      <c r="IQC18" s="2120" t="s">
        <v>1155</v>
      </c>
      <c r="IQD18" s="2120"/>
      <c r="IQE18" s="2120"/>
      <c r="IQF18" s="2120"/>
      <c r="IQG18" s="2120"/>
      <c r="IQH18" s="2120"/>
      <c r="IQI18" s="2120"/>
      <c r="IQJ18" s="2120"/>
      <c r="IQK18" s="2120"/>
      <c r="IQL18" s="2120"/>
      <c r="IQM18" s="2120"/>
      <c r="IQN18" s="2120"/>
      <c r="IQO18" s="2120"/>
      <c r="IQP18" s="2120"/>
      <c r="IQQ18" s="2120"/>
      <c r="IQR18" s="2120"/>
      <c r="IQS18" s="2120" t="s">
        <v>1155</v>
      </c>
      <c r="IQT18" s="2120"/>
      <c r="IQU18" s="2120"/>
      <c r="IQV18" s="2120"/>
      <c r="IQW18" s="2120"/>
      <c r="IQX18" s="2120"/>
      <c r="IQY18" s="2120"/>
      <c r="IQZ18" s="2120"/>
      <c r="IRA18" s="2120"/>
      <c r="IRB18" s="2120"/>
      <c r="IRC18" s="2120"/>
      <c r="IRD18" s="2120"/>
      <c r="IRE18" s="2120"/>
      <c r="IRF18" s="2120"/>
      <c r="IRG18" s="2120"/>
      <c r="IRH18" s="2120"/>
      <c r="IRI18" s="2120" t="s">
        <v>1155</v>
      </c>
      <c r="IRJ18" s="2120"/>
      <c r="IRK18" s="2120"/>
      <c r="IRL18" s="2120"/>
      <c r="IRM18" s="2120"/>
      <c r="IRN18" s="2120"/>
      <c r="IRO18" s="2120"/>
      <c r="IRP18" s="2120"/>
      <c r="IRQ18" s="2120"/>
      <c r="IRR18" s="2120"/>
      <c r="IRS18" s="2120"/>
      <c r="IRT18" s="2120"/>
      <c r="IRU18" s="2120"/>
      <c r="IRV18" s="2120"/>
      <c r="IRW18" s="2120"/>
      <c r="IRX18" s="2120"/>
      <c r="IRY18" s="2120" t="s">
        <v>1155</v>
      </c>
      <c r="IRZ18" s="2120"/>
      <c r="ISA18" s="2120"/>
      <c r="ISB18" s="2120"/>
      <c r="ISC18" s="2120"/>
      <c r="ISD18" s="2120"/>
      <c r="ISE18" s="2120"/>
      <c r="ISF18" s="2120"/>
      <c r="ISG18" s="2120"/>
      <c r="ISH18" s="2120"/>
      <c r="ISI18" s="2120"/>
      <c r="ISJ18" s="2120"/>
      <c r="ISK18" s="2120"/>
      <c r="ISL18" s="2120"/>
      <c r="ISM18" s="2120"/>
      <c r="ISN18" s="2120"/>
      <c r="ISO18" s="2120" t="s">
        <v>1155</v>
      </c>
      <c r="ISP18" s="2120"/>
      <c r="ISQ18" s="2120"/>
      <c r="ISR18" s="2120"/>
      <c r="ISS18" s="2120"/>
      <c r="IST18" s="2120"/>
      <c r="ISU18" s="2120"/>
      <c r="ISV18" s="2120"/>
      <c r="ISW18" s="2120"/>
      <c r="ISX18" s="2120"/>
      <c r="ISY18" s="2120"/>
      <c r="ISZ18" s="2120"/>
      <c r="ITA18" s="2120"/>
      <c r="ITB18" s="2120"/>
      <c r="ITC18" s="2120"/>
      <c r="ITD18" s="2120"/>
      <c r="ITE18" s="2120" t="s">
        <v>1155</v>
      </c>
      <c r="ITF18" s="2120"/>
      <c r="ITG18" s="2120"/>
      <c r="ITH18" s="2120"/>
      <c r="ITI18" s="2120"/>
      <c r="ITJ18" s="2120"/>
      <c r="ITK18" s="2120"/>
      <c r="ITL18" s="2120"/>
      <c r="ITM18" s="2120"/>
      <c r="ITN18" s="2120"/>
      <c r="ITO18" s="2120"/>
      <c r="ITP18" s="2120"/>
      <c r="ITQ18" s="2120"/>
      <c r="ITR18" s="2120"/>
      <c r="ITS18" s="2120"/>
      <c r="ITT18" s="2120"/>
      <c r="ITU18" s="2120" t="s">
        <v>1155</v>
      </c>
      <c r="ITV18" s="2120"/>
      <c r="ITW18" s="2120"/>
      <c r="ITX18" s="2120"/>
      <c r="ITY18" s="2120"/>
      <c r="ITZ18" s="2120"/>
      <c r="IUA18" s="2120"/>
      <c r="IUB18" s="2120"/>
      <c r="IUC18" s="2120"/>
      <c r="IUD18" s="2120"/>
      <c r="IUE18" s="2120"/>
      <c r="IUF18" s="2120"/>
      <c r="IUG18" s="2120"/>
      <c r="IUH18" s="2120"/>
      <c r="IUI18" s="2120"/>
      <c r="IUJ18" s="2120"/>
      <c r="IUK18" s="2120" t="s">
        <v>1155</v>
      </c>
      <c r="IUL18" s="2120"/>
      <c r="IUM18" s="2120"/>
      <c r="IUN18" s="2120"/>
      <c r="IUO18" s="2120"/>
      <c r="IUP18" s="2120"/>
      <c r="IUQ18" s="2120"/>
      <c r="IUR18" s="2120"/>
      <c r="IUS18" s="2120"/>
      <c r="IUT18" s="2120"/>
      <c r="IUU18" s="2120"/>
      <c r="IUV18" s="2120"/>
      <c r="IUW18" s="2120"/>
      <c r="IUX18" s="2120"/>
      <c r="IUY18" s="2120"/>
      <c r="IUZ18" s="2120"/>
      <c r="IVA18" s="2120" t="s">
        <v>1155</v>
      </c>
      <c r="IVB18" s="2120"/>
      <c r="IVC18" s="2120"/>
      <c r="IVD18" s="2120"/>
      <c r="IVE18" s="2120"/>
      <c r="IVF18" s="2120"/>
      <c r="IVG18" s="2120"/>
      <c r="IVH18" s="2120"/>
      <c r="IVI18" s="2120"/>
      <c r="IVJ18" s="2120"/>
      <c r="IVK18" s="2120"/>
      <c r="IVL18" s="2120"/>
      <c r="IVM18" s="2120"/>
      <c r="IVN18" s="2120"/>
      <c r="IVO18" s="2120"/>
      <c r="IVP18" s="2120"/>
      <c r="IVQ18" s="2120" t="s">
        <v>1155</v>
      </c>
      <c r="IVR18" s="2120"/>
      <c r="IVS18" s="2120"/>
      <c r="IVT18" s="2120"/>
      <c r="IVU18" s="2120"/>
      <c r="IVV18" s="2120"/>
      <c r="IVW18" s="2120"/>
      <c r="IVX18" s="2120"/>
      <c r="IVY18" s="2120"/>
      <c r="IVZ18" s="2120"/>
      <c r="IWA18" s="2120"/>
      <c r="IWB18" s="2120"/>
      <c r="IWC18" s="2120"/>
      <c r="IWD18" s="2120"/>
      <c r="IWE18" s="2120"/>
      <c r="IWF18" s="2120"/>
      <c r="IWG18" s="2120" t="s">
        <v>1155</v>
      </c>
      <c r="IWH18" s="2120"/>
      <c r="IWI18" s="2120"/>
      <c r="IWJ18" s="2120"/>
      <c r="IWK18" s="2120"/>
      <c r="IWL18" s="2120"/>
      <c r="IWM18" s="2120"/>
      <c r="IWN18" s="2120"/>
      <c r="IWO18" s="2120"/>
      <c r="IWP18" s="2120"/>
      <c r="IWQ18" s="2120"/>
      <c r="IWR18" s="2120"/>
      <c r="IWS18" s="2120"/>
      <c r="IWT18" s="2120"/>
      <c r="IWU18" s="2120"/>
      <c r="IWV18" s="2120"/>
      <c r="IWW18" s="2120" t="s">
        <v>1155</v>
      </c>
      <c r="IWX18" s="2120"/>
      <c r="IWY18" s="2120"/>
      <c r="IWZ18" s="2120"/>
      <c r="IXA18" s="2120"/>
      <c r="IXB18" s="2120"/>
      <c r="IXC18" s="2120"/>
      <c r="IXD18" s="2120"/>
      <c r="IXE18" s="2120"/>
      <c r="IXF18" s="2120"/>
      <c r="IXG18" s="2120"/>
      <c r="IXH18" s="2120"/>
      <c r="IXI18" s="2120"/>
      <c r="IXJ18" s="2120"/>
      <c r="IXK18" s="2120"/>
      <c r="IXL18" s="2120"/>
      <c r="IXM18" s="2120" t="s">
        <v>1155</v>
      </c>
      <c r="IXN18" s="2120"/>
      <c r="IXO18" s="2120"/>
      <c r="IXP18" s="2120"/>
      <c r="IXQ18" s="2120"/>
      <c r="IXR18" s="2120"/>
      <c r="IXS18" s="2120"/>
      <c r="IXT18" s="2120"/>
      <c r="IXU18" s="2120"/>
      <c r="IXV18" s="2120"/>
      <c r="IXW18" s="2120"/>
      <c r="IXX18" s="2120"/>
      <c r="IXY18" s="2120"/>
      <c r="IXZ18" s="2120"/>
      <c r="IYA18" s="2120"/>
      <c r="IYB18" s="2120"/>
      <c r="IYC18" s="2120" t="s">
        <v>1155</v>
      </c>
      <c r="IYD18" s="2120"/>
      <c r="IYE18" s="2120"/>
      <c r="IYF18" s="2120"/>
      <c r="IYG18" s="2120"/>
      <c r="IYH18" s="2120"/>
      <c r="IYI18" s="2120"/>
      <c r="IYJ18" s="2120"/>
      <c r="IYK18" s="2120"/>
      <c r="IYL18" s="2120"/>
      <c r="IYM18" s="2120"/>
      <c r="IYN18" s="2120"/>
      <c r="IYO18" s="2120"/>
      <c r="IYP18" s="2120"/>
      <c r="IYQ18" s="2120"/>
      <c r="IYR18" s="2120"/>
      <c r="IYS18" s="2120" t="s">
        <v>1155</v>
      </c>
      <c r="IYT18" s="2120"/>
      <c r="IYU18" s="2120"/>
      <c r="IYV18" s="2120"/>
      <c r="IYW18" s="2120"/>
      <c r="IYX18" s="2120"/>
      <c r="IYY18" s="2120"/>
      <c r="IYZ18" s="2120"/>
      <c r="IZA18" s="2120"/>
      <c r="IZB18" s="2120"/>
      <c r="IZC18" s="2120"/>
      <c r="IZD18" s="2120"/>
      <c r="IZE18" s="2120"/>
      <c r="IZF18" s="2120"/>
      <c r="IZG18" s="2120"/>
      <c r="IZH18" s="2120"/>
      <c r="IZI18" s="2120" t="s">
        <v>1155</v>
      </c>
      <c r="IZJ18" s="2120"/>
      <c r="IZK18" s="2120"/>
      <c r="IZL18" s="2120"/>
      <c r="IZM18" s="2120"/>
      <c r="IZN18" s="2120"/>
      <c r="IZO18" s="2120"/>
      <c r="IZP18" s="2120"/>
      <c r="IZQ18" s="2120"/>
      <c r="IZR18" s="2120"/>
      <c r="IZS18" s="2120"/>
      <c r="IZT18" s="2120"/>
      <c r="IZU18" s="2120"/>
      <c r="IZV18" s="2120"/>
      <c r="IZW18" s="2120"/>
      <c r="IZX18" s="2120"/>
      <c r="IZY18" s="2120" t="s">
        <v>1155</v>
      </c>
      <c r="IZZ18" s="2120"/>
      <c r="JAA18" s="2120"/>
      <c r="JAB18" s="2120"/>
      <c r="JAC18" s="2120"/>
      <c r="JAD18" s="2120"/>
      <c r="JAE18" s="2120"/>
      <c r="JAF18" s="2120"/>
      <c r="JAG18" s="2120"/>
      <c r="JAH18" s="2120"/>
      <c r="JAI18" s="2120"/>
      <c r="JAJ18" s="2120"/>
      <c r="JAK18" s="2120"/>
      <c r="JAL18" s="2120"/>
      <c r="JAM18" s="2120"/>
      <c r="JAN18" s="2120"/>
      <c r="JAO18" s="2120" t="s">
        <v>1155</v>
      </c>
      <c r="JAP18" s="2120"/>
      <c r="JAQ18" s="2120"/>
      <c r="JAR18" s="2120"/>
      <c r="JAS18" s="2120"/>
      <c r="JAT18" s="2120"/>
      <c r="JAU18" s="2120"/>
      <c r="JAV18" s="2120"/>
      <c r="JAW18" s="2120"/>
      <c r="JAX18" s="2120"/>
      <c r="JAY18" s="2120"/>
      <c r="JAZ18" s="2120"/>
      <c r="JBA18" s="2120"/>
      <c r="JBB18" s="2120"/>
      <c r="JBC18" s="2120"/>
      <c r="JBD18" s="2120"/>
      <c r="JBE18" s="2120" t="s">
        <v>1155</v>
      </c>
      <c r="JBF18" s="2120"/>
      <c r="JBG18" s="2120"/>
      <c r="JBH18" s="2120"/>
      <c r="JBI18" s="2120"/>
      <c r="JBJ18" s="2120"/>
      <c r="JBK18" s="2120"/>
      <c r="JBL18" s="2120"/>
      <c r="JBM18" s="2120"/>
      <c r="JBN18" s="2120"/>
      <c r="JBO18" s="2120"/>
      <c r="JBP18" s="2120"/>
      <c r="JBQ18" s="2120"/>
      <c r="JBR18" s="2120"/>
      <c r="JBS18" s="2120"/>
      <c r="JBT18" s="2120"/>
      <c r="JBU18" s="2120" t="s">
        <v>1155</v>
      </c>
      <c r="JBV18" s="2120"/>
      <c r="JBW18" s="2120"/>
      <c r="JBX18" s="2120"/>
      <c r="JBY18" s="2120"/>
      <c r="JBZ18" s="2120"/>
      <c r="JCA18" s="2120"/>
      <c r="JCB18" s="2120"/>
      <c r="JCC18" s="2120"/>
      <c r="JCD18" s="2120"/>
      <c r="JCE18" s="2120"/>
      <c r="JCF18" s="2120"/>
      <c r="JCG18" s="2120"/>
      <c r="JCH18" s="2120"/>
      <c r="JCI18" s="2120"/>
      <c r="JCJ18" s="2120"/>
      <c r="JCK18" s="2120" t="s">
        <v>1155</v>
      </c>
      <c r="JCL18" s="2120"/>
      <c r="JCM18" s="2120"/>
      <c r="JCN18" s="2120"/>
      <c r="JCO18" s="2120"/>
      <c r="JCP18" s="2120"/>
      <c r="JCQ18" s="2120"/>
      <c r="JCR18" s="2120"/>
      <c r="JCS18" s="2120"/>
      <c r="JCT18" s="2120"/>
      <c r="JCU18" s="2120"/>
      <c r="JCV18" s="2120"/>
      <c r="JCW18" s="2120"/>
      <c r="JCX18" s="2120"/>
      <c r="JCY18" s="2120"/>
      <c r="JCZ18" s="2120"/>
      <c r="JDA18" s="2120" t="s">
        <v>1155</v>
      </c>
      <c r="JDB18" s="2120"/>
      <c r="JDC18" s="2120"/>
      <c r="JDD18" s="2120"/>
      <c r="JDE18" s="2120"/>
      <c r="JDF18" s="2120"/>
      <c r="JDG18" s="2120"/>
      <c r="JDH18" s="2120"/>
      <c r="JDI18" s="2120"/>
      <c r="JDJ18" s="2120"/>
      <c r="JDK18" s="2120"/>
      <c r="JDL18" s="2120"/>
      <c r="JDM18" s="2120"/>
      <c r="JDN18" s="2120"/>
      <c r="JDO18" s="2120"/>
      <c r="JDP18" s="2120"/>
      <c r="JDQ18" s="2120" t="s">
        <v>1155</v>
      </c>
      <c r="JDR18" s="2120"/>
      <c r="JDS18" s="2120"/>
      <c r="JDT18" s="2120"/>
      <c r="JDU18" s="2120"/>
      <c r="JDV18" s="2120"/>
      <c r="JDW18" s="2120"/>
      <c r="JDX18" s="2120"/>
      <c r="JDY18" s="2120"/>
      <c r="JDZ18" s="2120"/>
      <c r="JEA18" s="2120"/>
      <c r="JEB18" s="2120"/>
      <c r="JEC18" s="2120"/>
      <c r="JED18" s="2120"/>
      <c r="JEE18" s="2120"/>
      <c r="JEF18" s="2120"/>
      <c r="JEG18" s="2120" t="s">
        <v>1155</v>
      </c>
      <c r="JEH18" s="2120"/>
      <c r="JEI18" s="2120"/>
      <c r="JEJ18" s="2120"/>
      <c r="JEK18" s="2120"/>
      <c r="JEL18" s="2120"/>
      <c r="JEM18" s="2120"/>
      <c r="JEN18" s="2120"/>
      <c r="JEO18" s="2120"/>
      <c r="JEP18" s="2120"/>
      <c r="JEQ18" s="2120"/>
      <c r="JER18" s="2120"/>
      <c r="JES18" s="2120"/>
      <c r="JET18" s="2120"/>
      <c r="JEU18" s="2120"/>
      <c r="JEV18" s="2120"/>
      <c r="JEW18" s="2120" t="s">
        <v>1155</v>
      </c>
      <c r="JEX18" s="2120"/>
      <c r="JEY18" s="2120"/>
      <c r="JEZ18" s="2120"/>
      <c r="JFA18" s="2120"/>
      <c r="JFB18" s="2120"/>
      <c r="JFC18" s="2120"/>
      <c r="JFD18" s="2120"/>
      <c r="JFE18" s="2120"/>
      <c r="JFF18" s="2120"/>
      <c r="JFG18" s="2120"/>
      <c r="JFH18" s="2120"/>
      <c r="JFI18" s="2120"/>
      <c r="JFJ18" s="2120"/>
      <c r="JFK18" s="2120"/>
      <c r="JFL18" s="2120"/>
      <c r="JFM18" s="2120" t="s">
        <v>1155</v>
      </c>
      <c r="JFN18" s="2120"/>
      <c r="JFO18" s="2120"/>
      <c r="JFP18" s="2120"/>
      <c r="JFQ18" s="2120"/>
      <c r="JFR18" s="2120"/>
      <c r="JFS18" s="2120"/>
      <c r="JFT18" s="2120"/>
      <c r="JFU18" s="2120"/>
      <c r="JFV18" s="2120"/>
      <c r="JFW18" s="2120"/>
      <c r="JFX18" s="2120"/>
      <c r="JFY18" s="2120"/>
      <c r="JFZ18" s="2120"/>
      <c r="JGA18" s="2120"/>
      <c r="JGB18" s="2120"/>
      <c r="JGC18" s="2120" t="s">
        <v>1155</v>
      </c>
      <c r="JGD18" s="2120"/>
      <c r="JGE18" s="2120"/>
      <c r="JGF18" s="2120"/>
      <c r="JGG18" s="2120"/>
      <c r="JGH18" s="2120"/>
      <c r="JGI18" s="2120"/>
      <c r="JGJ18" s="2120"/>
      <c r="JGK18" s="2120"/>
      <c r="JGL18" s="2120"/>
      <c r="JGM18" s="2120"/>
      <c r="JGN18" s="2120"/>
      <c r="JGO18" s="2120"/>
      <c r="JGP18" s="2120"/>
      <c r="JGQ18" s="2120"/>
      <c r="JGR18" s="2120"/>
      <c r="JGS18" s="2120" t="s">
        <v>1155</v>
      </c>
      <c r="JGT18" s="2120"/>
      <c r="JGU18" s="2120"/>
      <c r="JGV18" s="2120"/>
      <c r="JGW18" s="2120"/>
      <c r="JGX18" s="2120"/>
      <c r="JGY18" s="2120"/>
      <c r="JGZ18" s="2120"/>
      <c r="JHA18" s="2120"/>
      <c r="JHB18" s="2120"/>
      <c r="JHC18" s="2120"/>
      <c r="JHD18" s="2120"/>
      <c r="JHE18" s="2120"/>
      <c r="JHF18" s="2120"/>
      <c r="JHG18" s="2120"/>
      <c r="JHH18" s="2120"/>
      <c r="JHI18" s="2120" t="s">
        <v>1155</v>
      </c>
      <c r="JHJ18" s="2120"/>
      <c r="JHK18" s="2120"/>
      <c r="JHL18" s="2120"/>
      <c r="JHM18" s="2120"/>
      <c r="JHN18" s="2120"/>
      <c r="JHO18" s="2120"/>
      <c r="JHP18" s="2120"/>
      <c r="JHQ18" s="2120"/>
      <c r="JHR18" s="2120"/>
      <c r="JHS18" s="2120"/>
      <c r="JHT18" s="2120"/>
      <c r="JHU18" s="2120"/>
      <c r="JHV18" s="2120"/>
      <c r="JHW18" s="2120"/>
      <c r="JHX18" s="2120"/>
      <c r="JHY18" s="2120" t="s">
        <v>1155</v>
      </c>
      <c r="JHZ18" s="2120"/>
      <c r="JIA18" s="2120"/>
      <c r="JIB18" s="2120"/>
      <c r="JIC18" s="2120"/>
      <c r="JID18" s="2120"/>
      <c r="JIE18" s="2120"/>
      <c r="JIF18" s="2120"/>
      <c r="JIG18" s="2120"/>
      <c r="JIH18" s="2120"/>
      <c r="JII18" s="2120"/>
      <c r="JIJ18" s="2120"/>
      <c r="JIK18" s="2120"/>
      <c r="JIL18" s="2120"/>
      <c r="JIM18" s="2120"/>
      <c r="JIN18" s="2120"/>
      <c r="JIO18" s="2120" t="s">
        <v>1155</v>
      </c>
      <c r="JIP18" s="2120"/>
      <c r="JIQ18" s="2120"/>
      <c r="JIR18" s="2120"/>
      <c r="JIS18" s="2120"/>
      <c r="JIT18" s="2120"/>
      <c r="JIU18" s="2120"/>
      <c r="JIV18" s="2120"/>
      <c r="JIW18" s="2120"/>
      <c r="JIX18" s="2120"/>
      <c r="JIY18" s="2120"/>
      <c r="JIZ18" s="2120"/>
      <c r="JJA18" s="2120"/>
      <c r="JJB18" s="2120"/>
      <c r="JJC18" s="2120"/>
      <c r="JJD18" s="2120"/>
      <c r="JJE18" s="2120" t="s">
        <v>1155</v>
      </c>
      <c r="JJF18" s="2120"/>
      <c r="JJG18" s="2120"/>
      <c r="JJH18" s="2120"/>
      <c r="JJI18" s="2120"/>
      <c r="JJJ18" s="2120"/>
      <c r="JJK18" s="2120"/>
      <c r="JJL18" s="2120"/>
      <c r="JJM18" s="2120"/>
      <c r="JJN18" s="2120"/>
      <c r="JJO18" s="2120"/>
      <c r="JJP18" s="2120"/>
      <c r="JJQ18" s="2120"/>
      <c r="JJR18" s="2120"/>
      <c r="JJS18" s="2120"/>
      <c r="JJT18" s="2120"/>
      <c r="JJU18" s="2120" t="s">
        <v>1155</v>
      </c>
      <c r="JJV18" s="2120"/>
      <c r="JJW18" s="2120"/>
      <c r="JJX18" s="2120"/>
      <c r="JJY18" s="2120"/>
      <c r="JJZ18" s="2120"/>
      <c r="JKA18" s="2120"/>
      <c r="JKB18" s="2120"/>
      <c r="JKC18" s="2120"/>
      <c r="JKD18" s="2120"/>
      <c r="JKE18" s="2120"/>
      <c r="JKF18" s="2120"/>
      <c r="JKG18" s="2120"/>
      <c r="JKH18" s="2120"/>
      <c r="JKI18" s="2120"/>
      <c r="JKJ18" s="2120"/>
      <c r="JKK18" s="2120" t="s">
        <v>1155</v>
      </c>
      <c r="JKL18" s="2120"/>
      <c r="JKM18" s="2120"/>
      <c r="JKN18" s="2120"/>
      <c r="JKO18" s="2120"/>
      <c r="JKP18" s="2120"/>
      <c r="JKQ18" s="2120"/>
      <c r="JKR18" s="2120"/>
      <c r="JKS18" s="2120"/>
      <c r="JKT18" s="2120"/>
      <c r="JKU18" s="2120"/>
      <c r="JKV18" s="2120"/>
      <c r="JKW18" s="2120"/>
      <c r="JKX18" s="2120"/>
      <c r="JKY18" s="2120"/>
      <c r="JKZ18" s="2120"/>
      <c r="JLA18" s="2120" t="s">
        <v>1155</v>
      </c>
      <c r="JLB18" s="2120"/>
      <c r="JLC18" s="2120"/>
      <c r="JLD18" s="2120"/>
      <c r="JLE18" s="2120"/>
      <c r="JLF18" s="2120"/>
      <c r="JLG18" s="2120"/>
      <c r="JLH18" s="2120"/>
      <c r="JLI18" s="2120"/>
      <c r="JLJ18" s="2120"/>
      <c r="JLK18" s="2120"/>
      <c r="JLL18" s="2120"/>
      <c r="JLM18" s="2120"/>
      <c r="JLN18" s="2120"/>
      <c r="JLO18" s="2120"/>
      <c r="JLP18" s="2120"/>
      <c r="JLQ18" s="2120" t="s">
        <v>1155</v>
      </c>
      <c r="JLR18" s="2120"/>
      <c r="JLS18" s="2120"/>
      <c r="JLT18" s="2120"/>
      <c r="JLU18" s="2120"/>
      <c r="JLV18" s="2120"/>
      <c r="JLW18" s="2120"/>
      <c r="JLX18" s="2120"/>
      <c r="JLY18" s="2120"/>
      <c r="JLZ18" s="2120"/>
      <c r="JMA18" s="2120"/>
      <c r="JMB18" s="2120"/>
      <c r="JMC18" s="2120"/>
      <c r="JMD18" s="2120"/>
      <c r="JME18" s="2120"/>
      <c r="JMF18" s="2120"/>
      <c r="JMG18" s="2120" t="s">
        <v>1155</v>
      </c>
      <c r="JMH18" s="2120"/>
      <c r="JMI18" s="2120"/>
      <c r="JMJ18" s="2120"/>
      <c r="JMK18" s="2120"/>
      <c r="JML18" s="2120"/>
      <c r="JMM18" s="2120"/>
      <c r="JMN18" s="2120"/>
      <c r="JMO18" s="2120"/>
      <c r="JMP18" s="2120"/>
      <c r="JMQ18" s="2120"/>
      <c r="JMR18" s="2120"/>
      <c r="JMS18" s="2120"/>
      <c r="JMT18" s="2120"/>
      <c r="JMU18" s="2120"/>
      <c r="JMV18" s="2120"/>
      <c r="JMW18" s="2120" t="s">
        <v>1155</v>
      </c>
      <c r="JMX18" s="2120"/>
      <c r="JMY18" s="2120"/>
      <c r="JMZ18" s="2120"/>
      <c r="JNA18" s="2120"/>
      <c r="JNB18" s="2120"/>
      <c r="JNC18" s="2120"/>
      <c r="JND18" s="2120"/>
      <c r="JNE18" s="2120"/>
      <c r="JNF18" s="2120"/>
      <c r="JNG18" s="2120"/>
      <c r="JNH18" s="2120"/>
      <c r="JNI18" s="2120"/>
      <c r="JNJ18" s="2120"/>
      <c r="JNK18" s="2120"/>
      <c r="JNL18" s="2120"/>
      <c r="JNM18" s="2120" t="s">
        <v>1155</v>
      </c>
      <c r="JNN18" s="2120"/>
      <c r="JNO18" s="2120"/>
      <c r="JNP18" s="2120"/>
      <c r="JNQ18" s="2120"/>
      <c r="JNR18" s="2120"/>
      <c r="JNS18" s="2120"/>
      <c r="JNT18" s="2120"/>
      <c r="JNU18" s="2120"/>
      <c r="JNV18" s="2120"/>
      <c r="JNW18" s="2120"/>
      <c r="JNX18" s="2120"/>
      <c r="JNY18" s="2120"/>
      <c r="JNZ18" s="2120"/>
      <c r="JOA18" s="2120"/>
      <c r="JOB18" s="2120"/>
      <c r="JOC18" s="2120" t="s">
        <v>1155</v>
      </c>
      <c r="JOD18" s="2120"/>
      <c r="JOE18" s="2120"/>
      <c r="JOF18" s="2120"/>
      <c r="JOG18" s="2120"/>
      <c r="JOH18" s="2120"/>
      <c r="JOI18" s="2120"/>
      <c r="JOJ18" s="2120"/>
      <c r="JOK18" s="2120"/>
      <c r="JOL18" s="2120"/>
      <c r="JOM18" s="2120"/>
      <c r="JON18" s="2120"/>
      <c r="JOO18" s="2120"/>
      <c r="JOP18" s="2120"/>
      <c r="JOQ18" s="2120"/>
      <c r="JOR18" s="2120"/>
      <c r="JOS18" s="2120" t="s">
        <v>1155</v>
      </c>
      <c r="JOT18" s="2120"/>
      <c r="JOU18" s="2120"/>
      <c r="JOV18" s="2120"/>
      <c r="JOW18" s="2120"/>
      <c r="JOX18" s="2120"/>
      <c r="JOY18" s="2120"/>
      <c r="JOZ18" s="2120"/>
      <c r="JPA18" s="2120"/>
      <c r="JPB18" s="2120"/>
      <c r="JPC18" s="2120"/>
      <c r="JPD18" s="2120"/>
      <c r="JPE18" s="2120"/>
      <c r="JPF18" s="2120"/>
      <c r="JPG18" s="2120"/>
      <c r="JPH18" s="2120"/>
      <c r="JPI18" s="2120" t="s">
        <v>1155</v>
      </c>
      <c r="JPJ18" s="2120"/>
      <c r="JPK18" s="2120"/>
      <c r="JPL18" s="2120"/>
      <c r="JPM18" s="2120"/>
      <c r="JPN18" s="2120"/>
      <c r="JPO18" s="2120"/>
      <c r="JPP18" s="2120"/>
      <c r="JPQ18" s="2120"/>
      <c r="JPR18" s="2120"/>
      <c r="JPS18" s="2120"/>
      <c r="JPT18" s="2120"/>
      <c r="JPU18" s="2120"/>
      <c r="JPV18" s="2120"/>
      <c r="JPW18" s="2120"/>
      <c r="JPX18" s="2120"/>
      <c r="JPY18" s="2120" t="s">
        <v>1155</v>
      </c>
      <c r="JPZ18" s="2120"/>
      <c r="JQA18" s="2120"/>
      <c r="JQB18" s="2120"/>
      <c r="JQC18" s="2120"/>
      <c r="JQD18" s="2120"/>
      <c r="JQE18" s="2120"/>
      <c r="JQF18" s="2120"/>
      <c r="JQG18" s="2120"/>
      <c r="JQH18" s="2120"/>
      <c r="JQI18" s="2120"/>
      <c r="JQJ18" s="2120"/>
      <c r="JQK18" s="2120"/>
      <c r="JQL18" s="2120"/>
      <c r="JQM18" s="2120"/>
      <c r="JQN18" s="2120"/>
      <c r="JQO18" s="2120" t="s">
        <v>1155</v>
      </c>
      <c r="JQP18" s="2120"/>
      <c r="JQQ18" s="2120"/>
      <c r="JQR18" s="2120"/>
      <c r="JQS18" s="2120"/>
      <c r="JQT18" s="2120"/>
      <c r="JQU18" s="2120"/>
      <c r="JQV18" s="2120"/>
      <c r="JQW18" s="2120"/>
      <c r="JQX18" s="2120"/>
      <c r="JQY18" s="2120"/>
      <c r="JQZ18" s="2120"/>
      <c r="JRA18" s="2120"/>
      <c r="JRB18" s="2120"/>
      <c r="JRC18" s="2120"/>
      <c r="JRD18" s="2120"/>
      <c r="JRE18" s="2120" t="s">
        <v>1155</v>
      </c>
      <c r="JRF18" s="2120"/>
      <c r="JRG18" s="2120"/>
      <c r="JRH18" s="2120"/>
      <c r="JRI18" s="2120"/>
      <c r="JRJ18" s="2120"/>
      <c r="JRK18" s="2120"/>
      <c r="JRL18" s="2120"/>
      <c r="JRM18" s="2120"/>
      <c r="JRN18" s="2120"/>
      <c r="JRO18" s="2120"/>
      <c r="JRP18" s="2120"/>
      <c r="JRQ18" s="2120"/>
      <c r="JRR18" s="2120"/>
      <c r="JRS18" s="2120"/>
      <c r="JRT18" s="2120"/>
      <c r="JRU18" s="2120" t="s">
        <v>1155</v>
      </c>
      <c r="JRV18" s="2120"/>
      <c r="JRW18" s="2120"/>
      <c r="JRX18" s="2120"/>
      <c r="JRY18" s="2120"/>
      <c r="JRZ18" s="2120"/>
      <c r="JSA18" s="2120"/>
      <c r="JSB18" s="2120"/>
      <c r="JSC18" s="2120"/>
      <c r="JSD18" s="2120"/>
      <c r="JSE18" s="2120"/>
      <c r="JSF18" s="2120"/>
      <c r="JSG18" s="2120"/>
      <c r="JSH18" s="2120"/>
      <c r="JSI18" s="2120"/>
      <c r="JSJ18" s="2120"/>
      <c r="JSK18" s="2120" t="s">
        <v>1155</v>
      </c>
      <c r="JSL18" s="2120"/>
      <c r="JSM18" s="2120"/>
      <c r="JSN18" s="2120"/>
      <c r="JSO18" s="2120"/>
      <c r="JSP18" s="2120"/>
      <c r="JSQ18" s="2120"/>
      <c r="JSR18" s="2120"/>
      <c r="JSS18" s="2120"/>
      <c r="JST18" s="2120"/>
      <c r="JSU18" s="2120"/>
      <c r="JSV18" s="2120"/>
      <c r="JSW18" s="2120"/>
      <c r="JSX18" s="2120"/>
      <c r="JSY18" s="2120"/>
      <c r="JSZ18" s="2120"/>
      <c r="JTA18" s="2120" t="s">
        <v>1155</v>
      </c>
      <c r="JTB18" s="2120"/>
      <c r="JTC18" s="2120"/>
      <c r="JTD18" s="2120"/>
      <c r="JTE18" s="2120"/>
      <c r="JTF18" s="2120"/>
      <c r="JTG18" s="2120"/>
      <c r="JTH18" s="2120"/>
      <c r="JTI18" s="2120"/>
      <c r="JTJ18" s="2120"/>
      <c r="JTK18" s="2120"/>
      <c r="JTL18" s="2120"/>
      <c r="JTM18" s="2120"/>
      <c r="JTN18" s="2120"/>
      <c r="JTO18" s="2120"/>
      <c r="JTP18" s="2120"/>
      <c r="JTQ18" s="2120" t="s">
        <v>1155</v>
      </c>
      <c r="JTR18" s="2120"/>
      <c r="JTS18" s="2120"/>
      <c r="JTT18" s="2120"/>
      <c r="JTU18" s="2120"/>
      <c r="JTV18" s="2120"/>
      <c r="JTW18" s="2120"/>
      <c r="JTX18" s="2120"/>
      <c r="JTY18" s="2120"/>
      <c r="JTZ18" s="2120"/>
      <c r="JUA18" s="2120"/>
      <c r="JUB18" s="2120"/>
      <c r="JUC18" s="2120"/>
      <c r="JUD18" s="2120"/>
      <c r="JUE18" s="2120"/>
      <c r="JUF18" s="2120"/>
      <c r="JUG18" s="2120" t="s">
        <v>1155</v>
      </c>
      <c r="JUH18" s="2120"/>
      <c r="JUI18" s="2120"/>
      <c r="JUJ18" s="2120"/>
      <c r="JUK18" s="2120"/>
      <c r="JUL18" s="2120"/>
      <c r="JUM18" s="2120"/>
      <c r="JUN18" s="2120"/>
      <c r="JUO18" s="2120"/>
      <c r="JUP18" s="2120"/>
      <c r="JUQ18" s="2120"/>
      <c r="JUR18" s="2120"/>
      <c r="JUS18" s="2120"/>
      <c r="JUT18" s="2120"/>
      <c r="JUU18" s="2120"/>
      <c r="JUV18" s="2120"/>
      <c r="JUW18" s="2120" t="s">
        <v>1155</v>
      </c>
      <c r="JUX18" s="2120"/>
      <c r="JUY18" s="2120"/>
      <c r="JUZ18" s="2120"/>
      <c r="JVA18" s="2120"/>
      <c r="JVB18" s="2120"/>
      <c r="JVC18" s="2120"/>
      <c r="JVD18" s="2120"/>
      <c r="JVE18" s="2120"/>
      <c r="JVF18" s="2120"/>
      <c r="JVG18" s="2120"/>
      <c r="JVH18" s="2120"/>
      <c r="JVI18" s="2120"/>
      <c r="JVJ18" s="2120"/>
      <c r="JVK18" s="2120"/>
      <c r="JVL18" s="2120"/>
      <c r="JVM18" s="2120" t="s">
        <v>1155</v>
      </c>
      <c r="JVN18" s="2120"/>
      <c r="JVO18" s="2120"/>
      <c r="JVP18" s="2120"/>
      <c r="JVQ18" s="2120"/>
      <c r="JVR18" s="2120"/>
      <c r="JVS18" s="2120"/>
      <c r="JVT18" s="2120"/>
      <c r="JVU18" s="2120"/>
      <c r="JVV18" s="2120"/>
      <c r="JVW18" s="2120"/>
      <c r="JVX18" s="2120"/>
      <c r="JVY18" s="2120"/>
      <c r="JVZ18" s="2120"/>
      <c r="JWA18" s="2120"/>
      <c r="JWB18" s="2120"/>
      <c r="JWC18" s="2120" t="s">
        <v>1155</v>
      </c>
      <c r="JWD18" s="2120"/>
      <c r="JWE18" s="2120"/>
      <c r="JWF18" s="2120"/>
      <c r="JWG18" s="2120"/>
      <c r="JWH18" s="2120"/>
      <c r="JWI18" s="2120"/>
      <c r="JWJ18" s="2120"/>
      <c r="JWK18" s="2120"/>
      <c r="JWL18" s="2120"/>
      <c r="JWM18" s="2120"/>
      <c r="JWN18" s="2120"/>
      <c r="JWO18" s="2120"/>
      <c r="JWP18" s="2120"/>
      <c r="JWQ18" s="2120"/>
      <c r="JWR18" s="2120"/>
      <c r="JWS18" s="2120" t="s">
        <v>1155</v>
      </c>
      <c r="JWT18" s="2120"/>
      <c r="JWU18" s="2120"/>
      <c r="JWV18" s="2120"/>
      <c r="JWW18" s="2120"/>
      <c r="JWX18" s="2120"/>
      <c r="JWY18" s="2120"/>
      <c r="JWZ18" s="2120"/>
      <c r="JXA18" s="2120"/>
      <c r="JXB18" s="2120"/>
      <c r="JXC18" s="2120"/>
      <c r="JXD18" s="2120"/>
      <c r="JXE18" s="2120"/>
      <c r="JXF18" s="2120"/>
      <c r="JXG18" s="2120"/>
      <c r="JXH18" s="2120"/>
      <c r="JXI18" s="2120" t="s">
        <v>1155</v>
      </c>
      <c r="JXJ18" s="2120"/>
      <c r="JXK18" s="2120"/>
      <c r="JXL18" s="2120"/>
      <c r="JXM18" s="2120"/>
      <c r="JXN18" s="2120"/>
      <c r="JXO18" s="2120"/>
      <c r="JXP18" s="2120"/>
      <c r="JXQ18" s="2120"/>
      <c r="JXR18" s="2120"/>
      <c r="JXS18" s="2120"/>
      <c r="JXT18" s="2120"/>
      <c r="JXU18" s="2120"/>
      <c r="JXV18" s="2120"/>
      <c r="JXW18" s="2120"/>
      <c r="JXX18" s="2120"/>
      <c r="JXY18" s="2120" t="s">
        <v>1155</v>
      </c>
      <c r="JXZ18" s="2120"/>
      <c r="JYA18" s="2120"/>
      <c r="JYB18" s="2120"/>
      <c r="JYC18" s="2120"/>
      <c r="JYD18" s="2120"/>
      <c r="JYE18" s="2120"/>
      <c r="JYF18" s="2120"/>
      <c r="JYG18" s="2120"/>
      <c r="JYH18" s="2120"/>
      <c r="JYI18" s="2120"/>
      <c r="JYJ18" s="2120"/>
      <c r="JYK18" s="2120"/>
      <c r="JYL18" s="2120"/>
      <c r="JYM18" s="2120"/>
      <c r="JYN18" s="2120"/>
      <c r="JYO18" s="2120" t="s">
        <v>1155</v>
      </c>
      <c r="JYP18" s="2120"/>
      <c r="JYQ18" s="2120"/>
      <c r="JYR18" s="2120"/>
      <c r="JYS18" s="2120"/>
      <c r="JYT18" s="2120"/>
      <c r="JYU18" s="2120"/>
      <c r="JYV18" s="2120"/>
      <c r="JYW18" s="2120"/>
      <c r="JYX18" s="2120"/>
      <c r="JYY18" s="2120"/>
      <c r="JYZ18" s="2120"/>
      <c r="JZA18" s="2120"/>
      <c r="JZB18" s="2120"/>
      <c r="JZC18" s="2120"/>
      <c r="JZD18" s="2120"/>
      <c r="JZE18" s="2120" t="s">
        <v>1155</v>
      </c>
      <c r="JZF18" s="2120"/>
      <c r="JZG18" s="2120"/>
      <c r="JZH18" s="2120"/>
      <c r="JZI18" s="2120"/>
      <c r="JZJ18" s="2120"/>
      <c r="JZK18" s="2120"/>
      <c r="JZL18" s="2120"/>
      <c r="JZM18" s="2120"/>
      <c r="JZN18" s="2120"/>
      <c r="JZO18" s="2120"/>
      <c r="JZP18" s="2120"/>
      <c r="JZQ18" s="2120"/>
      <c r="JZR18" s="2120"/>
      <c r="JZS18" s="2120"/>
      <c r="JZT18" s="2120"/>
      <c r="JZU18" s="2120" t="s">
        <v>1155</v>
      </c>
      <c r="JZV18" s="2120"/>
      <c r="JZW18" s="2120"/>
      <c r="JZX18" s="2120"/>
      <c r="JZY18" s="2120"/>
      <c r="JZZ18" s="2120"/>
      <c r="KAA18" s="2120"/>
      <c r="KAB18" s="2120"/>
      <c r="KAC18" s="2120"/>
      <c r="KAD18" s="2120"/>
      <c r="KAE18" s="2120"/>
      <c r="KAF18" s="2120"/>
      <c r="KAG18" s="2120"/>
      <c r="KAH18" s="2120"/>
      <c r="KAI18" s="2120"/>
      <c r="KAJ18" s="2120"/>
      <c r="KAK18" s="2120" t="s">
        <v>1155</v>
      </c>
      <c r="KAL18" s="2120"/>
      <c r="KAM18" s="2120"/>
      <c r="KAN18" s="2120"/>
      <c r="KAO18" s="2120"/>
      <c r="KAP18" s="2120"/>
      <c r="KAQ18" s="2120"/>
      <c r="KAR18" s="2120"/>
      <c r="KAS18" s="2120"/>
      <c r="KAT18" s="2120"/>
      <c r="KAU18" s="2120"/>
      <c r="KAV18" s="2120"/>
      <c r="KAW18" s="2120"/>
      <c r="KAX18" s="2120"/>
      <c r="KAY18" s="2120"/>
      <c r="KAZ18" s="2120"/>
      <c r="KBA18" s="2120" t="s">
        <v>1155</v>
      </c>
      <c r="KBB18" s="2120"/>
      <c r="KBC18" s="2120"/>
      <c r="KBD18" s="2120"/>
      <c r="KBE18" s="2120"/>
      <c r="KBF18" s="2120"/>
      <c r="KBG18" s="2120"/>
      <c r="KBH18" s="2120"/>
      <c r="KBI18" s="2120"/>
      <c r="KBJ18" s="2120"/>
      <c r="KBK18" s="2120"/>
      <c r="KBL18" s="2120"/>
      <c r="KBM18" s="2120"/>
      <c r="KBN18" s="2120"/>
      <c r="KBO18" s="2120"/>
      <c r="KBP18" s="2120"/>
      <c r="KBQ18" s="2120" t="s">
        <v>1155</v>
      </c>
      <c r="KBR18" s="2120"/>
      <c r="KBS18" s="2120"/>
      <c r="KBT18" s="2120"/>
      <c r="KBU18" s="2120"/>
      <c r="KBV18" s="2120"/>
      <c r="KBW18" s="2120"/>
      <c r="KBX18" s="2120"/>
      <c r="KBY18" s="2120"/>
      <c r="KBZ18" s="2120"/>
      <c r="KCA18" s="2120"/>
      <c r="KCB18" s="2120"/>
      <c r="KCC18" s="2120"/>
      <c r="KCD18" s="2120"/>
      <c r="KCE18" s="2120"/>
      <c r="KCF18" s="2120"/>
      <c r="KCG18" s="2120" t="s">
        <v>1155</v>
      </c>
      <c r="KCH18" s="2120"/>
      <c r="KCI18" s="2120"/>
      <c r="KCJ18" s="2120"/>
      <c r="KCK18" s="2120"/>
      <c r="KCL18" s="2120"/>
      <c r="KCM18" s="2120"/>
      <c r="KCN18" s="2120"/>
      <c r="KCO18" s="2120"/>
      <c r="KCP18" s="2120"/>
      <c r="KCQ18" s="2120"/>
      <c r="KCR18" s="2120"/>
      <c r="KCS18" s="2120"/>
      <c r="KCT18" s="2120"/>
      <c r="KCU18" s="2120"/>
      <c r="KCV18" s="2120"/>
      <c r="KCW18" s="2120" t="s">
        <v>1155</v>
      </c>
      <c r="KCX18" s="2120"/>
      <c r="KCY18" s="2120"/>
      <c r="KCZ18" s="2120"/>
      <c r="KDA18" s="2120"/>
      <c r="KDB18" s="2120"/>
      <c r="KDC18" s="2120"/>
      <c r="KDD18" s="2120"/>
      <c r="KDE18" s="2120"/>
      <c r="KDF18" s="2120"/>
      <c r="KDG18" s="2120"/>
      <c r="KDH18" s="2120"/>
      <c r="KDI18" s="2120"/>
      <c r="KDJ18" s="2120"/>
      <c r="KDK18" s="2120"/>
      <c r="KDL18" s="2120"/>
      <c r="KDM18" s="2120" t="s">
        <v>1155</v>
      </c>
      <c r="KDN18" s="2120"/>
      <c r="KDO18" s="2120"/>
      <c r="KDP18" s="2120"/>
      <c r="KDQ18" s="2120"/>
      <c r="KDR18" s="2120"/>
      <c r="KDS18" s="2120"/>
      <c r="KDT18" s="2120"/>
      <c r="KDU18" s="2120"/>
      <c r="KDV18" s="2120"/>
      <c r="KDW18" s="2120"/>
      <c r="KDX18" s="2120"/>
      <c r="KDY18" s="2120"/>
      <c r="KDZ18" s="2120"/>
      <c r="KEA18" s="2120"/>
      <c r="KEB18" s="2120"/>
      <c r="KEC18" s="2120" t="s">
        <v>1155</v>
      </c>
      <c r="KED18" s="2120"/>
      <c r="KEE18" s="2120"/>
      <c r="KEF18" s="2120"/>
      <c r="KEG18" s="2120"/>
      <c r="KEH18" s="2120"/>
      <c r="KEI18" s="2120"/>
      <c r="KEJ18" s="2120"/>
      <c r="KEK18" s="2120"/>
      <c r="KEL18" s="2120"/>
      <c r="KEM18" s="2120"/>
      <c r="KEN18" s="2120"/>
      <c r="KEO18" s="2120"/>
      <c r="KEP18" s="2120"/>
      <c r="KEQ18" s="2120"/>
      <c r="KER18" s="2120"/>
      <c r="KES18" s="2120" t="s">
        <v>1155</v>
      </c>
      <c r="KET18" s="2120"/>
      <c r="KEU18" s="2120"/>
      <c r="KEV18" s="2120"/>
      <c r="KEW18" s="2120"/>
      <c r="KEX18" s="2120"/>
      <c r="KEY18" s="2120"/>
      <c r="KEZ18" s="2120"/>
      <c r="KFA18" s="2120"/>
      <c r="KFB18" s="2120"/>
      <c r="KFC18" s="2120"/>
      <c r="KFD18" s="2120"/>
      <c r="KFE18" s="2120"/>
      <c r="KFF18" s="2120"/>
      <c r="KFG18" s="2120"/>
      <c r="KFH18" s="2120"/>
      <c r="KFI18" s="2120" t="s">
        <v>1155</v>
      </c>
      <c r="KFJ18" s="2120"/>
      <c r="KFK18" s="2120"/>
      <c r="KFL18" s="2120"/>
      <c r="KFM18" s="2120"/>
      <c r="KFN18" s="2120"/>
      <c r="KFO18" s="2120"/>
      <c r="KFP18" s="2120"/>
      <c r="KFQ18" s="2120"/>
      <c r="KFR18" s="2120"/>
      <c r="KFS18" s="2120"/>
      <c r="KFT18" s="2120"/>
      <c r="KFU18" s="2120"/>
      <c r="KFV18" s="2120"/>
      <c r="KFW18" s="2120"/>
      <c r="KFX18" s="2120"/>
      <c r="KFY18" s="2120" t="s">
        <v>1155</v>
      </c>
      <c r="KFZ18" s="2120"/>
      <c r="KGA18" s="2120"/>
      <c r="KGB18" s="2120"/>
      <c r="KGC18" s="2120"/>
      <c r="KGD18" s="2120"/>
      <c r="KGE18" s="2120"/>
      <c r="KGF18" s="2120"/>
      <c r="KGG18" s="2120"/>
      <c r="KGH18" s="2120"/>
      <c r="KGI18" s="2120"/>
      <c r="KGJ18" s="2120"/>
      <c r="KGK18" s="2120"/>
      <c r="KGL18" s="2120"/>
      <c r="KGM18" s="2120"/>
      <c r="KGN18" s="2120"/>
      <c r="KGO18" s="2120" t="s">
        <v>1155</v>
      </c>
      <c r="KGP18" s="2120"/>
      <c r="KGQ18" s="2120"/>
      <c r="KGR18" s="2120"/>
      <c r="KGS18" s="2120"/>
      <c r="KGT18" s="2120"/>
      <c r="KGU18" s="2120"/>
      <c r="KGV18" s="2120"/>
      <c r="KGW18" s="2120"/>
      <c r="KGX18" s="2120"/>
      <c r="KGY18" s="2120"/>
      <c r="KGZ18" s="2120"/>
      <c r="KHA18" s="2120"/>
      <c r="KHB18" s="2120"/>
      <c r="KHC18" s="2120"/>
      <c r="KHD18" s="2120"/>
      <c r="KHE18" s="2120" t="s">
        <v>1155</v>
      </c>
      <c r="KHF18" s="2120"/>
      <c r="KHG18" s="2120"/>
      <c r="KHH18" s="2120"/>
      <c r="KHI18" s="2120"/>
      <c r="KHJ18" s="2120"/>
      <c r="KHK18" s="2120"/>
      <c r="KHL18" s="2120"/>
      <c r="KHM18" s="2120"/>
      <c r="KHN18" s="2120"/>
      <c r="KHO18" s="2120"/>
      <c r="KHP18" s="2120"/>
      <c r="KHQ18" s="2120"/>
      <c r="KHR18" s="2120"/>
      <c r="KHS18" s="2120"/>
      <c r="KHT18" s="2120"/>
      <c r="KHU18" s="2120" t="s">
        <v>1155</v>
      </c>
      <c r="KHV18" s="2120"/>
      <c r="KHW18" s="2120"/>
      <c r="KHX18" s="2120"/>
      <c r="KHY18" s="2120"/>
      <c r="KHZ18" s="2120"/>
      <c r="KIA18" s="2120"/>
      <c r="KIB18" s="2120"/>
      <c r="KIC18" s="2120"/>
      <c r="KID18" s="2120"/>
      <c r="KIE18" s="2120"/>
      <c r="KIF18" s="2120"/>
      <c r="KIG18" s="2120"/>
      <c r="KIH18" s="2120"/>
      <c r="KII18" s="2120"/>
      <c r="KIJ18" s="2120"/>
      <c r="KIK18" s="2120" t="s">
        <v>1155</v>
      </c>
      <c r="KIL18" s="2120"/>
      <c r="KIM18" s="2120"/>
      <c r="KIN18" s="2120"/>
      <c r="KIO18" s="2120"/>
      <c r="KIP18" s="2120"/>
      <c r="KIQ18" s="2120"/>
      <c r="KIR18" s="2120"/>
      <c r="KIS18" s="2120"/>
      <c r="KIT18" s="2120"/>
      <c r="KIU18" s="2120"/>
      <c r="KIV18" s="2120"/>
      <c r="KIW18" s="2120"/>
      <c r="KIX18" s="2120"/>
      <c r="KIY18" s="2120"/>
      <c r="KIZ18" s="2120"/>
      <c r="KJA18" s="2120" t="s">
        <v>1155</v>
      </c>
      <c r="KJB18" s="2120"/>
      <c r="KJC18" s="2120"/>
      <c r="KJD18" s="2120"/>
      <c r="KJE18" s="2120"/>
      <c r="KJF18" s="2120"/>
      <c r="KJG18" s="2120"/>
      <c r="KJH18" s="2120"/>
      <c r="KJI18" s="2120"/>
      <c r="KJJ18" s="2120"/>
      <c r="KJK18" s="2120"/>
      <c r="KJL18" s="2120"/>
      <c r="KJM18" s="2120"/>
      <c r="KJN18" s="2120"/>
      <c r="KJO18" s="2120"/>
      <c r="KJP18" s="2120"/>
      <c r="KJQ18" s="2120" t="s">
        <v>1155</v>
      </c>
      <c r="KJR18" s="2120"/>
      <c r="KJS18" s="2120"/>
      <c r="KJT18" s="2120"/>
      <c r="KJU18" s="2120"/>
      <c r="KJV18" s="2120"/>
      <c r="KJW18" s="2120"/>
      <c r="KJX18" s="2120"/>
      <c r="KJY18" s="2120"/>
      <c r="KJZ18" s="2120"/>
      <c r="KKA18" s="2120"/>
      <c r="KKB18" s="2120"/>
      <c r="KKC18" s="2120"/>
      <c r="KKD18" s="2120"/>
      <c r="KKE18" s="2120"/>
      <c r="KKF18" s="2120"/>
      <c r="KKG18" s="2120" t="s">
        <v>1155</v>
      </c>
      <c r="KKH18" s="2120"/>
      <c r="KKI18" s="2120"/>
      <c r="KKJ18" s="2120"/>
      <c r="KKK18" s="2120"/>
      <c r="KKL18" s="2120"/>
      <c r="KKM18" s="2120"/>
      <c r="KKN18" s="2120"/>
      <c r="KKO18" s="2120"/>
      <c r="KKP18" s="2120"/>
      <c r="KKQ18" s="2120"/>
      <c r="KKR18" s="2120"/>
      <c r="KKS18" s="2120"/>
      <c r="KKT18" s="2120"/>
      <c r="KKU18" s="2120"/>
      <c r="KKV18" s="2120"/>
      <c r="KKW18" s="2120" t="s">
        <v>1155</v>
      </c>
      <c r="KKX18" s="2120"/>
      <c r="KKY18" s="2120"/>
      <c r="KKZ18" s="2120"/>
      <c r="KLA18" s="2120"/>
      <c r="KLB18" s="2120"/>
      <c r="KLC18" s="2120"/>
      <c r="KLD18" s="2120"/>
      <c r="KLE18" s="2120"/>
      <c r="KLF18" s="2120"/>
      <c r="KLG18" s="2120"/>
      <c r="KLH18" s="2120"/>
      <c r="KLI18" s="2120"/>
      <c r="KLJ18" s="2120"/>
      <c r="KLK18" s="2120"/>
      <c r="KLL18" s="2120"/>
      <c r="KLM18" s="2120" t="s">
        <v>1155</v>
      </c>
      <c r="KLN18" s="2120"/>
      <c r="KLO18" s="2120"/>
      <c r="KLP18" s="2120"/>
      <c r="KLQ18" s="2120"/>
      <c r="KLR18" s="2120"/>
      <c r="KLS18" s="2120"/>
      <c r="KLT18" s="2120"/>
      <c r="KLU18" s="2120"/>
      <c r="KLV18" s="2120"/>
      <c r="KLW18" s="2120"/>
      <c r="KLX18" s="2120"/>
      <c r="KLY18" s="2120"/>
      <c r="KLZ18" s="2120"/>
      <c r="KMA18" s="2120"/>
      <c r="KMB18" s="2120"/>
      <c r="KMC18" s="2120" t="s">
        <v>1155</v>
      </c>
      <c r="KMD18" s="2120"/>
      <c r="KME18" s="2120"/>
      <c r="KMF18" s="2120"/>
      <c r="KMG18" s="2120"/>
      <c r="KMH18" s="2120"/>
      <c r="KMI18" s="2120"/>
      <c r="KMJ18" s="2120"/>
      <c r="KMK18" s="2120"/>
      <c r="KML18" s="2120"/>
      <c r="KMM18" s="2120"/>
      <c r="KMN18" s="2120"/>
      <c r="KMO18" s="2120"/>
      <c r="KMP18" s="2120"/>
      <c r="KMQ18" s="2120"/>
      <c r="KMR18" s="2120"/>
      <c r="KMS18" s="2120" t="s">
        <v>1155</v>
      </c>
      <c r="KMT18" s="2120"/>
      <c r="KMU18" s="2120"/>
      <c r="KMV18" s="2120"/>
      <c r="KMW18" s="2120"/>
      <c r="KMX18" s="2120"/>
      <c r="KMY18" s="2120"/>
      <c r="KMZ18" s="2120"/>
      <c r="KNA18" s="2120"/>
      <c r="KNB18" s="2120"/>
      <c r="KNC18" s="2120"/>
      <c r="KND18" s="2120"/>
      <c r="KNE18" s="2120"/>
      <c r="KNF18" s="2120"/>
      <c r="KNG18" s="2120"/>
      <c r="KNH18" s="2120"/>
      <c r="KNI18" s="2120" t="s">
        <v>1155</v>
      </c>
      <c r="KNJ18" s="2120"/>
      <c r="KNK18" s="2120"/>
      <c r="KNL18" s="2120"/>
      <c r="KNM18" s="2120"/>
      <c r="KNN18" s="2120"/>
      <c r="KNO18" s="2120"/>
      <c r="KNP18" s="2120"/>
      <c r="KNQ18" s="2120"/>
      <c r="KNR18" s="2120"/>
      <c r="KNS18" s="2120"/>
      <c r="KNT18" s="2120"/>
      <c r="KNU18" s="2120"/>
      <c r="KNV18" s="2120"/>
      <c r="KNW18" s="2120"/>
      <c r="KNX18" s="2120"/>
      <c r="KNY18" s="2120" t="s">
        <v>1155</v>
      </c>
      <c r="KNZ18" s="2120"/>
      <c r="KOA18" s="2120"/>
      <c r="KOB18" s="2120"/>
      <c r="KOC18" s="2120"/>
      <c r="KOD18" s="2120"/>
      <c r="KOE18" s="2120"/>
      <c r="KOF18" s="2120"/>
      <c r="KOG18" s="2120"/>
      <c r="KOH18" s="2120"/>
      <c r="KOI18" s="2120"/>
      <c r="KOJ18" s="2120"/>
      <c r="KOK18" s="2120"/>
      <c r="KOL18" s="2120"/>
      <c r="KOM18" s="2120"/>
      <c r="KON18" s="2120"/>
      <c r="KOO18" s="2120" t="s">
        <v>1155</v>
      </c>
      <c r="KOP18" s="2120"/>
      <c r="KOQ18" s="2120"/>
      <c r="KOR18" s="2120"/>
      <c r="KOS18" s="2120"/>
      <c r="KOT18" s="2120"/>
      <c r="KOU18" s="2120"/>
      <c r="KOV18" s="2120"/>
      <c r="KOW18" s="2120"/>
      <c r="KOX18" s="2120"/>
      <c r="KOY18" s="2120"/>
      <c r="KOZ18" s="2120"/>
      <c r="KPA18" s="2120"/>
      <c r="KPB18" s="2120"/>
      <c r="KPC18" s="2120"/>
      <c r="KPD18" s="2120"/>
      <c r="KPE18" s="2120" t="s">
        <v>1155</v>
      </c>
      <c r="KPF18" s="2120"/>
      <c r="KPG18" s="2120"/>
      <c r="KPH18" s="2120"/>
      <c r="KPI18" s="2120"/>
      <c r="KPJ18" s="2120"/>
      <c r="KPK18" s="2120"/>
      <c r="KPL18" s="2120"/>
      <c r="KPM18" s="2120"/>
      <c r="KPN18" s="2120"/>
      <c r="KPO18" s="2120"/>
      <c r="KPP18" s="2120"/>
      <c r="KPQ18" s="2120"/>
      <c r="KPR18" s="2120"/>
      <c r="KPS18" s="2120"/>
      <c r="KPT18" s="2120"/>
      <c r="KPU18" s="2120" t="s">
        <v>1155</v>
      </c>
      <c r="KPV18" s="2120"/>
      <c r="KPW18" s="2120"/>
      <c r="KPX18" s="2120"/>
      <c r="KPY18" s="2120"/>
      <c r="KPZ18" s="2120"/>
      <c r="KQA18" s="2120"/>
      <c r="KQB18" s="2120"/>
      <c r="KQC18" s="2120"/>
      <c r="KQD18" s="2120"/>
      <c r="KQE18" s="2120"/>
      <c r="KQF18" s="2120"/>
      <c r="KQG18" s="2120"/>
      <c r="KQH18" s="2120"/>
      <c r="KQI18" s="2120"/>
      <c r="KQJ18" s="2120"/>
      <c r="KQK18" s="2120" t="s">
        <v>1155</v>
      </c>
      <c r="KQL18" s="2120"/>
      <c r="KQM18" s="2120"/>
      <c r="KQN18" s="2120"/>
      <c r="KQO18" s="2120"/>
      <c r="KQP18" s="2120"/>
      <c r="KQQ18" s="2120"/>
      <c r="KQR18" s="2120"/>
      <c r="KQS18" s="2120"/>
      <c r="KQT18" s="2120"/>
      <c r="KQU18" s="2120"/>
      <c r="KQV18" s="2120"/>
      <c r="KQW18" s="2120"/>
      <c r="KQX18" s="2120"/>
      <c r="KQY18" s="2120"/>
      <c r="KQZ18" s="2120"/>
      <c r="KRA18" s="2120" t="s">
        <v>1155</v>
      </c>
      <c r="KRB18" s="2120"/>
      <c r="KRC18" s="2120"/>
      <c r="KRD18" s="2120"/>
      <c r="KRE18" s="2120"/>
      <c r="KRF18" s="2120"/>
      <c r="KRG18" s="2120"/>
      <c r="KRH18" s="2120"/>
      <c r="KRI18" s="2120"/>
      <c r="KRJ18" s="2120"/>
      <c r="KRK18" s="2120"/>
      <c r="KRL18" s="2120"/>
      <c r="KRM18" s="2120"/>
      <c r="KRN18" s="2120"/>
      <c r="KRO18" s="2120"/>
      <c r="KRP18" s="2120"/>
      <c r="KRQ18" s="2120" t="s">
        <v>1155</v>
      </c>
      <c r="KRR18" s="2120"/>
      <c r="KRS18" s="2120"/>
      <c r="KRT18" s="2120"/>
      <c r="KRU18" s="2120"/>
      <c r="KRV18" s="2120"/>
      <c r="KRW18" s="2120"/>
      <c r="KRX18" s="2120"/>
      <c r="KRY18" s="2120"/>
      <c r="KRZ18" s="2120"/>
      <c r="KSA18" s="2120"/>
      <c r="KSB18" s="2120"/>
      <c r="KSC18" s="2120"/>
      <c r="KSD18" s="2120"/>
      <c r="KSE18" s="2120"/>
      <c r="KSF18" s="2120"/>
      <c r="KSG18" s="2120" t="s">
        <v>1155</v>
      </c>
      <c r="KSH18" s="2120"/>
      <c r="KSI18" s="2120"/>
      <c r="KSJ18" s="2120"/>
      <c r="KSK18" s="2120"/>
      <c r="KSL18" s="2120"/>
      <c r="KSM18" s="2120"/>
      <c r="KSN18" s="2120"/>
      <c r="KSO18" s="2120"/>
      <c r="KSP18" s="2120"/>
      <c r="KSQ18" s="2120"/>
      <c r="KSR18" s="2120"/>
      <c r="KSS18" s="2120"/>
      <c r="KST18" s="2120"/>
      <c r="KSU18" s="2120"/>
      <c r="KSV18" s="2120"/>
      <c r="KSW18" s="2120" t="s">
        <v>1155</v>
      </c>
      <c r="KSX18" s="2120"/>
      <c r="KSY18" s="2120"/>
      <c r="KSZ18" s="2120"/>
      <c r="KTA18" s="2120"/>
      <c r="KTB18" s="2120"/>
      <c r="KTC18" s="2120"/>
      <c r="KTD18" s="2120"/>
      <c r="KTE18" s="2120"/>
      <c r="KTF18" s="2120"/>
      <c r="KTG18" s="2120"/>
      <c r="KTH18" s="2120"/>
      <c r="KTI18" s="2120"/>
      <c r="KTJ18" s="2120"/>
      <c r="KTK18" s="2120"/>
      <c r="KTL18" s="2120"/>
      <c r="KTM18" s="2120" t="s">
        <v>1155</v>
      </c>
      <c r="KTN18" s="2120"/>
      <c r="KTO18" s="2120"/>
      <c r="KTP18" s="2120"/>
      <c r="KTQ18" s="2120"/>
      <c r="KTR18" s="2120"/>
      <c r="KTS18" s="2120"/>
      <c r="KTT18" s="2120"/>
      <c r="KTU18" s="2120"/>
      <c r="KTV18" s="2120"/>
      <c r="KTW18" s="2120"/>
      <c r="KTX18" s="2120"/>
      <c r="KTY18" s="2120"/>
      <c r="KTZ18" s="2120"/>
      <c r="KUA18" s="2120"/>
      <c r="KUB18" s="2120"/>
      <c r="KUC18" s="2120" t="s">
        <v>1155</v>
      </c>
      <c r="KUD18" s="2120"/>
      <c r="KUE18" s="2120"/>
      <c r="KUF18" s="2120"/>
      <c r="KUG18" s="2120"/>
      <c r="KUH18" s="2120"/>
      <c r="KUI18" s="2120"/>
      <c r="KUJ18" s="2120"/>
      <c r="KUK18" s="2120"/>
      <c r="KUL18" s="2120"/>
      <c r="KUM18" s="2120"/>
      <c r="KUN18" s="2120"/>
      <c r="KUO18" s="2120"/>
      <c r="KUP18" s="2120"/>
      <c r="KUQ18" s="2120"/>
      <c r="KUR18" s="2120"/>
      <c r="KUS18" s="2120" t="s">
        <v>1155</v>
      </c>
      <c r="KUT18" s="2120"/>
      <c r="KUU18" s="2120"/>
      <c r="KUV18" s="2120"/>
      <c r="KUW18" s="2120"/>
      <c r="KUX18" s="2120"/>
      <c r="KUY18" s="2120"/>
      <c r="KUZ18" s="2120"/>
      <c r="KVA18" s="2120"/>
      <c r="KVB18" s="2120"/>
      <c r="KVC18" s="2120"/>
      <c r="KVD18" s="2120"/>
      <c r="KVE18" s="2120"/>
      <c r="KVF18" s="2120"/>
      <c r="KVG18" s="2120"/>
      <c r="KVH18" s="2120"/>
      <c r="KVI18" s="2120" t="s">
        <v>1155</v>
      </c>
      <c r="KVJ18" s="2120"/>
      <c r="KVK18" s="2120"/>
      <c r="KVL18" s="2120"/>
      <c r="KVM18" s="2120"/>
      <c r="KVN18" s="2120"/>
      <c r="KVO18" s="2120"/>
      <c r="KVP18" s="2120"/>
      <c r="KVQ18" s="2120"/>
      <c r="KVR18" s="2120"/>
      <c r="KVS18" s="2120"/>
      <c r="KVT18" s="2120"/>
      <c r="KVU18" s="2120"/>
      <c r="KVV18" s="2120"/>
      <c r="KVW18" s="2120"/>
      <c r="KVX18" s="2120"/>
      <c r="KVY18" s="2120" t="s">
        <v>1155</v>
      </c>
      <c r="KVZ18" s="2120"/>
      <c r="KWA18" s="2120"/>
      <c r="KWB18" s="2120"/>
      <c r="KWC18" s="2120"/>
      <c r="KWD18" s="2120"/>
      <c r="KWE18" s="2120"/>
      <c r="KWF18" s="2120"/>
      <c r="KWG18" s="2120"/>
      <c r="KWH18" s="2120"/>
      <c r="KWI18" s="2120"/>
      <c r="KWJ18" s="2120"/>
      <c r="KWK18" s="2120"/>
      <c r="KWL18" s="2120"/>
      <c r="KWM18" s="2120"/>
      <c r="KWN18" s="2120"/>
      <c r="KWO18" s="2120" t="s">
        <v>1155</v>
      </c>
      <c r="KWP18" s="2120"/>
      <c r="KWQ18" s="2120"/>
      <c r="KWR18" s="2120"/>
      <c r="KWS18" s="2120"/>
      <c r="KWT18" s="2120"/>
      <c r="KWU18" s="2120"/>
      <c r="KWV18" s="2120"/>
      <c r="KWW18" s="2120"/>
      <c r="KWX18" s="2120"/>
      <c r="KWY18" s="2120"/>
      <c r="KWZ18" s="2120"/>
      <c r="KXA18" s="2120"/>
      <c r="KXB18" s="2120"/>
      <c r="KXC18" s="2120"/>
      <c r="KXD18" s="2120"/>
      <c r="KXE18" s="2120" t="s">
        <v>1155</v>
      </c>
      <c r="KXF18" s="2120"/>
      <c r="KXG18" s="2120"/>
      <c r="KXH18" s="2120"/>
      <c r="KXI18" s="2120"/>
      <c r="KXJ18" s="2120"/>
      <c r="KXK18" s="2120"/>
      <c r="KXL18" s="2120"/>
      <c r="KXM18" s="2120"/>
      <c r="KXN18" s="2120"/>
      <c r="KXO18" s="2120"/>
      <c r="KXP18" s="2120"/>
      <c r="KXQ18" s="2120"/>
      <c r="KXR18" s="2120"/>
      <c r="KXS18" s="2120"/>
      <c r="KXT18" s="2120"/>
      <c r="KXU18" s="2120" t="s">
        <v>1155</v>
      </c>
      <c r="KXV18" s="2120"/>
      <c r="KXW18" s="2120"/>
      <c r="KXX18" s="2120"/>
      <c r="KXY18" s="2120"/>
      <c r="KXZ18" s="2120"/>
      <c r="KYA18" s="2120"/>
      <c r="KYB18" s="2120"/>
      <c r="KYC18" s="2120"/>
      <c r="KYD18" s="2120"/>
      <c r="KYE18" s="2120"/>
      <c r="KYF18" s="2120"/>
      <c r="KYG18" s="2120"/>
      <c r="KYH18" s="2120"/>
      <c r="KYI18" s="2120"/>
      <c r="KYJ18" s="2120"/>
      <c r="KYK18" s="2120" t="s">
        <v>1155</v>
      </c>
      <c r="KYL18" s="2120"/>
      <c r="KYM18" s="2120"/>
      <c r="KYN18" s="2120"/>
      <c r="KYO18" s="2120"/>
      <c r="KYP18" s="2120"/>
      <c r="KYQ18" s="2120"/>
      <c r="KYR18" s="2120"/>
      <c r="KYS18" s="2120"/>
      <c r="KYT18" s="2120"/>
      <c r="KYU18" s="2120"/>
      <c r="KYV18" s="2120"/>
      <c r="KYW18" s="2120"/>
      <c r="KYX18" s="2120"/>
      <c r="KYY18" s="2120"/>
      <c r="KYZ18" s="2120"/>
      <c r="KZA18" s="2120" t="s">
        <v>1155</v>
      </c>
      <c r="KZB18" s="2120"/>
      <c r="KZC18" s="2120"/>
      <c r="KZD18" s="2120"/>
      <c r="KZE18" s="2120"/>
      <c r="KZF18" s="2120"/>
      <c r="KZG18" s="2120"/>
      <c r="KZH18" s="2120"/>
      <c r="KZI18" s="2120"/>
      <c r="KZJ18" s="2120"/>
      <c r="KZK18" s="2120"/>
      <c r="KZL18" s="2120"/>
      <c r="KZM18" s="2120"/>
      <c r="KZN18" s="2120"/>
      <c r="KZO18" s="2120"/>
      <c r="KZP18" s="2120"/>
      <c r="KZQ18" s="2120" t="s">
        <v>1155</v>
      </c>
      <c r="KZR18" s="2120"/>
      <c r="KZS18" s="2120"/>
      <c r="KZT18" s="2120"/>
      <c r="KZU18" s="2120"/>
      <c r="KZV18" s="2120"/>
      <c r="KZW18" s="2120"/>
      <c r="KZX18" s="2120"/>
      <c r="KZY18" s="2120"/>
      <c r="KZZ18" s="2120"/>
      <c r="LAA18" s="2120"/>
      <c r="LAB18" s="2120"/>
      <c r="LAC18" s="2120"/>
      <c r="LAD18" s="2120"/>
      <c r="LAE18" s="2120"/>
      <c r="LAF18" s="2120"/>
      <c r="LAG18" s="2120" t="s">
        <v>1155</v>
      </c>
      <c r="LAH18" s="2120"/>
      <c r="LAI18" s="2120"/>
      <c r="LAJ18" s="2120"/>
      <c r="LAK18" s="2120"/>
      <c r="LAL18" s="2120"/>
      <c r="LAM18" s="2120"/>
      <c r="LAN18" s="2120"/>
      <c r="LAO18" s="2120"/>
      <c r="LAP18" s="2120"/>
      <c r="LAQ18" s="2120"/>
      <c r="LAR18" s="2120"/>
      <c r="LAS18" s="2120"/>
      <c r="LAT18" s="2120"/>
      <c r="LAU18" s="2120"/>
      <c r="LAV18" s="2120"/>
      <c r="LAW18" s="2120" t="s">
        <v>1155</v>
      </c>
      <c r="LAX18" s="2120"/>
      <c r="LAY18" s="2120"/>
      <c r="LAZ18" s="2120"/>
      <c r="LBA18" s="2120"/>
      <c r="LBB18" s="2120"/>
      <c r="LBC18" s="2120"/>
      <c r="LBD18" s="2120"/>
      <c r="LBE18" s="2120"/>
      <c r="LBF18" s="2120"/>
      <c r="LBG18" s="2120"/>
      <c r="LBH18" s="2120"/>
      <c r="LBI18" s="2120"/>
      <c r="LBJ18" s="2120"/>
      <c r="LBK18" s="2120"/>
      <c r="LBL18" s="2120"/>
      <c r="LBM18" s="2120" t="s">
        <v>1155</v>
      </c>
      <c r="LBN18" s="2120"/>
      <c r="LBO18" s="2120"/>
      <c r="LBP18" s="2120"/>
      <c r="LBQ18" s="2120"/>
      <c r="LBR18" s="2120"/>
      <c r="LBS18" s="2120"/>
      <c r="LBT18" s="2120"/>
      <c r="LBU18" s="2120"/>
      <c r="LBV18" s="2120"/>
      <c r="LBW18" s="2120"/>
      <c r="LBX18" s="2120"/>
      <c r="LBY18" s="2120"/>
      <c r="LBZ18" s="2120"/>
      <c r="LCA18" s="2120"/>
      <c r="LCB18" s="2120"/>
      <c r="LCC18" s="2120" t="s">
        <v>1155</v>
      </c>
      <c r="LCD18" s="2120"/>
      <c r="LCE18" s="2120"/>
      <c r="LCF18" s="2120"/>
      <c r="LCG18" s="2120"/>
      <c r="LCH18" s="2120"/>
      <c r="LCI18" s="2120"/>
      <c r="LCJ18" s="2120"/>
      <c r="LCK18" s="2120"/>
      <c r="LCL18" s="2120"/>
      <c r="LCM18" s="2120"/>
      <c r="LCN18" s="2120"/>
      <c r="LCO18" s="2120"/>
      <c r="LCP18" s="2120"/>
      <c r="LCQ18" s="2120"/>
      <c r="LCR18" s="2120"/>
      <c r="LCS18" s="2120" t="s">
        <v>1155</v>
      </c>
      <c r="LCT18" s="2120"/>
      <c r="LCU18" s="2120"/>
      <c r="LCV18" s="2120"/>
      <c r="LCW18" s="2120"/>
      <c r="LCX18" s="2120"/>
      <c r="LCY18" s="2120"/>
      <c r="LCZ18" s="2120"/>
      <c r="LDA18" s="2120"/>
      <c r="LDB18" s="2120"/>
      <c r="LDC18" s="2120"/>
      <c r="LDD18" s="2120"/>
      <c r="LDE18" s="2120"/>
      <c r="LDF18" s="2120"/>
      <c r="LDG18" s="2120"/>
      <c r="LDH18" s="2120"/>
      <c r="LDI18" s="2120" t="s">
        <v>1155</v>
      </c>
      <c r="LDJ18" s="2120"/>
      <c r="LDK18" s="2120"/>
      <c r="LDL18" s="2120"/>
      <c r="LDM18" s="2120"/>
      <c r="LDN18" s="2120"/>
      <c r="LDO18" s="2120"/>
      <c r="LDP18" s="2120"/>
      <c r="LDQ18" s="2120"/>
      <c r="LDR18" s="2120"/>
      <c r="LDS18" s="2120"/>
      <c r="LDT18" s="2120"/>
      <c r="LDU18" s="2120"/>
      <c r="LDV18" s="2120"/>
      <c r="LDW18" s="2120"/>
      <c r="LDX18" s="2120"/>
      <c r="LDY18" s="2120" t="s">
        <v>1155</v>
      </c>
      <c r="LDZ18" s="2120"/>
      <c r="LEA18" s="2120"/>
      <c r="LEB18" s="2120"/>
      <c r="LEC18" s="2120"/>
      <c r="LED18" s="2120"/>
      <c r="LEE18" s="2120"/>
      <c r="LEF18" s="2120"/>
      <c r="LEG18" s="2120"/>
      <c r="LEH18" s="2120"/>
      <c r="LEI18" s="2120"/>
      <c r="LEJ18" s="2120"/>
      <c r="LEK18" s="2120"/>
      <c r="LEL18" s="2120"/>
      <c r="LEM18" s="2120"/>
      <c r="LEN18" s="2120"/>
      <c r="LEO18" s="2120" t="s">
        <v>1155</v>
      </c>
      <c r="LEP18" s="2120"/>
      <c r="LEQ18" s="2120"/>
      <c r="LER18" s="2120"/>
      <c r="LES18" s="2120"/>
      <c r="LET18" s="2120"/>
      <c r="LEU18" s="2120"/>
      <c r="LEV18" s="2120"/>
      <c r="LEW18" s="2120"/>
      <c r="LEX18" s="2120"/>
      <c r="LEY18" s="2120"/>
      <c r="LEZ18" s="2120"/>
      <c r="LFA18" s="2120"/>
      <c r="LFB18" s="2120"/>
      <c r="LFC18" s="2120"/>
      <c r="LFD18" s="2120"/>
      <c r="LFE18" s="2120" t="s">
        <v>1155</v>
      </c>
      <c r="LFF18" s="2120"/>
      <c r="LFG18" s="2120"/>
      <c r="LFH18" s="2120"/>
      <c r="LFI18" s="2120"/>
      <c r="LFJ18" s="2120"/>
      <c r="LFK18" s="2120"/>
      <c r="LFL18" s="2120"/>
      <c r="LFM18" s="2120"/>
      <c r="LFN18" s="2120"/>
      <c r="LFO18" s="2120"/>
      <c r="LFP18" s="2120"/>
      <c r="LFQ18" s="2120"/>
      <c r="LFR18" s="2120"/>
      <c r="LFS18" s="2120"/>
      <c r="LFT18" s="2120"/>
      <c r="LFU18" s="2120" t="s">
        <v>1155</v>
      </c>
      <c r="LFV18" s="2120"/>
      <c r="LFW18" s="2120"/>
      <c r="LFX18" s="2120"/>
      <c r="LFY18" s="2120"/>
      <c r="LFZ18" s="2120"/>
      <c r="LGA18" s="2120"/>
      <c r="LGB18" s="2120"/>
      <c r="LGC18" s="2120"/>
      <c r="LGD18" s="2120"/>
      <c r="LGE18" s="2120"/>
      <c r="LGF18" s="2120"/>
      <c r="LGG18" s="2120"/>
      <c r="LGH18" s="2120"/>
      <c r="LGI18" s="2120"/>
      <c r="LGJ18" s="2120"/>
      <c r="LGK18" s="2120" t="s">
        <v>1155</v>
      </c>
      <c r="LGL18" s="2120"/>
      <c r="LGM18" s="2120"/>
      <c r="LGN18" s="2120"/>
      <c r="LGO18" s="2120"/>
      <c r="LGP18" s="2120"/>
      <c r="LGQ18" s="2120"/>
      <c r="LGR18" s="2120"/>
      <c r="LGS18" s="2120"/>
      <c r="LGT18" s="2120"/>
      <c r="LGU18" s="2120"/>
      <c r="LGV18" s="2120"/>
      <c r="LGW18" s="2120"/>
      <c r="LGX18" s="2120"/>
      <c r="LGY18" s="2120"/>
      <c r="LGZ18" s="2120"/>
      <c r="LHA18" s="2120" t="s">
        <v>1155</v>
      </c>
      <c r="LHB18" s="2120"/>
      <c r="LHC18" s="2120"/>
      <c r="LHD18" s="2120"/>
      <c r="LHE18" s="2120"/>
      <c r="LHF18" s="2120"/>
      <c r="LHG18" s="2120"/>
      <c r="LHH18" s="2120"/>
      <c r="LHI18" s="2120"/>
      <c r="LHJ18" s="2120"/>
      <c r="LHK18" s="2120"/>
      <c r="LHL18" s="2120"/>
      <c r="LHM18" s="2120"/>
      <c r="LHN18" s="2120"/>
      <c r="LHO18" s="2120"/>
      <c r="LHP18" s="2120"/>
      <c r="LHQ18" s="2120" t="s">
        <v>1155</v>
      </c>
      <c r="LHR18" s="2120"/>
      <c r="LHS18" s="2120"/>
      <c r="LHT18" s="2120"/>
      <c r="LHU18" s="2120"/>
      <c r="LHV18" s="2120"/>
      <c r="LHW18" s="2120"/>
      <c r="LHX18" s="2120"/>
      <c r="LHY18" s="2120"/>
      <c r="LHZ18" s="2120"/>
      <c r="LIA18" s="2120"/>
      <c r="LIB18" s="2120"/>
      <c r="LIC18" s="2120"/>
      <c r="LID18" s="2120"/>
      <c r="LIE18" s="2120"/>
      <c r="LIF18" s="2120"/>
      <c r="LIG18" s="2120" t="s">
        <v>1155</v>
      </c>
      <c r="LIH18" s="2120"/>
      <c r="LII18" s="2120"/>
      <c r="LIJ18" s="2120"/>
      <c r="LIK18" s="2120"/>
      <c r="LIL18" s="2120"/>
      <c r="LIM18" s="2120"/>
      <c r="LIN18" s="2120"/>
      <c r="LIO18" s="2120"/>
      <c r="LIP18" s="2120"/>
      <c r="LIQ18" s="2120"/>
      <c r="LIR18" s="2120"/>
      <c r="LIS18" s="2120"/>
      <c r="LIT18" s="2120"/>
      <c r="LIU18" s="2120"/>
      <c r="LIV18" s="2120"/>
      <c r="LIW18" s="2120" t="s">
        <v>1155</v>
      </c>
      <c r="LIX18" s="2120"/>
      <c r="LIY18" s="2120"/>
      <c r="LIZ18" s="2120"/>
      <c r="LJA18" s="2120"/>
      <c r="LJB18" s="2120"/>
      <c r="LJC18" s="2120"/>
      <c r="LJD18" s="2120"/>
      <c r="LJE18" s="2120"/>
      <c r="LJF18" s="2120"/>
      <c r="LJG18" s="2120"/>
      <c r="LJH18" s="2120"/>
      <c r="LJI18" s="2120"/>
      <c r="LJJ18" s="2120"/>
      <c r="LJK18" s="2120"/>
      <c r="LJL18" s="2120"/>
      <c r="LJM18" s="2120" t="s">
        <v>1155</v>
      </c>
      <c r="LJN18" s="2120"/>
      <c r="LJO18" s="2120"/>
      <c r="LJP18" s="2120"/>
      <c r="LJQ18" s="2120"/>
      <c r="LJR18" s="2120"/>
      <c r="LJS18" s="2120"/>
      <c r="LJT18" s="2120"/>
      <c r="LJU18" s="2120"/>
      <c r="LJV18" s="2120"/>
      <c r="LJW18" s="2120"/>
      <c r="LJX18" s="2120"/>
      <c r="LJY18" s="2120"/>
      <c r="LJZ18" s="2120"/>
      <c r="LKA18" s="2120"/>
      <c r="LKB18" s="2120"/>
      <c r="LKC18" s="2120" t="s">
        <v>1155</v>
      </c>
      <c r="LKD18" s="2120"/>
      <c r="LKE18" s="2120"/>
      <c r="LKF18" s="2120"/>
      <c r="LKG18" s="2120"/>
      <c r="LKH18" s="2120"/>
      <c r="LKI18" s="2120"/>
      <c r="LKJ18" s="2120"/>
      <c r="LKK18" s="2120"/>
      <c r="LKL18" s="2120"/>
      <c r="LKM18" s="2120"/>
      <c r="LKN18" s="2120"/>
      <c r="LKO18" s="2120"/>
      <c r="LKP18" s="2120"/>
      <c r="LKQ18" s="2120"/>
      <c r="LKR18" s="2120"/>
      <c r="LKS18" s="2120" t="s">
        <v>1155</v>
      </c>
      <c r="LKT18" s="2120"/>
      <c r="LKU18" s="2120"/>
      <c r="LKV18" s="2120"/>
      <c r="LKW18" s="2120"/>
      <c r="LKX18" s="2120"/>
      <c r="LKY18" s="2120"/>
      <c r="LKZ18" s="2120"/>
      <c r="LLA18" s="2120"/>
      <c r="LLB18" s="2120"/>
      <c r="LLC18" s="2120"/>
      <c r="LLD18" s="2120"/>
      <c r="LLE18" s="2120"/>
      <c r="LLF18" s="2120"/>
      <c r="LLG18" s="2120"/>
      <c r="LLH18" s="2120"/>
      <c r="LLI18" s="2120" t="s">
        <v>1155</v>
      </c>
      <c r="LLJ18" s="2120"/>
      <c r="LLK18" s="2120"/>
      <c r="LLL18" s="2120"/>
      <c r="LLM18" s="2120"/>
      <c r="LLN18" s="2120"/>
      <c r="LLO18" s="2120"/>
      <c r="LLP18" s="2120"/>
      <c r="LLQ18" s="2120"/>
      <c r="LLR18" s="2120"/>
      <c r="LLS18" s="2120"/>
      <c r="LLT18" s="2120"/>
      <c r="LLU18" s="2120"/>
      <c r="LLV18" s="2120"/>
      <c r="LLW18" s="2120"/>
      <c r="LLX18" s="2120"/>
      <c r="LLY18" s="2120" t="s">
        <v>1155</v>
      </c>
      <c r="LLZ18" s="2120"/>
      <c r="LMA18" s="2120"/>
      <c r="LMB18" s="2120"/>
      <c r="LMC18" s="2120"/>
      <c r="LMD18" s="2120"/>
      <c r="LME18" s="2120"/>
      <c r="LMF18" s="2120"/>
      <c r="LMG18" s="2120"/>
      <c r="LMH18" s="2120"/>
      <c r="LMI18" s="2120"/>
      <c r="LMJ18" s="2120"/>
      <c r="LMK18" s="2120"/>
      <c r="LML18" s="2120"/>
      <c r="LMM18" s="2120"/>
      <c r="LMN18" s="2120"/>
      <c r="LMO18" s="2120" t="s">
        <v>1155</v>
      </c>
      <c r="LMP18" s="2120"/>
      <c r="LMQ18" s="2120"/>
      <c r="LMR18" s="2120"/>
      <c r="LMS18" s="2120"/>
      <c r="LMT18" s="2120"/>
      <c r="LMU18" s="2120"/>
      <c r="LMV18" s="2120"/>
      <c r="LMW18" s="2120"/>
      <c r="LMX18" s="2120"/>
      <c r="LMY18" s="2120"/>
      <c r="LMZ18" s="2120"/>
      <c r="LNA18" s="2120"/>
      <c r="LNB18" s="2120"/>
      <c r="LNC18" s="2120"/>
      <c r="LND18" s="2120"/>
      <c r="LNE18" s="2120" t="s">
        <v>1155</v>
      </c>
      <c r="LNF18" s="2120"/>
      <c r="LNG18" s="2120"/>
      <c r="LNH18" s="2120"/>
      <c r="LNI18" s="2120"/>
      <c r="LNJ18" s="2120"/>
      <c r="LNK18" s="2120"/>
      <c r="LNL18" s="2120"/>
      <c r="LNM18" s="2120"/>
      <c r="LNN18" s="2120"/>
      <c r="LNO18" s="2120"/>
      <c r="LNP18" s="2120"/>
      <c r="LNQ18" s="2120"/>
      <c r="LNR18" s="2120"/>
      <c r="LNS18" s="2120"/>
      <c r="LNT18" s="2120"/>
      <c r="LNU18" s="2120" t="s">
        <v>1155</v>
      </c>
      <c r="LNV18" s="2120"/>
      <c r="LNW18" s="2120"/>
      <c r="LNX18" s="2120"/>
      <c r="LNY18" s="2120"/>
      <c r="LNZ18" s="2120"/>
      <c r="LOA18" s="2120"/>
      <c r="LOB18" s="2120"/>
      <c r="LOC18" s="2120"/>
      <c r="LOD18" s="2120"/>
      <c r="LOE18" s="2120"/>
      <c r="LOF18" s="2120"/>
      <c r="LOG18" s="2120"/>
      <c r="LOH18" s="2120"/>
      <c r="LOI18" s="2120"/>
      <c r="LOJ18" s="2120"/>
      <c r="LOK18" s="2120" t="s">
        <v>1155</v>
      </c>
      <c r="LOL18" s="2120"/>
      <c r="LOM18" s="2120"/>
      <c r="LON18" s="2120"/>
      <c r="LOO18" s="2120"/>
      <c r="LOP18" s="2120"/>
      <c r="LOQ18" s="2120"/>
      <c r="LOR18" s="2120"/>
      <c r="LOS18" s="2120"/>
      <c r="LOT18" s="2120"/>
      <c r="LOU18" s="2120"/>
      <c r="LOV18" s="2120"/>
      <c r="LOW18" s="2120"/>
      <c r="LOX18" s="2120"/>
      <c r="LOY18" s="2120"/>
      <c r="LOZ18" s="2120"/>
      <c r="LPA18" s="2120" t="s">
        <v>1155</v>
      </c>
      <c r="LPB18" s="2120"/>
      <c r="LPC18" s="2120"/>
      <c r="LPD18" s="2120"/>
      <c r="LPE18" s="2120"/>
      <c r="LPF18" s="2120"/>
      <c r="LPG18" s="2120"/>
      <c r="LPH18" s="2120"/>
      <c r="LPI18" s="2120"/>
      <c r="LPJ18" s="2120"/>
      <c r="LPK18" s="2120"/>
      <c r="LPL18" s="2120"/>
      <c r="LPM18" s="2120"/>
      <c r="LPN18" s="2120"/>
      <c r="LPO18" s="2120"/>
      <c r="LPP18" s="2120"/>
      <c r="LPQ18" s="2120" t="s">
        <v>1155</v>
      </c>
      <c r="LPR18" s="2120"/>
      <c r="LPS18" s="2120"/>
      <c r="LPT18" s="2120"/>
      <c r="LPU18" s="2120"/>
      <c r="LPV18" s="2120"/>
      <c r="LPW18" s="2120"/>
      <c r="LPX18" s="2120"/>
      <c r="LPY18" s="2120"/>
      <c r="LPZ18" s="2120"/>
      <c r="LQA18" s="2120"/>
      <c r="LQB18" s="2120"/>
      <c r="LQC18" s="2120"/>
      <c r="LQD18" s="2120"/>
      <c r="LQE18" s="2120"/>
      <c r="LQF18" s="2120"/>
      <c r="LQG18" s="2120" t="s">
        <v>1155</v>
      </c>
      <c r="LQH18" s="2120"/>
      <c r="LQI18" s="2120"/>
      <c r="LQJ18" s="2120"/>
      <c r="LQK18" s="2120"/>
      <c r="LQL18" s="2120"/>
      <c r="LQM18" s="2120"/>
      <c r="LQN18" s="2120"/>
      <c r="LQO18" s="2120"/>
      <c r="LQP18" s="2120"/>
      <c r="LQQ18" s="2120"/>
      <c r="LQR18" s="2120"/>
      <c r="LQS18" s="2120"/>
      <c r="LQT18" s="2120"/>
      <c r="LQU18" s="2120"/>
      <c r="LQV18" s="2120"/>
      <c r="LQW18" s="2120" t="s">
        <v>1155</v>
      </c>
      <c r="LQX18" s="2120"/>
      <c r="LQY18" s="2120"/>
      <c r="LQZ18" s="2120"/>
      <c r="LRA18" s="2120"/>
      <c r="LRB18" s="2120"/>
      <c r="LRC18" s="2120"/>
      <c r="LRD18" s="2120"/>
      <c r="LRE18" s="2120"/>
      <c r="LRF18" s="2120"/>
      <c r="LRG18" s="2120"/>
      <c r="LRH18" s="2120"/>
      <c r="LRI18" s="2120"/>
      <c r="LRJ18" s="2120"/>
      <c r="LRK18" s="2120"/>
      <c r="LRL18" s="2120"/>
      <c r="LRM18" s="2120" t="s">
        <v>1155</v>
      </c>
      <c r="LRN18" s="2120"/>
      <c r="LRO18" s="2120"/>
      <c r="LRP18" s="2120"/>
      <c r="LRQ18" s="2120"/>
      <c r="LRR18" s="2120"/>
      <c r="LRS18" s="2120"/>
      <c r="LRT18" s="2120"/>
      <c r="LRU18" s="2120"/>
      <c r="LRV18" s="2120"/>
      <c r="LRW18" s="2120"/>
      <c r="LRX18" s="2120"/>
      <c r="LRY18" s="2120"/>
      <c r="LRZ18" s="2120"/>
      <c r="LSA18" s="2120"/>
      <c r="LSB18" s="2120"/>
      <c r="LSC18" s="2120" t="s">
        <v>1155</v>
      </c>
      <c r="LSD18" s="2120"/>
      <c r="LSE18" s="2120"/>
      <c r="LSF18" s="2120"/>
      <c r="LSG18" s="2120"/>
      <c r="LSH18" s="2120"/>
      <c r="LSI18" s="2120"/>
      <c r="LSJ18" s="2120"/>
      <c r="LSK18" s="2120"/>
      <c r="LSL18" s="2120"/>
      <c r="LSM18" s="2120"/>
      <c r="LSN18" s="2120"/>
      <c r="LSO18" s="2120"/>
      <c r="LSP18" s="2120"/>
      <c r="LSQ18" s="2120"/>
      <c r="LSR18" s="2120"/>
      <c r="LSS18" s="2120" t="s">
        <v>1155</v>
      </c>
      <c r="LST18" s="2120"/>
      <c r="LSU18" s="2120"/>
      <c r="LSV18" s="2120"/>
      <c r="LSW18" s="2120"/>
      <c r="LSX18" s="2120"/>
      <c r="LSY18" s="2120"/>
      <c r="LSZ18" s="2120"/>
      <c r="LTA18" s="2120"/>
      <c r="LTB18" s="2120"/>
      <c r="LTC18" s="2120"/>
      <c r="LTD18" s="2120"/>
      <c r="LTE18" s="2120"/>
      <c r="LTF18" s="2120"/>
      <c r="LTG18" s="2120"/>
      <c r="LTH18" s="2120"/>
      <c r="LTI18" s="2120" t="s">
        <v>1155</v>
      </c>
      <c r="LTJ18" s="2120"/>
      <c r="LTK18" s="2120"/>
      <c r="LTL18" s="2120"/>
      <c r="LTM18" s="2120"/>
      <c r="LTN18" s="2120"/>
      <c r="LTO18" s="2120"/>
      <c r="LTP18" s="2120"/>
      <c r="LTQ18" s="2120"/>
      <c r="LTR18" s="2120"/>
      <c r="LTS18" s="2120"/>
      <c r="LTT18" s="2120"/>
      <c r="LTU18" s="2120"/>
      <c r="LTV18" s="2120"/>
      <c r="LTW18" s="2120"/>
      <c r="LTX18" s="2120"/>
      <c r="LTY18" s="2120" t="s">
        <v>1155</v>
      </c>
      <c r="LTZ18" s="2120"/>
      <c r="LUA18" s="2120"/>
      <c r="LUB18" s="2120"/>
      <c r="LUC18" s="2120"/>
      <c r="LUD18" s="2120"/>
      <c r="LUE18" s="2120"/>
      <c r="LUF18" s="2120"/>
      <c r="LUG18" s="2120"/>
      <c r="LUH18" s="2120"/>
      <c r="LUI18" s="2120"/>
      <c r="LUJ18" s="2120"/>
      <c r="LUK18" s="2120"/>
      <c r="LUL18" s="2120"/>
      <c r="LUM18" s="2120"/>
      <c r="LUN18" s="2120"/>
      <c r="LUO18" s="2120" t="s">
        <v>1155</v>
      </c>
      <c r="LUP18" s="2120"/>
      <c r="LUQ18" s="2120"/>
      <c r="LUR18" s="2120"/>
      <c r="LUS18" s="2120"/>
      <c r="LUT18" s="2120"/>
      <c r="LUU18" s="2120"/>
      <c r="LUV18" s="2120"/>
      <c r="LUW18" s="2120"/>
      <c r="LUX18" s="2120"/>
      <c r="LUY18" s="2120"/>
      <c r="LUZ18" s="2120"/>
      <c r="LVA18" s="2120"/>
      <c r="LVB18" s="2120"/>
      <c r="LVC18" s="2120"/>
      <c r="LVD18" s="2120"/>
      <c r="LVE18" s="2120" t="s">
        <v>1155</v>
      </c>
      <c r="LVF18" s="2120"/>
      <c r="LVG18" s="2120"/>
      <c r="LVH18" s="2120"/>
      <c r="LVI18" s="2120"/>
      <c r="LVJ18" s="2120"/>
      <c r="LVK18" s="2120"/>
      <c r="LVL18" s="2120"/>
      <c r="LVM18" s="2120"/>
      <c r="LVN18" s="2120"/>
      <c r="LVO18" s="2120"/>
      <c r="LVP18" s="2120"/>
      <c r="LVQ18" s="2120"/>
      <c r="LVR18" s="2120"/>
      <c r="LVS18" s="2120"/>
      <c r="LVT18" s="2120"/>
      <c r="LVU18" s="2120" t="s">
        <v>1155</v>
      </c>
      <c r="LVV18" s="2120"/>
      <c r="LVW18" s="2120"/>
      <c r="LVX18" s="2120"/>
      <c r="LVY18" s="2120"/>
      <c r="LVZ18" s="2120"/>
      <c r="LWA18" s="2120"/>
      <c r="LWB18" s="2120"/>
      <c r="LWC18" s="2120"/>
      <c r="LWD18" s="2120"/>
      <c r="LWE18" s="2120"/>
      <c r="LWF18" s="2120"/>
      <c r="LWG18" s="2120"/>
      <c r="LWH18" s="2120"/>
      <c r="LWI18" s="2120"/>
      <c r="LWJ18" s="2120"/>
      <c r="LWK18" s="2120" t="s">
        <v>1155</v>
      </c>
      <c r="LWL18" s="2120"/>
      <c r="LWM18" s="2120"/>
      <c r="LWN18" s="2120"/>
      <c r="LWO18" s="2120"/>
      <c r="LWP18" s="2120"/>
      <c r="LWQ18" s="2120"/>
      <c r="LWR18" s="2120"/>
      <c r="LWS18" s="2120"/>
      <c r="LWT18" s="2120"/>
      <c r="LWU18" s="2120"/>
      <c r="LWV18" s="2120"/>
      <c r="LWW18" s="2120"/>
      <c r="LWX18" s="2120"/>
      <c r="LWY18" s="2120"/>
      <c r="LWZ18" s="2120"/>
      <c r="LXA18" s="2120" t="s">
        <v>1155</v>
      </c>
      <c r="LXB18" s="2120"/>
      <c r="LXC18" s="2120"/>
      <c r="LXD18" s="2120"/>
      <c r="LXE18" s="2120"/>
      <c r="LXF18" s="2120"/>
      <c r="LXG18" s="2120"/>
      <c r="LXH18" s="2120"/>
      <c r="LXI18" s="2120"/>
      <c r="LXJ18" s="2120"/>
      <c r="LXK18" s="2120"/>
      <c r="LXL18" s="2120"/>
      <c r="LXM18" s="2120"/>
      <c r="LXN18" s="2120"/>
      <c r="LXO18" s="2120"/>
      <c r="LXP18" s="2120"/>
      <c r="LXQ18" s="2120" t="s">
        <v>1155</v>
      </c>
      <c r="LXR18" s="2120"/>
      <c r="LXS18" s="2120"/>
      <c r="LXT18" s="2120"/>
      <c r="LXU18" s="2120"/>
      <c r="LXV18" s="2120"/>
      <c r="LXW18" s="2120"/>
      <c r="LXX18" s="2120"/>
      <c r="LXY18" s="2120"/>
      <c r="LXZ18" s="2120"/>
      <c r="LYA18" s="2120"/>
      <c r="LYB18" s="2120"/>
      <c r="LYC18" s="2120"/>
      <c r="LYD18" s="2120"/>
      <c r="LYE18" s="2120"/>
      <c r="LYF18" s="2120"/>
      <c r="LYG18" s="2120" t="s">
        <v>1155</v>
      </c>
      <c r="LYH18" s="2120"/>
      <c r="LYI18" s="2120"/>
      <c r="LYJ18" s="2120"/>
      <c r="LYK18" s="2120"/>
      <c r="LYL18" s="2120"/>
      <c r="LYM18" s="2120"/>
      <c r="LYN18" s="2120"/>
      <c r="LYO18" s="2120"/>
      <c r="LYP18" s="2120"/>
      <c r="LYQ18" s="2120"/>
      <c r="LYR18" s="2120"/>
      <c r="LYS18" s="2120"/>
      <c r="LYT18" s="2120"/>
      <c r="LYU18" s="2120"/>
      <c r="LYV18" s="2120"/>
      <c r="LYW18" s="2120" t="s">
        <v>1155</v>
      </c>
      <c r="LYX18" s="2120"/>
      <c r="LYY18" s="2120"/>
      <c r="LYZ18" s="2120"/>
      <c r="LZA18" s="2120"/>
      <c r="LZB18" s="2120"/>
      <c r="LZC18" s="2120"/>
      <c r="LZD18" s="2120"/>
      <c r="LZE18" s="2120"/>
      <c r="LZF18" s="2120"/>
      <c r="LZG18" s="2120"/>
      <c r="LZH18" s="2120"/>
      <c r="LZI18" s="2120"/>
      <c r="LZJ18" s="2120"/>
      <c r="LZK18" s="2120"/>
      <c r="LZL18" s="2120"/>
      <c r="LZM18" s="2120" t="s">
        <v>1155</v>
      </c>
      <c r="LZN18" s="2120"/>
      <c r="LZO18" s="2120"/>
      <c r="LZP18" s="2120"/>
      <c r="LZQ18" s="2120"/>
      <c r="LZR18" s="2120"/>
      <c r="LZS18" s="2120"/>
      <c r="LZT18" s="2120"/>
      <c r="LZU18" s="2120"/>
      <c r="LZV18" s="2120"/>
      <c r="LZW18" s="2120"/>
      <c r="LZX18" s="2120"/>
      <c r="LZY18" s="2120"/>
      <c r="LZZ18" s="2120"/>
      <c r="MAA18" s="2120"/>
      <c r="MAB18" s="2120"/>
      <c r="MAC18" s="2120" t="s">
        <v>1155</v>
      </c>
      <c r="MAD18" s="2120"/>
      <c r="MAE18" s="2120"/>
      <c r="MAF18" s="2120"/>
      <c r="MAG18" s="2120"/>
      <c r="MAH18" s="2120"/>
      <c r="MAI18" s="2120"/>
      <c r="MAJ18" s="2120"/>
      <c r="MAK18" s="2120"/>
      <c r="MAL18" s="2120"/>
      <c r="MAM18" s="2120"/>
      <c r="MAN18" s="2120"/>
      <c r="MAO18" s="2120"/>
      <c r="MAP18" s="2120"/>
      <c r="MAQ18" s="2120"/>
      <c r="MAR18" s="2120"/>
      <c r="MAS18" s="2120" t="s">
        <v>1155</v>
      </c>
      <c r="MAT18" s="2120"/>
      <c r="MAU18" s="2120"/>
      <c r="MAV18" s="2120"/>
      <c r="MAW18" s="2120"/>
      <c r="MAX18" s="2120"/>
      <c r="MAY18" s="2120"/>
      <c r="MAZ18" s="2120"/>
      <c r="MBA18" s="2120"/>
      <c r="MBB18" s="2120"/>
      <c r="MBC18" s="2120"/>
      <c r="MBD18" s="2120"/>
      <c r="MBE18" s="2120"/>
      <c r="MBF18" s="2120"/>
      <c r="MBG18" s="2120"/>
      <c r="MBH18" s="2120"/>
      <c r="MBI18" s="2120" t="s">
        <v>1155</v>
      </c>
      <c r="MBJ18" s="2120"/>
      <c r="MBK18" s="2120"/>
      <c r="MBL18" s="2120"/>
      <c r="MBM18" s="2120"/>
      <c r="MBN18" s="2120"/>
      <c r="MBO18" s="2120"/>
      <c r="MBP18" s="2120"/>
      <c r="MBQ18" s="2120"/>
      <c r="MBR18" s="2120"/>
      <c r="MBS18" s="2120"/>
      <c r="MBT18" s="2120"/>
      <c r="MBU18" s="2120"/>
      <c r="MBV18" s="2120"/>
      <c r="MBW18" s="2120"/>
      <c r="MBX18" s="2120"/>
      <c r="MBY18" s="2120" t="s">
        <v>1155</v>
      </c>
      <c r="MBZ18" s="2120"/>
      <c r="MCA18" s="2120"/>
      <c r="MCB18" s="2120"/>
      <c r="MCC18" s="2120"/>
      <c r="MCD18" s="2120"/>
      <c r="MCE18" s="2120"/>
      <c r="MCF18" s="2120"/>
      <c r="MCG18" s="2120"/>
      <c r="MCH18" s="2120"/>
      <c r="MCI18" s="2120"/>
      <c r="MCJ18" s="2120"/>
      <c r="MCK18" s="2120"/>
      <c r="MCL18" s="2120"/>
      <c r="MCM18" s="2120"/>
      <c r="MCN18" s="2120"/>
      <c r="MCO18" s="2120" t="s">
        <v>1155</v>
      </c>
      <c r="MCP18" s="2120"/>
      <c r="MCQ18" s="2120"/>
      <c r="MCR18" s="2120"/>
      <c r="MCS18" s="2120"/>
      <c r="MCT18" s="2120"/>
      <c r="MCU18" s="2120"/>
      <c r="MCV18" s="2120"/>
      <c r="MCW18" s="2120"/>
      <c r="MCX18" s="2120"/>
      <c r="MCY18" s="2120"/>
      <c r="MCZ18" s="2120"/>
      <c r="MDA18" s="2120"/>
      <c r="MDB18" s="2120"/>
      <c r="MDC18" s="2120"/>
      <c r="MDD18" s="2120"/>
      <c r="MDE18" s="2120" t="s">
        <v>1155</v>
      </c>
      <c r="MDF18" s="2120"/>
      <c r="MDG18" s="2120"/>
      <c r="MDH18" s="2120"/>
      <c r="MDI18" s="2120"/>
      <c r="MDJ18" s="2120"/>
      <c r="MDK18" s="2120"/>
      <c r="MDL18" s="2120"/>
      <c r="MDM18" s="2120"/>
      <c r="MDN18" s="2120"/>
      <c r="MDO18" s="2120"/>
      <c r="MDP18" s="2120"/>
      <c r="MDQ18" s="2120"/>
      <c r="MDR18" s="2120"/>
      <c r="MDS18" s="2120"/>
      <c r="MDT18" s="2120"/>
      <c r="MDU18" s="2120" t="s">
        <v>1155</v>
      </c>
      <c r="MDV18" s="2120"/>
      <c r="MDW18" s="2120"/>
      <c r="MDX18" s="2120"/>
      <c r="MDY18" s="2120"/>
      <c r="MDZ18" s="2120"/>
      <c r="MEA18" s="2120"/>
      <c r="MEB18" s="2120"/>
      <c r="MEC18" s="2120"/>
      <c r="MED18" s="2120"/>
      <c r="MEE18" s="2120"/>
      <c r="MEF18" s="2120"/>
      <c r="MEG18" s="2120"/>
      <c r="MEH18" s="2120"/>
      <c r="MEI18" s="2120"/>
      <c r="MEJ18" s="2120"/>
      <c r="MEK18" s="2120" t="s">
        <v>1155</v>
      </c>
      <c r="MEL18" s="2120"/>
      <c r="MEM18" s="2120"/>
      <c r="MEN18" s="2120"/>
      <c r="MEO18" s="2120"/>
      <c r="MEP18" s="2120"/>
      <c r="MEQ18" s="2120"/>
      <c r="MER18" s="2120"/>
      <c r="MES18" s="2120"/>
      <c r="MET18" s="2120"/>
      <c r="MEU18" s="2120"/>
      <c r="MEV18" s="2120"/>
      <c r="MEW18" s="2120"/>
      <c r="MEX18" s="2120"/>
      <c r="MEY18" s="2120"/>
      <c r="MEZ18" s="2120"/>
      <c r="MFA18" s="2120" t="s">
        <v>1155</v>
      </c>
      <c r="MFB18" s="2120"/>
      <c r="MFC18" s="2120"/>
      <c r="MFD18" s="2120"/>
      <c r="MFE18" s="2120"/>
      <c r="MFF18" s="2120"/>
      <c r="MFG18" s="2120"/>
      <c r="MFH18" s="2120"/>
      <c r="MFI18" s="2120"/>
      <c r="MFJ18" s="2120"/>
      <c r="MFK18" s="2120"/>
      <c r="MFL18" s="2120"/>
      <c r="MFM18" s="2120"/>
      <c r="MFN18" s="2120"/>
      <c r="MFO18" s="2120"/>
      <c r="MFP18" s="2120"/>
      <c r="MFQ18" s="2120" t="s">
        <v>1155</v>
      </c>
      <c r="MFR18" s="2120"/>
      <c r="MFS18" s="2120"/>
      <c r="MFT18" s="2120"/>
      <c r="MFU18" s="2120"/>
      <c r="MFV18" s="2120"/>
      <c r="MFW18" s="2120"/>
      <c r="MFX18" s="2120"/>
      <c r="MFY18" s="2120"/>
      <c r="MFZ18" s="2120"/>
      <c r="MGA18" s="2120"/>
      <c r="MGB18" s="2120"/>
      <c r="MGC18" s="2120"/>
      <c r="MGD18" s="2120"/>
      <c r="MGE18" s="2120"/>
      <c r="MGF18" s="2120"/>
      <c r="MGG18" s="2120" t="s">
        <v>1155</v>
      </c>
      <c r="MGH18" s="2120"/>
      <c r="MGI18" s="2120"/>
      <c r="MGJ18" s="2120"/>
      <c r="MGK18" s="2120"/>
      <c r="MGL18" s="2120"/>
      <c r="MGM18" s="2120"/>
      <c r="MGN18" s="2120"/>
      <c r="MGO18" s="2120"/>
      <c r="MGP18" s="2120"/>
      <c r="MGQ18" s="2120"/>
      <c r="MGR18" s="2120"/>
      <c r="MGS18" s="2120"/>
      <c r="MGT18" s="2120"/>
      <c r="MGU18" s="2120"/>
      <c r="MGV18" s="2120"/>
      <c r="MGW18" s="2120" t="s">
        <v>1155</v>
      </c>
      <c r="MGX18" s="2120"/>
      <c r="MGY18" s="2120"/>
      <c r="MGZ18" s="2120"/>
      <c r="MHA18" s="2120"/>
      <c r="MHB18" s="2120"/>
      <c r="MHC18" s="2120"/>
      <c r="MHD18" s="2120"/>
      <c r="MHE18" s="2120"/>
      <c r="MHF18" s="2120"/>
      <c r="MHG18" s="2120"/>
      <c r="MHH18" s="2120"/>
      <c r="MHI18" s="2120"/>
      <c r="MHJ18" s="2120"/>
      <c r="MHK18" s="2120"/>
      <c r="MHL18" s="2120"/>
      <c r="MHM18" s="2120" t="s">
        <v>1155</v>
      </c>
      <c r="MHN18" s="2120"/>
      <c r="MHO18" s="2120"/>
      <c r="MHP18" s="2120"/>
      <c r="MHQ18" s="2120"/>
      <c r="MHR18" s="2120"/>
      <c r="MHS18" s="2120"/>
      <c r="MHT18" s="2120"/>
      <c r="MHU18" s="2120"/>
      <c r="MHV18" s="2120"/>
      <c r="MHW18" s="2120"/>
      <c r="MHX18" s="2120"/>
      <c r="MHY18" s="2120"/>
      <c r="MHZ18" s="2120"/>
      <c r="MIA18" s="2120"/>
      <c r="MIB18" s="2120"/>
      <c r="MIC18" s="2120" t="s">
        <v>1155</v>
      </c>
      <c r="MID18" s="2120"/>
      <c r="MIE18" s="2120"/>
      <c r="MIF18" s="2120"/>
      <c r="MIG18" s="2120"/>
      <c r="MIH18" s="2120"/>
      <c r="MII18" s="2120"/>
      <c r="MIJ18" s="2120"/>
      <c r="MIK18" s="2120"/>
      <c r="MIL18" s="2120"/>
      <c r="MIM18" s="2120"/>
      <c r="MIN18" s="2120"/>
      <c r="MIO18" s="2120"/>
      <c r="MIP18" s="2120"/>
      <c r="MIQ18" s="2120"/>
      <c r="MIR18" s="2120"/>
      <c r="MIS18" s="2120" t="s">
        <v>1155</v>
      </c>
      <c r="MIT18" s="2120"/>
      <c r="MIU18" s="2120"/>
      <c r="MIV18" s="2120"/>
      <c r="MIW18" s="2120"/>
      <c r="MIX18" s="2120"/>
      <c r="MIY18" s="2120"/>
      <c r="MIZ18" s="2120"/>
      <c r="MJA18" s="2120"/>
      <c r="MJB18" s="2120"/>
      <c r="MJC18" s="2120"/>
      <c r="MJD18" s="2120"/>
      <c r="MJE18" s="2120"/>
      <c r="MJF18" s="2120"/>
      <c r="MJG18" s="2120"/>
      <c r="MJH18" s="2120"/>
      <c r="MJI18" s="2120" t="s">
        <v>1155</v>
      </c>
      <c r="MJJ18" s="2120"/>
      <c r="MJK18" s="2120"/>
      <c r="MJL18" s="2120"/>
      <c r="MJM18" s="2120"/>
      <c r="MJN18" s="2120"/>
      <c r="MJO18" s="2120"/>
      <c r="MJP18" s="2120"/>
      <c r="MJQ18" s="2120"/>
      <c r="MJR18" s="2120"/>
      <c r="MJS18" s="2120"/>
      <c r="MJT18" s="2120"/>
      <c r="MJU18" s="2120"/>
      <c r="MJV18" s="2120"/>
      <c r="MJW18" s="2120"/>
      <c r="MJX18" s="2120"/>
      <c r="MJY18" s="2120" t="s">
        <v>1155</v>
      </c>
      <c r="MJZ18" s="2120"/>
      <c r="MKA18" s="2120"/>
      <c r="MKB18" s="2120"/>
      <c r="MKC18" s="2120"/>
      <c r="MKD18" s="2120"/>
      <c r="MKE18" s="2120"/>
      <c r="MKF18" s="2120"/>
      <c r="MKG18" s="2120"/>
      <c r="MKH18" s="2120"/>
      <c r="MKI18" s="2120"/>
      <c r="MKJ18" s="2120"/>
      <c r="MKK18" s="2120"/>
      <c r="MKL18" s="2120"/>
      <c r="MKM18" s="2120"/>
      <c r="MKN18" s="2120"/>
      <c r="MKO18" s="2120" t="s">
        <v>1155</v>
      </c>
      <c r="MKP18" s="2120"/>
      <c r="MKQ18" s="2120"/>
      <c r="MKR18" s="2120"/>
      <c r="MKS18" s="2120"/>
      <c r="MKT18" s="2120"/>
      <c r="MKU18" s="2120"/>
      <c r="MKV18" s="2120"/>
      <c r="MKW18" s="2120"/>
      <c r="MKX18" s="2120"/>
      <c r="MKY18" s="2120"/>
      <c r="MKZ18" s="2120"/>
      <c r="MLA18" s="2120"/>
      <c r="MLB18" s="2120"/>
      <c r="MLC18" s="2120"/>
      <c r="MLD18" s="2120"/>
      <c r="MLE18" s="2120" t="s">
        <v>1155</v>
      </c>
      <c r="MLF18" s="2120"/>
      <c r="MLG18" s="2120"/>
      <c r="MLH18" s="2120"/>
      <c r="MLI18" s="2120"/>
      <c r="MLJ18" s="2120"/>
      <c r="MLK18" s="2120"/>
      <c r="MLL18" s="2120"/>
      <c r="MLM18" s="2120"/>
      <c r="MLN18" s="2120"/>
      <c r="MLO18" s="2120"/>
      <c r="MLP18" s="2120"/>
      <c r="MLQ18" s="2120"/>
      <c r="MLR18" s="2120"/>
      <c r="MLS18" s="2120"/>
      <c r="MLT18" s="2120"/>
      <c r="MLU18" s="2120" t="s">
        <v>1155</v>
      </c>
      <c r="MLV18" s="2120"/>
      <c r="MLW18" s="2120"/>
      <c r="MLX18" s="2120"/>
      <c r="MLY18" s="2120"/>
      <c r="MLZ18" s="2120"/>
      <c r="MMA18" s="2120"/>
      <c r="MMB18" s="2120"/>
      <c r="MMC18" s="2120"/>
      <c r="MMD18" s="2120"/>
      <c r="MME18" s="2120"/>
      <c r="MMF18" s="2120"/>
      <c r="MMG18" s="2120"/>
      <c r="MMH18" s="2120"/>
      <c r="MMI18" s="2120"/>
      <c r="MMJ18" s="2120"/>
      <c r="MMK18" s="2120" t="s">
        <v>1155</v>
      </c>
      <c r="MML18" s="2120"/>
      <c r="MMM18" s="2120"/>
      <c r="MMN18" s="2120"/>
      <c r="MMO18" s="2120"/>
      <c r="MMP18" s="2120"/>
      <c r="MMQ18" s="2120"/>
      <c r="MMR18" s="2120"/>
      <c r="MMS18" s="2120"/>
      <c r="MMT18" s="2120"/>
      <c r="MMU18" s="2120"/>
      <c r="MMV18" s="2120"/>
      <c r="MMW18" s="2120"/>
      <c r="MMX18" s="2120"/>
      <c r="MMY18" s="2120"/>
      <c r="MMZ18" s="2120"/>
      <c r="MNA18" s="2120" t="s">
        <v>1155</v>
      </c>
      <c r="MNB18" s="2120"/>
      <c r="MNC18" s="2120"/>
      <c r="MND18" s="2120"/>
      <c r="MNE18" s="2120"/>
      <c r="MNF18" s="2120"/>
      <c r="MNG18" s="2120"/>
      <c r="MNH18" s="2120"/>
      <c r="MNI18" s="2120"/>
      <c r="MNJ18" s="2120"/>
      <c r="MNK18" s="2120"/>
      <c r="MNL18" s="2120"/>
      <c r="MNM18" s="2120"/>
      <c r="MNN18" s="2120"/>
      <c r="MNO18" s="2120"/>
      <c r="MNP18" s="2120"/>
      <c r="MNQ18" s="2120" t="s">
        <v>1155</v>
      </c>
      <c r="MNR18" s="2120"/>
      <c r="MNS18" s="2120"/>
      <c r="MNT18" s="2120"/>
      <c r="MNU18" s="2120"/>
      <c r="MNV18" s="2120"/>
      <c r="MNW18" s="2120"/>
      <c r="MNX18" s="2120"/>
      <c r="MNY18" s="2120"/>
      <c r="MNZ18" s="2120"/>
      <c r="MOA18" s="2120"/>
      <c r="MOB18" s="2120"/>
      <c r="MOC18" s="2120"/>
      <c r="MOD18" s="2120"/>
      <c r="MOE18" s="2120"/>
      <c r="MOF18" s="2120"/>
      <c r="MOG18" s="2120" t="s">
        <v>1155</v>
      </c>
      <c r="MOH18" s="2120"/>
      <c r="MOI18" s="2120"/>
      <c r="MOJ18" s="2120"/>
      <c r="MOK18" s="2120"/>
      <c r="MOL18" s="2120"/>
      <c r="MOM18" s="2120"/>
      <c r="MON18" s="2120"/>
      <c r="MOO18" s="2120"/>
      <c r="MOP18" s="2120"/>
      <c r="MOQ18" s="2120"/>
      <c r="MOR18" s="2120"/>
      <c r="MOS18" s="2120"/>
      <c r="MOT18" s="2120"/>
      <c r="MOU18" s="2120"/>
      <c r="MOV18" s="2120"/>
      <c r="MOW18" s="2120" t="s">
        <v>1155</v>
      </c>
      <c r="MOX18" s="2120"/>
      <c r="MOY18" s="2120"/>
      <c r="MOZ18" s="2120"/>
      <c r="MPA18" s="2120"/>
      <c r="MPB18" s="2120"/>
      <c r="MPC18" s="2120"/>
      <c r="MPD18" s="2120"/>
      <c r="MPE18" s="2120"/>
      <c r="MPF18" s="2120"/>
      <c r="MPG18" s="2120"/>
      <c r="MPH18" s="2120"/>
      <c r="MPI18" s="2120"/>
      <c r="MPJ18" s="2120"/>
      <c r="MPK18" s="2120"/>
      <c r="MPL18" s="2120"/>
      <c r="MPM18" s="2120" t="s">
        <v>1155</v>
      </c>
      <c r="MPN18" s="2120"/>
      <c r="MPO18" s="2120"/>
      <c r="MPP18" s="2120"/>
      <c r="MPQ18" s="2120"/>
      <c r="MPR18" s="2120"/>
      <c r="MPS18" s="2120"/>
      <c r="MPT18" s="2120"/>
      <c r="MPU18" s="2120"/>
      <c r="MPV18" s="2120"/>
      <c r="MPW18" s="2120"/>
      <c r="MPX18" s="2120"/>
      <c r="MPY18" s="2120"/>
      <c r="MPZ18" s="2120"/>
      <c r="MQA18" s="2120"/>
      <c r="MQB18" s="2120"/>
      <c r="MQC18" s="2120" t="s">
        <v>1155</v>
      </c>
      <c r="MQD18" s="2120"/>
      <c r="MQE18" s="2120"/>
      <c r="MQF18" s="2120"/>
      <c r="MQG18" s="2120"/>
      <c r="MQH18" s="2120"/>
      <c r="MQI18" s="2120"/>
      <c r="MQJ18" s="2120"/>
      <c r="MQK18" s="2120"/>
      <c r="MQL18" s="2120"/>
      <c r="MQM18" s="2120"/>
      <c r="MQN18" s="2120"/>
      <c r="MQO18" s="2120"/>
      <c r="MQP18" s="2120"/>
      <c r="MQQ18" s="2120"/>
      <c r="MQR18" s="2120"/>
      <c r="MQS18" s="2120" t="s">
        <v>1155</v>
      </c>
      <c r="MQT18" s="2120"/>
      <c r="MQU18" s="2120"/>
      <c r="MQV18" s="2120"/>
      <c r="MQW18" s="2120"/>
      <c r="MQX18" s="2120"/>
      <c r="MQY18" s="2120"/>
      <c r="MQZ18" s="2120"/>
      <c r="MRA18" s="2120"/>
      <c r="MRB18" s="2120"/>
      <c r="MRC18" s="2120"/>
      <c r="MRD18" s="2120"/>
      <c r="MRE18" s="2120"/>
      <c r="MRF18" s="2120"/>
      <c r="MRG18" s="2120"/>
      <c r="MRH18" s="2120"/>
      <c r="MRI18" s="2120" t="s">
        <v>1155</v>
      </c>
      <c r="MRJ18" s="2120"/>
      <c r="MRK18" s="2120"/>
      <c r="MRL18" s="2120"/>
      <c r="MRM18" s="2120"/>
      <c r="MRN18" s="2120"/>
      <c r="MRO18" s="2120"/>
      <c r="MRP18" s="2120"/>
      <c r="MRQ18" s="2120"/>
      <c r="MRR18" s="2120"/>
      <c r="MRS18" s="2120"/>
      <c r="MRT18" s="2120"/>
      <c r="MRU18" s="2120"/>
      <c r="MRV18" s="2120"/>
      <c r="MRW18" s="2120"/>
      <c r="MRX18" s="2120"/>
      <c r="MRY18" s="2120" t="s">
        <v>1155</v>
      </c>
      <c r="MRZ18" s="2120"/>
      <c r="MSA18" s="2120"/>
      <c r="MSB18" s="2120"/>
      <c r="MSC18" s="2120"/>
      <c r="MSD18" s="2120"/>
      <c r="MSE18" s="2120"/>
      <c r="MSF18" s="2120"/>
      <c r="MSG18" s="2120"/>
      <c r="MSH18" s="2120"/>
      <c r="MSI18" s="2120"/>
      <c r="MSJ18" s="2120"/>
      <c r="MSK18" s="2120"/>
      <c r="MSL18" s="2120"/>
      <c r="MSM18" s="2120"/>
      <c r="MSN18" s="2120"/>
      <c r="MSO18" s="2120" t="s">
        <v>1155</v>
      </c>
      <c r="MSP18" s="2120"/>
      <c r="MSQ18" s="2120"/>
      <c r="MSR18" s="2120"/>
      <c r="MSS18" s="2120"/>
      <c r="MST18" s="2120"/>
      <c r="MSU18" s="2120"/>
      <c r="MSV18" s="2120"/>
      <c r="MSW18" s="2120"/>
      <c r="MSX18" s="2120"/>
      <c r="MSY18" s="2120"/>
      <c r="MSZ18" s="2120"/>
      <c r="MTA18" s="2120"/>
      <c r="MTB18" s="2120"/>
      <c r="MTC18" s="2120"/>
      <c r="MTD18" s="2120"/>
      <c r="MTE18" s="2120" t="s">
        <v>1155</v>
      </c>
      <c r="MTF18" s="2120"/>
      <c r="MTG18" s="2120"/>
      <c r="MTH18" s="2120"/>
      <c r="MTI18" s="2120"/>
      <c r="MTJ18" s="2120"/>
      <c r="MTK18" s="2120"/>
      <c r="MTL18" s="2120"/>
      <c r="MTM18" s="2120"/>
      <c r="MTN18" s="2120"/>
      <c r="MTO18" s="2120"/>
      <c r="MTP18" s="2120"/>
      <c r="MTQ18" s="2120"/>
      <c r="MTR18" s="2120"/>
      <c r="MTS18" s="2120"/>
      <c r="MTT18" s="2120"/>
      <c r="MTU18" s="2120" t="s">
        <v>1155</v>
      </c>
      <c r="MTV18" s="2120"/>
      <c r="MTW18" s="2120"/>
      <c r="MTX18" s="2120"/>
      <c r="MTY18" s="2120"/>
      <c r="MTZ18" s="2120"/>
      <c r="MUA18" s="2120"/>
      <c r="MUB18" s="2120"/>
      <c r="MUC18" s="2120"/>
      <c r="MUD18" s="2120"/>
      <c r="MUE18" s="2120"/>
      <c r="MUF18" s="2120"/>
      <c r="MUG18" s="2120"/>
      <c r="MUH18" s="2120"/>
      <c r="MUI18" s="2120"/>
      <c r="MUJ18" s="2120"/>
      <c r="MUK18" s="2120" t="s">
        <v>1155</v>
      </c>
      <c r="MUL18" s="2120"/>
      <c r="MUM18" s="2120"/>
      <c r="MUN18" s="2120"/>
      <c r="MUO18" s="2120"/>
      <c r="MUP18" s="2120"/>
      <c r="MUQ18" s="2120"/>
      <c r="MUR18" s="2120"/>
      <c r="MUS18" s="2120"/>
      <c r="MUT18" s="2120"/>
      <c r="MUU18" s="2120"/>
      <c r="MUV18" s="2120"/>
      <c r="MUW18" s="2120"/>
      <c r="MUX18" s="2120"/>
      <c r="MUY18" s="2120"/>
      <c r="MUZ18" s="2120"/>
      <c r="MVA18" s="2120" t="s">
        <v>1155</v>
      </c>
      <c r="MVB18" s="2120"/>
      <c r="MVC18" s="2120"/>
      <c r="MVD18" s="2120"/>
      <c r="MVE18" s="2120"/>
      <c r="MVF18" s="2120"/>
      <c r="MVG18" s="2120"/>
      <c r="MVH18" s="2120"/>
      <c r="MVI18" s="2120"/>
      <c r="MVJ18" s="2120"/>
      <c r="MVK18" s="2120"/>
      <c r="MVL18" s="2120"/>
      <c r="MVM18" s="2120"/>
      <c r="MVN18" s="2120"/>
      <c r="MVO18" s="2120"/>
      <c r="MVP18" s="2120"/>
      <c r="MVQ18" s="2120" t="s">
        <v>1155</v>
      </c>
      <c r="MVR18" s="2120"/>
      <c r="MVS18" s="2120"/>
      <c r="MVT18" s="2120"/>
      <c r="MVU18" s="2120"/>
      <c r="MVV18" s="2120"/>
      <c r="MVW18" s="2120"/>
      <c r="MVX18" s="2120"/>
      <c r="MVY18" s="2120"/>
      <c r="MVZ18" s="2120"/>
      <c r="MWA18" s="2120"/>
      <c r="MWB18" s="2120"/>
      <c r="MWC18" s="2120"/>
      <c r="MWD18" s="2120"/>
      <c r="MWE18" s="2120"/>
      <c r="MWF18" s="2120"/>
      <c r="MWG18" s="2120" t="s">
        <v>1155</v>
      </c>
      <c r="MWH18" s="2120"/>
      <c r="MWI18" s="2120"/>
      <c r="MWJ18" s="2120"/>
      <c r="MWK18" s="2120"/>
      <c r="MWL18" s="2120"/>
      <c r="MWM18" s="2120"/>
      <c r="MWN18" s="2120"/>
      <c r="MWO18" s="2120"/>
      <c r="MWP18" s="2120"/>
      <c r="MWQ18" s="2120"/>
      <c r="MWR18" s="2120"/>
      <c r="MWS18" s="2120"/>
      <c r="MWT18" s="2120"/>
      <c r="MWU18" s="2120"/>
      <c r="MWV18" s="2120"/>
      <c r="MWW18" s="2120" t="s">
        <v>1155</v>
      </c>
      <c r="MWX18" s="2120"/>
      <c r="MWY18" s="2120"/>
      <c r="MWZ18" s="2120"/>
      <c r="MXA18" s="2120"/>
      <c r="MXB18" s="2120"/>
      <c r="MXC18" s="2120"/>
      <c r="MXD18" s="2120"/>
      <c r="MXE18" s="2120"/>
      <c r="MXF18" s="2120"/>
      <c r="MXG18" s="2120"/>
      <c r="MXH18" s="2120"/>
      <c r="MXI18" s="2120"/>
      <c r="MXJ18" s="2120"/>
      <c r="MXK18" s="2120"/>
      <c r="MXL18" s="2120"/>
      <c r="MXM18" s="2120" t="s">
        <v>1155</v>
      </c>
      <c r="MXN18" s="2120"/>
      <c r="MXO18" s="2120"/>
      <c r="MXP18" s="2120"/>
      <c r="MXQ18" s="2120"/>
      <c r="MXR18" s="2120"/>
      <c r="MXS18" s="2120"/>
      <c r="MXT18" s="2120"/>
      <c r="MXU18" s="2120"/>
      <c r="MXV18" s="2120"/>
      <c r="MXW18" s="2120"/>
      <c r="MXX18" s="2120"/>
      <c r="MXY18" s="2120"/>
      <c r="MXZ18" s="2120"/>
      <c r="MYA18" s="2120"/>
      <c r="MYB18" s="2120"/>
      <c r="MYC18" s="2120" t="s">
        <v>1155</v>
      </c>
      <c r="MYD18" s="2120"/>
      <c r="MYE18" s="2120"/>
      <c r="MYF18" s="2120"/>
      <c r="MYG18" s="2120"/>
      <c r="MYH18" s="2120"/>
      <c r="MYI18" s="2120"/>
      <c r="MYJ18" s="2120"/>
      <c r="MYK18" s="2120"/>
      <c r="MYL18" s="2120"/>
      <c r="MYM18" s="2120"/>
      <c r="MYN18" s="2120"/>
      <c r="MYO18" s="2120"/>
      <c r="MYP18" s="2120"/>
      <c r="MYQ18" s="2120"/>
      <c r="MYR18" s="2120"/>
      <c r="MYS18" s="2120" t="s">
        <v>1155</v>
      </c>
      <c r="MYT18" s="2120"/>
      <c r="MYU18" s="2120"/>
      <c r="MYV18" s="2120"/>
      <c r="MYW18" s="2120"/>
      <c r="MYX18" s="2120"/>
      <c r="MYY18" s="2120"/>
      <c r="MYZ18" s="2120"/>
      <c r="MZA18" s="2120"/>
      <c r="MZB18" s="2120"/>
      <c r="MZC18" s="2120"/>
      <c r="MZD18" s="2120"/>
      <c r="MZE18" s="2120"/>
      <c r="MZF18" s="2120"/>
      <c r="MZG18" s="2120"/>
      <c r="MZH18" s="2120"/>
      <c r="MZI18" s="2120" t="s">
        <v>1155</v>
      </c>
      <c r="MZJ18" s="2120"/>
      <c r="MZK18" s="2120"/>
      <c r="MZL18" s="2120"/>
      <c r="MZM18" s="2120"/>
      <c r="MZN18" s="2120"/>
      <c r="MZO18" s="2120"/>
      <c r="MZP18" s="2120"/>
      <c r="MZQ18" s="2120"/>
      <c r="MZR18" s="2120"/>
      <c r="MZS18" s="2120"/>
      <c r="MZT18" s="2120"/>
      <c r="MZU18" s="2120"/>
      <c r="MZV18" s="2120"/>
      <c r="MZW18" s="2120"/>
      <c r="MZX18" s="2120"/>
      <c r="MZY18" s="2120" t="s">
        <v>1155</v>
      </c>
      <c r="MZZ18" s="2120"/>
      <c r="NAA18" s="2120"/>
      <c r="NAB18" s="2120"/>
      <c r="NAC18" s="2120"/>
      <c r="NAD18" s="2120"/>
      <c r="NAE18" s="2120"/>
      <c r="NAF18" s="2120"/>
      <c r="NAG18" s="2120"/>
      <c r="NAH18" s="2120"/>
      <c r="NAI18" s="2120"/>
      <c r="NAJ18" s="2120"/>
      <c r="NAK18" s="2120"/>
      <c r="NAL18" s="2120"/>
      <c r="NAM18" s="2120"/>
      <c r="NAN18" s="2120"/>
      <c r="NAO18" s="2120" t="s">
        <v>1155</v>
      </c>
      <c r="NAP18" s="2120"/>
      <c r="NAQ18" s="2120"/>
      <c r="NAR18" s="2120"/>
      <c r="NAS18" s="2120"/>
      <c r="NAT18" s="2120"/>
      <c r="NAU18" s="2120"/>
      <c r="NAV18" s="2120"/>
      <c r="NAW18" s="2120"/>
      <c r="NAX18" s="2120"/>
      <c r="NAY18" s="2120"/>
      <c r="NAZ18" s="2120"/>
      <c r="NBA18" s="2120"/>
      <c r="NBB18" s="2120"/>
      <c r="NBC18" s="2120"/>
      <c r="NBD18" s="2120"/>
      <c r="NBE18" s="2120" t="s">
        <v>1155</v>
      </c>
      <c r="NBF18" s="2120"/>
      <c r="NBG18" s="2120"/>
      <c r="NBH18" s="2120"/>
      <c r="NBI18" s="2120"/>
      <c r="NBJ18" s="2120"/>
      <c r="NBK18" s="2120"/>
      <c r="NBL18" s="2120"/>
      <c r="NBM18" s="2120"/>
      <c r="NBN18" s="2120"/>
      <c r="NBO18" s="2120"/>
      <c r="NBP18" s="2120"/>
      <c r="NBQ18" s="2120"/>
      <c r="NBR18" s="2120"/>
      <c r="NBS18" s="2120"/>
      <c r="NBT18" s="2120"/>
      <c r="NBU18" s="2120" t="s">
        <v>1155</v>
      </c>
      <c r="NBV18" s="2120"/>
      <c r="NBW18" s="2120"/>
      <c r="NBX18" s="2120"/>
      <c r="NBY18" s="2120"/>
      <c r="NBZ18" s="2120"/>
      <c r="NCA18" s="2120"/>
      <c r="NCB18" s="2120"/>
      <c r="NCC18" s="2120"/>
      <c r="NCD18" s="2120"/>
      <c r="NCE18" s="2120"/>
      <c r="NCF18" s="2120"/>
      <c r="NCG18" s="2120"/>
      <c r="NCH18" s="2120"/>
      <c r="NCI18" s="2120"/>
      <c r="NCJ18" s="2120"/>
      <c r="NCK18" s="2120" t="s">
        <v>1155</v>
      </c>
      <c r="NCL18" s="2120"/>
      <c r="NCM18" s="2120"/>
      <c r="NCN18" s="2120"/>
      <c r="NCO18" s="2120"/>
      <c r="NCP18" s="2120"/>
      <c r="NCQ18" s="2120"/>
      <c r="NCR18" s="2120"/>
      <c r="NCS18" s="2120"/>
      <c r="NCT18" s="2120"/>
      <c r="NCU18" s="2120"/>
      <c r="NCV18" s="2120"/>
      <c r="NCW18" s="2120"/>
      <c r="NCX18" s="2120"/>
      <c r="NCY18" s="2120"/>
      <c r="NCZ18" s="2120"/>
      <c r="NDA18" s="2120" t="s">
        <v>1155</v>
      </c>
      <c r="NDB18" s="2120"/>
      <c r="NDC18" s="2120"/>
      <c r="NDD18" s="2120"/>
      <c r="NDE18" s="2120"/>
      <c r="NDF18" s="2120"/>
      <c r="NDG18" s="2120"/>
      <c r="NDH18" s="2120"/>
      <c r="NDI18" s="2120"/>
      <c r="NDJ18" s="2120"/>
      <c r="NDK18" s="2120"/>
      <c r="NDL18" s="2120"/>
      <c r="NDM18" s="2120"/>
      <c r="NDN18" s="2120"/>
      <c r="NDO18" s="2120"/>
      <c r="NDP18" s="2120"/>
      <c r="NDQ18" s="2120" t="s">
        <v>1155</v>
      </c>
      <c r="NDR18" s="2120"/>
      <c r="NDS18" s="2120"/>
      <c r="NDT18" s="2120"/>
      <c r="NDU18" s="2120"/>
      <c r="NDV18" s="2120"/>
      <c r="NDW18" s="2120"/>
      <c r="NDX18" s="2120"/>
      <c r="NDY18" s="2120"/>
      <c r="NDZ18" s="2120"/>
      <c r="NEA18" s="2120"/>
      <c r="NEB18" s="2120"/>
      <c r="NEC18" s="2120"/>
      <c r="NED18" s="2120"/>
      <c r="NEE18" s="2120"/>
      <c r="NEF18" s="2120"/>
      <c r="NEG18" s="2120" t="s">
        <v>1155</v>
      </c>
      <c r="NEH18" s="2120"/>
      <c r="NEI18" s="2120"/>
      <c r="NEJ18" s="2120"/>
      <c r="NEK18" s="2120"/>
      <c r="NEL18" s="2120"/>
      <c r="NEM18" s="2120"/>
      <c r="NEN18" s="2120"/>
      <c r="NEO18" s="2120"/>
      <c r="NEP18" s="2120"/>
      <c r="NEQ18" s="2120"/>
      <c r="NER18" s="2120"/>
      <c r="NES18" s="2120"/>
      <c r="NET18" s="2120"/>
      <c r="NEU18" s="2120"/>
      <c r="NEV18" s="2120"/>
      <c r="NEW18" s="2120" t="s">
        <v>1155</v>
      </c>
      <c r="NEX18" s="2120"/>
      <c r="NEY18" s="2120"/>
      <c r="NEZ18" s="2120"/>
      <c r="NFA18" s="2120"/>
      <c r="NFB18" s="2120"/>
      <c r="NFC18" s="2120"/>
      <c r="NFD18" s="2120"/>
      <c r="NFE18" s="2120"/>
      <c r="NFF18" s="2120"/>
      <c r="NFG18" s="2120"/>
      <c r="NFH18" s="2120"/>
      <c r="NFI18" s="2120"/>
      <c r="NFJ18" s="2120"/>
      <c r="NFK18" s="2120"/>
      <c r="NFL18" s="2120"/>
      <c r="NFM18" s="2120" t="s">
        <v>1155</v>
      </c>
      <c r="NFN18" s="2120"/>
      <c r="NFO18" s="2120"/>
      <c r="NFP18" s="2120"/>
      <c r="NFQ18" s="2120"/>
      <c r="NFR18" s="2120"/>
      <c r="NFS18" s="2120"/>
      <c r="NFT18" s="2120"/>
      <c r="NFU18" s="2120"/>
      <c r="NFV18" s="2120"/>
      <c r="NFW18" s="2120"/>
      <c r="NFX18" s="2120"/>
      <c r="NFY18" s="2120"/>
      <c r="NFZ18" s="2120"/>
      <c r="NGA18" s="2120"/>
      <c r="NGB18" s="2120"/>
      <c r="NGC18" s="2120" t="s">
        <v>1155</v>
      </c>
      <c r="NGD18" s="2120"/>
      <c r="NGE18" s="2120"/>
      <c r="NGF18" s="2120"/>
      <c r="NGG18" s="2120"/>
      <c r="NGH18" s="2120"/>
      <c r="NGI18" s="2120"/>
      <c r="NGJ18" s="2120"/>
      <c r="NGK18" s="2120"/>
      <c r="NGL18" s="2120"/>
      <c r="NGM18" s="2120"/>
      <c r="NGN18" s="2120"/>
      <c r="NGO18" s="2120"/>
      <c r="NGP18" s="2120"/>
      <c r="NGQ18" s="2120"/>
      <c r="NGR18" s="2120"/>
      <c r="NGS18" s="2120" t="s">
        <v>1155</v>
      </c>
      <c r="NGT18" s="2120"/>
      <c r="NGU18" s="2120"/>
      <c r="NGV18" s="2120"/>
      <c r="NGW18" s="2120"/>
      <c r="NGX18" s="2120"/>
      <c r="NGY18" s="2120"/>
      <c r="NGZ18" s="2120"/>
      <c r="NHA18" s="2120"/>
      <c r="NHB18" s="2120"/>
      <c r="NHC18" s="2120"/>
      <c r="NHD18" s="2120"/>
      <c r="NHE18" s="2120"/>
      <c r="NHF18" s="2120"/>
      <c r="NHG18" s="2120"/>
      <c r="NHH18" s="2120"/>
      <c r="NHI18" s="2120" t="s">
        <v>1155</v>
      </c>
      <c r="NHJ18" s="2120"/>
      <c r="NHK18" s="2120"/>
      <c r="NHL18" s="2120"/>
      <c r="NHM18" s="2120"/>
      <c r="NHN18" s="2120"/>
      <c r="NHO18" s="2120"/>
      <c r="NHP18" s="2120"/>
      <c r="NHQ18" s="2120"/>
      <c r="NHR18" s="2120"/>
      <c r="NHS18" s="2120"/>
      <c r="NHT18" s="2120"/>
      <c r="NHU18" s="2120"/>
      <c r="NHV18" s="2120"/>
      <c r="NHW18" s="2120"/>
      <c r="NHX18" s="2120"/>
      <c r="NHY18" s="2120" t="s">
        <v>1155</v>
      </c>
      <c r="NHZ18" s="2120"/>
      <c r="NIA18" s="2120"/>
      <c r="NIB18" s="2120"/>
      <c r="NIC18" s="2120"/>
      <c r="NID18" s="2120"/>
      <c r="NIE18" s="2120"/>
      <c r="NIF18" s="2120"/>
      <c r="NIG18" s="2120"/>
      <c r="NIH18" s="2120"/>
      <c r="NII18" s="2120"/>
      <c r="NIJ18" s="2120"/>
      <c r="NIK18" s="2120"/>
      <c r="NIL18" s="2120"/>
      <c r="NIM18" s="2120"/>
      <c r="NIN18" s="2120"/>
      <c r="NIO18" s="2120" t="s">
        <v>1155</v>
      </c>
      <c r="NIP18" s="2120"/>
      <c r="NIQ18" s="2120"/>
      <c r="NIR18" s="2120"/>
      <c r="NIS18" s="2120"/>
      <c r="NIT18" s="2120"/>
      <c r="NIU18" s="2120"/>
      <c r="NIV18" s="2120"/>
      <c r="NIW18" s="2120"/>
      <c r="NIX18" s="2120"/>
      <c r="NIY18" s="2120"/>
      <c r="NIZ18" s="2120"/>
      <c r="NJA18" s="2120"/>
      <c r="NJB18" s="2120"/>
      <c r="NJC18" s="2120"/>
      <c r="NJD18" s="2120"/>
      <c r="NJE18" s="2120" t="s">
        <v>1155</v>
      </c>
      <c r="NJF18" s="2120"/>
      <c r="NJG18" s="2120"/>
      <c r="NJH18" s="2120"/>
      <c r="NJI18" s="2120"/>
      <c r="NJJ18" s="2120"/>
      <c r="NJK18" s="2120"/>
      <c r="NJL18" s="2120"/>
      <c r="NJM18" s="2120"/>
      <c r="NJN18" s="2120"/>
      <c r="NJO18" s="2120"/>
      <c r="NJP18" s="2120"/>
      <c r="NJQ18" s="2120"/>
      <c r="NJR18" s="2120"/>
      <c r="NJS18" s="2120"/>
      <c r="NJT18" s="2120"/>
      <c r="NJU18" s="2120" t="s">
        <v>1155</v>
      </c>
      <c r="NJV18" s="2120"/>
      <c r="NJW18" s="2120"/>
      <c r="NJX18" s="2120"/>
      <c r="NJY18" s="2120"/>
      <c r="NJZ18" s="2120"/>
      <c r="NKA18" s="2120"/>
      <c r="NKB18" s="2120"/>
      <c r="NKC18" s="2120"/>
      <c r="NKD18" s="2120"/>
      <c r="NKE18" s="2120"/>
      <c r="NKF18" s="2120"/>
      <c r="NKG18" s="2120"/>
      <c r="NKH18" s="2120"/>
      <c r="NKI18" s="2120"/>
      <c r="NKJ18" s="2120"/>
      <c r="NKK18" s="2120" t="s">
        <v>1155</v>
      </c>
      <c r="NKL18" s="2120"/>
      <c r="NKM18" s="2120"/>
      <c r="NKN18" s="2120"/>
      <c r="NKO18" s="2120"/>
      <c r="NKP18" s="2120"/>
      <c r="NKQ18" s="2120"/>
      <c r="NKR18" s="2120"/>
      <c r="NKS18" s="2120"/>
      <c r="NKT18" s="2120"/>
      <c r="NKU18" s="2120"/>
      <c r="NKV18" s="2120"/>
      <c r="NKW18" s="2120"/>
      <c r="NKX18" s="2120"/>
      <c r="NKY18" s="2120"/>
      <c r="NKZ18" s="2120"/>
      <c r="NLA18" s="2120" t="s">
        <v>1155</v>
      </c>
      <c r="NLB18" s="2120"/>
      <c r="NLC18" s="2120"/>
      <c r="NLD18" s="2120"/>
      <c r="NLE18" s="2120"/>
      <c r="NLF18" s="2120"/>
      <c r="NLG18" s="2120"/>
      <c r="NLH18" s="2120"/>
      <c r="NLI18" s="2120"/>
      <c r="NLJ18" s="2120"/>
      <c r="NLK18" s="2120"/>
      <c r="NLL18" s="2120"/>
      <c r="NLM18" s="2120"/>
      <c r="NLN18" s="2120"/>
      <c r="NLO18" s="2120"/>
      <c r="NLP18" s="2120"/>
      <c r="NLQ18" s="2120" t="s">
        <v>1155</v>
      </c>
      <c r="NLR18" s="2120"/>
      <c r="NLS18" s="2120"/>
      <c r="NLT18" s="2120"/>
      <c r="NLU18" s="2120"/>
      <c r="NLV18" s="2120"/>
      <c r="NLW18" s="2120"/>
      <c r="NLX18" s="2120"/>
      <c r="NLY18" s="2120"/>
      <c r="NLZ18" s="2120"/>
      <c r="NMA18" s="2120"/>
      <c r="NMB18" s="2120"/>
      <c r="NMC18" s="2120"/>
      <c r="NMD18" s="2120"/>
      <c r="NME18" s="2120"/>
      <c r="NMF18" s="2120"/>
      <c r="NMG18" s="2120" t="s">
        <v>1155</v>
      </c>
      <c r="NMH18" s="2120"/>
      <c r="NMI18" s="2120"/>
      <c r="NMJ18" s="2120"/>
      <c r="NMK18" s="2120"/>
      <c r="NML18" s="2120"/>
      <c r="NMM18" s="2120"/>
      <c r="NMN18" s="2120"/>
      <c r="NMO18" s="2120"/>
      <c r="NMP18" s="2120"/>
      <c r="NMQ18" s="2120"/>
      <c r="NMR18" s="2120"/>
      <c r="NMS18" s="2120"/>
      <c r="NMT18" s="2120"/>
      <c r="NMU18" s="2120"/>
      <c r="NMV18" s="2120"/>
      <c r="NMW18" s="2120" t="s">
        <v>1155</v>
      </c>
      <c r="NMX18" s="2120"/>
      <c r="NMY18" s="2120"/>
      <c r="NMZ18" s="2120"/>
      <c r="NNA18" s="2120"/>
      <c r="NNB18" s="2120"/>
      <c r="NNC18" s="2120"/>
      <c r="NND18" s="2120"/>
      <c r="NNE18" s="2120"/>
      <c r="NNF18" s="2120"/>
      <c r="NNG18" s="2120"/>
      <c r="NNH18" s="2120"/>
      <c r="NNI18" s="2120"/>
      <c r="NNJ18" s="2120"/>
      <c r="NNK18" s="2120"/>
      <c r="NNL18" s="2120"/>
      <c r="NNM18" s="2120" t="s">
        <v>1155</v>
      </c>
      <c r="NNN18" s="2120"/>
      <c r="NNO18" s="2120"/>
      <c r="NNP18" s="2120"/>
      <c r="NNQ18" s="2120"/>
      <c r="NNR18" s="2120"/>
      <c r="NNS18" s="2120"/>
      <c r="NNT18" s="2120"/>
      <c r="NNU18" s="2120"/>
      <c r="NNV18" s="2120"/>
      <c r="NNW18" s="2120"/>
      <c r="NNX18" s="2120"/>
      <c r="NNY18" s="2120"/>
      <c r="NNZ18" s="2120"/>
      <c r="NOA18" s="2120"/>
      <c r="NOB18" s="2120"/>
      <c r="NOC18" s="2120" t="s">
        <v>1155</v>
      </c>
      <c r="NOD18" s="2120"/>
      <c r="NOE18" s="2120"/>
      <c r="NOF18" s="2120"/>
      <c r="NOG18" s="2120"/>
      <c r="NOH18" s="2120"/>
      <c r="NOI18" s="2120"/>
      <c r="NOJ18" s="2120"/>
      <c r="NOK18" s="2120"/>
      <c r="NOL18" s="2120"/>
      <c r="NOM18" s="2120"/>
      <c r="NON18" s="2120"/>
      <c r="NOO18" s="2120"/>
      <c r="NOP18" s="2120"/>
      <c r="NOQ18" s="2120"/>
      <c r="NOR18" s="2120"/>
      <c r="NOS18" s="2120" t="s">
        <v>1155</v>
      </c>
      <c r="NOT18" s="2120"/>
      <c r="NOU18" s="2120"/>
      <c r="NOV18" s="2120"/>
      <c r="NOW18" s="2120"/>
      <c r="NOX18" s="2120"/>
      <c r="NOY18" s="2120"/>
      <c r="NOZ18" s="2120"/>
      <c r="NPA18" s="2120"/>
      <c r="NPB18" s="2120"/>
      <c r="NPC18" s="2120"/>
      <c r="NPD18" s="2120"/>
      <c r="NPE18" s="2120"/>
      <c r="NPF18" s="2120"/>
      <c r="NPG18" s="2120"/>
      <c r="NPH18" s="2120"/>
      <c r="NPI18" s="2120" t="s">
        <v>1155</v>
      </c>
      <c r="NPJ18" s="2120"/>
      <c r="NPK18" s="2120"/>
      <c r="NPL18" s="2120"/>
      <c r="NPM18" s="2120"/>
      <c r="NPN18" s="2120"/>
      <c r="NPO18" s="2120"/>
      <c r="NPP18" s="2120"/>
      <c r="NPQ18" s="2120"/>
      <c r="NPR18" s="2120"/>
      <c r="NPS18" s="2120"/>
      <c r="NPT18" s="2120"/>
      <c r="NPU18" s="2120"/>
      <c r="NPV18" s="2120"/>
      <c r="NPW18" s="2120"/>
      <c r="NPX18" s="2120"/>
      <c r="NPY18" s="2120" t="s">
        <v>1155</v>
      </c>
      <c r="NPZ18" s="2120"/>
      <c r="NQA18" s="2120"/>
      <c r="NQB18" s="2120"/>
      <c r="NQC18" s="2120"/>
      <c r="NQD18" s="2120"/>
      <c r="NQE18" s="2120"/>
      <c r="NQF18" s="2120"/>
      <c r="NQG18" s="2120"/>
      <c r="NQH18" s="2120"/>
      <c r="NQI18" s="2120"/>
      <c r="NQJ18" s="2120"/>
      <c r="NQK18" s="2120"/>
      <c r="NQL18" s="2120"/>
      <c r="NQM18" s="2120"/>
      <c r="NQN18" s="2120"/>
      <c r="NQO18" s="2120" t="s">
        <v>1155</v>
      </c>
      <c r="NQP18" s="2120"/>
      <c r="NQQ18" s="2120"/>
      <c r="NQR18" s="2120"/>
      <c r="NQS18" s="2120"/>
      <c r="NQT18" s="2120"/>
      <c r="NQU18" s="2120"/>
      <c r="NQV18" s="2120"/>
      <c r="NQW18" s="2120"/>
      <c r="NQX18" s="2120"/>
      <c r="NQY18" s="2120"/>
      <c r="NQZ18" s="2120"/>
      <c r="NRA18" s="2120"/>
      <c r="NRB18" s="2120"/>
      <c r="NRC18" s="2120"/>
      <c r="NRD18" s="2120"/>
      <c r="NRE18" s="2120" t="s">
        <v>1155</v>
      </c>
      <c r="NRF18" s="2120"/>
      <c r="NRG18" s="2120"/>
      <c r="NRH18" s="2120"/>
      <c r="NRI18" s="2120"/>
      <c r="NRJ18" s="2120"/>
      <c r="NRK18" s="2120"/>
      <c r="NRL18" s="2120"/>
      <c r="NRM18" s="2120"/>
      <c r="NRN18" s="2120"/>
      <c r="NRO18" s="2120"/>
      <c r="NRP18" s="2120"/>
      <c r="NRQ18" s="2120"/>
      <c r="NRR18" s="2120"/>
      <c r="NRS18" s="2120"/>
      <c r="NRT18" s="2120"/>
      <c r="NRU18" s="2120" t="s">
        <v>1155</v>
      </c>
      <c r="NRV18" s="2120"/>
      <c r="NRW18" s="2120"/>
      <c r="NRX18" s="2120"/>
      <c r="NRY18" s="2120"/>
      <c r="NRZ18" s="2120"/>
      <c r="NSA18" s="2120"/>
      <c r="NSB18" s="2120"/>
      <c r="NSC18" s="2120"/>
      <c r="NSD18" s="2120"/>
      <c r="NSE18" s="2120"/>
      <c r="NSF18" s="2120"/>
      <c r="NSG18" s="2120"/>
      <c r="NSH18" s="2120"/>
      <c r="NSI18" s="2120"/>
      <c r="NSJ18" s="2120"/>
      <c r="NSK18" s="2120" t="s">
        <v>1155</v>
      </c>
      <c r="NSL18" s="2120"/>
      <c r="NSM18" s="2120"/>
      <c r="NSN18" s="2120"/>
      <c r="NSO18" s="2120"/>
      <c r="NSP18" s="2120"/>
      <c r="NSQ18" s="2120"/>
      <c r="NSR18" s="2120"/>
      <c r="NSS18" s="2120"/>
      <c r="NST18" s="2120"/>
      <c r="NSU18" s="2120"/>
      <c r="NSV18" s="2120"/>
      <c r="NSW18" s="2120"/>
      <c r="NSX18" s="2120"/>
      <c r="NSY18" s="2120"/>
      <c r="NSZ18" s="2120"/>
      <c r="NTA18" s="2120" t="s">
        <v>1155</v>
      </c>
      <c r="NTB18" s="2120"/>
      <c r="NTC18" s="2120"/>
      <c r="NTD18" s="2120"/>
      <c r="NTE18" s="2120"/>
      <c r="NTF18" s="2120"/>
      <c r="NTG18" s="2120"/>
      <c r="NTH18" s="2120"/>
      <c r="NTI18" s="2120"/>
      <c r="NTJ18" s="2120"/>
      <c r="NTK18" s="2120"/>
      <c r="NTL18" s="2120"/>
      <c r="NTM18" s="2120"/>
      <c r="NTN18" s="2120"/>
      <c r="NTO18" s="2120"/>
      <c r="NTP18" s="2120"/>
      <c r="NTQ18" s="2120" t="s">
        <v>1155</v>
      </c>
      <c r="NTR18" s="2120"/>
      <c r="NTS18" s="2120"/>
      <c r="NTT18" s="2120"/>
      <c r="NTU18" s="2120"/>
      <c r="NTV18" s="2120"/>
      <c r="NTW18" s="2120"/>
      <c r="NTX18" s="2120"/>
      <c r="NTY18" s="2120"/>
      <c r="NTZ18" s="2120"/>
      <c r="NUA18" s="2120"/>
      <c r="NUB18" s="2120"/>
      <c r="NUC18" s="2120"/>
      <c r="NUD18" s="2120"/>
      <c r="NUE18" s="2120"/>
      <c r="NUF18" s="2120"/>
      <c r="NUG18" s="2120" t="s">
        <v>1155</v>
      </c>
      <c r="NUH18" s="2120"/>
      <c r="NUI18" s="2120"/>
      <c r="NUJ18" s="2120"/>
      <c r="NUK18" s="2120"/>
      <c r="NUL18" s="2120"/>
      <c r="NUM18" s="2120"/>
      <c r="NUN18" s="2120"/>
      <c r="NUO18" s="2120"/>
      <c r="NUP18" s="2120"/>
      <c r="NUQ18" s="2120"/>
      <c r="NUR18" s="2120"/>
      <c r="NUS18" s="2120"/>
      <c r="NUT18" s="2120"/>
      <c r="NUU18" s="2120"/>
      <c r="NUV18" s="2120"/>
      <c r="NUW18" s="2120" t="s">
        <v>1155</v>
      </c>
      <c r="NUX18" s="2120"/>
      <c r="NUY18" s="2120"/>
      <c r="NUZ18" s="2120"/>
      <c r="NVA18" s="2120"/>
      <c r="NVB18" s="2120"/>
      <c r="NVC18" s="2120"/>
      <c r="NVD18" s="2120"/>
      <c r="NVE18" s="2120"/>
      <c r="NVF18" s="2120"/>
      <c r="NVG18" s="2120"/>
      <c r="NVH18" s="2120"/>
      <c r="NVI18" s="2120"/>
      <c r="NVJ18" s="2120"/>
      <c r="NVK18" s="2120"/>
      <c r="NVL18" s="2120"/>
      <c r="NVM18" s="2120" t="s">
        <v>1155</v>
      </c>
      <c r="NVN18" s="2120"/>
      <c r="NVO18" s="2120"/>
      <c r="NVP18" s="2120"/>
      <c r="NVQ18" s="2120"/>
      <c r="NVR18" s="2120"/>
      <c r="NVS18" s="2120"/>
      <c r="NVT18" s="2120"/>
      <c r="NVU18" s="2120"/>
      <c r="NVV18" s="2120"/>
      <c r="NVW18" s="2120"/>
      <c r="NVX18" s="2120"/>
      <c r="NVY18" s="2120"/>
      <c r="NVZ18" s="2120"/>
      <c r="NWA18" s="2120"/>
      <c r="NWB18" s="2120"/>
      <c r="NWC18" s="2120" t="s">
        <v>1155</v>
      </c>
      <c r="NWD18" s="2120"/>
      <c r="NWE18" s="2120"/>
      <c r="NWF18" s="2120"/>
      <c r="NWG18" s="2120"/>
      <c r="NWH18" s="2120"/>
      <c r="NWI18" s="2120"/>
      <c r="NWJ18" s="2120"/>
      <c r="NWK18" s="2120"/>
      <c r="NWL18" s="2120"/>
      <c r="NWM18" s="2120"/>
      <c r="NWN18" s="2120"/>
      <c r="NWO18" s="2120"/>
      <c r="NWP18" s="2120"/>
      <c r="NWQ18" s="2120"/>
      <c r="NWR18" s="2120"/>
      <c r="NWS18" s="2120" t="s">
        <v>1155</v>
      </c>
      <c r="NWT18" s="2120"/>
      <c r="NWU18" s="2120"/>
      <c r="NWV18" s="2120"/>
      <c r="NWW18" s="2120"/>
      <c r="NWX18" s="2120"/>
      <c r="NWY18" s="2120"/>
      <c r="NWZ18" s="2120"/>
      <c r="NXA18" s="2120"/>
      <c r="NXB18" s="2120"/>
      <c r="NXC18" s="2120"/>
      <c r="NXD18" s="2120"/>
      <c r="NXE18" s="2120"/>
      <c r="NXF18" s="2120"/>
      <c r="NXG18" s="2120"/>
      <c r="NXH18" s="2120"/>
      <c r="NXI18" s="2120" t="s">
        <v>1155</v>
      </c>
      <c r="NXJ18" s="2120"/>
      <c r="NXK18" s="2120"/>
      <c r="NXL18" s="2120"/>
      <c r="NXM18" s="2120"/>
      <c r="NXN18" s="2120"/>
      <c r="NXO18" s="2120"/>
      <c r="NXP18" s="2120"/>
      <c r="NXQ18" s="2120"/>
      <c r="NXR18" s="2120"/>
      <c r="NXS18" s="2120"/>
      <c r="NXT18" s="2120"/>
      <c r="NXU18" s="2120"/>
      <c r="NXV18" s="2120"/>
      <c r="NXW18" s="2120"/>
      <c r="NXX18" s="2120"/>
      <c r="NXY18" s="2120" t="s">
        <v>1155</v>
      </c>
      <c r="NXZ18" s="2120"/>
      <c r="NYA18" s="2120"/>
      <c r="NYB18" s="2120"/>
      <c r="NYC18" s="2120"/>
      <c r="NYD18" s="2120"/>
      <c r="NYE18" s="2120"/>
      <c r="NYF18" s="2120"/>
      <c r="NYG18" s="2120"/>
      <c r="NYH18" s="2120"/>
      <c r="NYI18" s="2120"/>
      <c r="NYJ18" s="2120"/>
      <c r="NYK18" s="2120"/>
      <c r="NYL18" s="2120"/>
      <c r="NYM18" s="2120"/>
      <c r="NYN18" s="2120"/>
      <c r="NYO18" s="2120" t="s">
        <v>1155</v>
      </c>
      <c r="NYP18" s="2120"/>
      <c r="NYQ18" s="2120"/>
      <c r="NYR18" s="2120"/>
      <c r="NYS18" s="2120"/>
      <c r="NYT18" s="2120"/>
      <c r="NYU18" s="2120"/>
      <c r="NYV18" s="2120"/>
      <c r="NYW18" s="2120"/>
      <c r="NYX18" s="2120"/>
      <c r="NYY18" s="2120"/>
      <c r="NYZ18" s="2120"/>
      <c r="NZA18" s="2120"/>
      <c r="NZB18" s="2120"/>
      <c r="NZC18" s="2120"/>
      <c r="NZD18" s="2120"/>
      <c r="NZE18" s="2120" t="s">
        <v>1155</v>
      </c>
      <c r="NZF18" s="2120"/>
      <c r="NZG18" s="2120"/>
      <c r="NZH18" s="2120"/>
      <c r="NZI18" s="2120"/>
      <c r="NZJ18" s="2120"/>
      <c r="NZK18" s="2120"/>
      <c r="NZL18" s="2120"/>
      <c r="NZM18" s="2120"/>
      <c r="NZN18" s="2120"/>
      <c r="NZO18" s="2120"/>
      <c r="NZP18" s="2120"/>
      <c r="NZQ18" s="2120"/>
      <c r="NZR18" s="2120"/>
      <c r="NZS18" s="2120"/>
      <c r="NZT18" s="2120"/>
      <c r="NZU18" s="2120" t="s">
        <v>1155</v>
      </c>
      <c r="NZV18" s="2120"/>
      <c r="NZW18" s="2120"/>
      <c r="NZX18" s="2120"/>
      <c r="NZY18" s="2120"/>
      <c r="NZZ18" s="2120"/>
      <c r="OAA18" s="2120"/>
      <c r="OAB18" s="2120"/>
      <c r="OAC18" s="2120"/>
      <c r="OAD18" s="2120"/>
      <c r="OAE18" s="2120"/>
      <c r="OAF18" s="2120"/>
      <c r="OAG18" s="2120"/>
      <c r="OAH18" s="2120"/>
      <c r="OAI18" s="2120"/>
      <c r="OAJ18" s="2120"/>
      <c r="OAK18" s="2120" t="s">
        <v>1155</v>
      </c>
      <c r="OAL18" s="2120"/>
      <c r="OAM18" s="2120"/>
      <c r="OAN18" s="2120"/>
      <c r="OAO18" s="2120"/>
      <c r="OAP18" s="2120"/>
      <c r="OAQ18" s="2120"/>
      <c r="OAR18" s="2120"/>
      <c r="OAS18" s="2120"/>
      <c r="OAT18" s="2120"/>
      <c r="OAU18" s="2120"/>
      <c r="OAV18" s="2120"/>
      <c r="OAW18" s="2120"/>
      <c r="OAX18" s="2120"/>
      <c r="OAY18" s="2120"/>
      <c r="OAZ18" s="2120"/>
      <c r="OBA18" s="2120" t="s">
        <v>1155</v>
      </c>
      <c r="OBB18" s="2120"/>
      <c r="OBC18" s="2120"/>
      <c r="OBD18" s="2120"/>
      <c r="OBE18" s="2120"/>
      <c r="OBF18" s="2120"/>
      <c r="OBG18" s="2120"/>
      <c r="OBH18" s="2120"/>
      <c r="OBI18" s="2120"/>
      <c r="OBJ18" s="2120"/>
      <c r="OBK18" s="2120"/>
      <c r="OBL18" s="2120"/>
      <c r="OBM18" s="2120"/>
      <c r="OBN18" s="2120"/>
      <c r="OBO18" s="2120"/>
      <c r="OBP18" s="2120"/>
      <c r="OBQ18" s="2120" t="s">
        <v>1155</v>
      </c>
      <c r="OBR18" s="2120"/>
      <c r="OBS18" s="2120"/>
      <c r="OBT18" s="2120"/>
      <c r="OBU18" s="2120"/>
      <c r="OBV18" s="2120"/>
      <c r="OBW18" s="2120"/>
      <c r="OBX18" s="2120"/>
      <c r="OBY18" s="2120"/>
      <c r="OBZ18" s="2120"/>
      <c r="OCA18" s="2120"/>
      <c r="OCB18" s="2120"/>
      <c r="OCC18" s="2120"/>
      <c r="OCD18" s="2120"/>
      <c r="OCE18" s="2120"/>
      <c r="OCF18" s="2120"/>
      <c r="OCG18" s="2120" t="s">
        <v>1155</v>
      </c>
      <c r="OCH18" s="2120"/>
      <c r="OCI18" s="2120"/>
      <c r="OCJ18" s="2120"/>
      <c r="OCK18" s="2120"/>
      <c r="OCL18" s="2120"/>
      <c r="OCM18" s="2120"/>
      <c r="OCN18" s="2120"/>
      <c r="OCO18" s="2120"/>
      <c r="OCP18" s="2120"/>
      <c r="OCQ18" s="2120"/>
      <c r="OCR18" s="2120"/>
      <c r="OCS18" s="2120"/>
      <c r="OCT18" s="2120"/>
      <c r="OCU18" s="2120"/>
      <c r="OCV18" s="2120"/>
      <c r="OCW18" s="2120" t="s">
        <v>1155</v>
      </c>
      <c r="OCX18" s="2120"/>
      <c r="OCY18" s="2120"/>
      <c r="OCZ18" s="2120"/>
      <c r="ODA18" s="2120"/>
      <c r="ODB18" s="2120"/>
      <c r="ODC18" s="2120"/>
      <c r="ODD18" s="2120"/>
      <c r="ODE18" s="2120"/>
      <c r="ODF18" s="2120"/>
      <c r="ODG18" s="2120"/>
      <c r="ODH18" s="2120"/>
      <c r="ODI18" s="2120"/>
      <c r="ODJ18" s="2120"/>
      <c r="ODK18" s="2120"/>
      <c r="ODL18" s="2120"/>
      <c r="ODM18" s="2120" t="s">
        <v>1155</v>
      </c>
      <c r="ODN18" s="2120"/>
      <c r="ODO18" s="2120"/>
      <c r="ODP18" s="2120"/>
      <c r="ODQ18" s="2120"/>
      <c r="ODR18" s="2120"/>
      <c r="ODS18" s="2120"/>
      <c r="ODT18" s="2120"/>
      <c r="ODU18" s="2120"/>
      <c r="ODV18" s="2120"/>
      <c r="ODW18" s="2120"/>
      <c r="ODX18" s="2120"/>
      <c r="ODY18" s="2120"/>
      <c r="ODZ18" s="2120"/>
      <c r="OEA18" s="2120"/>
      <c r="OEB18" s="2120"/>
      <c r="OEC18" s="2120" t="s">
        <v>1155</v>
      </c>
      <c r="OED18" s="2120"/>
      <c r="OEE18" s="2120"/>
      <c r="OEF18" s="2120"/>
      <c r="OEG18" s="2120"/>
      <c r="OEH18" s="2120"/>
      <c r="OEI18" s="2120"/>
      <c r="OEJ18" s="2120"/>
      <c r="OEK18" s="2120"/>
      <c r="OEL18" s="2120"/>
      <c r="OEM18" s="2120"/>
      <c r="OEN18" s="2120"/>
      <c r="OEO18" s="2120"/>
      <c r="OEP18" s="2120"/>
      <c r="OEQ18" s="2120"/>
      <c r="OER18" s="2120"/>
      <c r="OES18" s="2120" t="s">
        <v>1155</v>
      </c>
      <c r="OET18" s="2120"/>
      <c r="OEU18" s="2120"/>
      <c r="OEV18" s="2120"/>
      <c r="OEW18" s="2120"/>
      <c r="OEX18" s="2120"/>
      <c r="OEY18" s="2120"/>
      <c r="OEZ18" s="2120"/>
      <c r="OFA18" s="2120"/>
      <c r="OFB18" s="2120"/>
      <c r="OFC18" s="2120"/>
      <c r="OFD18" s="2120"/>
      <c r="OFE18" s="2120"/>
      <c r="OFF18" s="2120"/>
      <c r="OFG18" s="2120"/>
      <c r="OFH18" s="2120"/>
      <c r="OFI18" s="2120" t="s">
        <v>1155</v>
      </c>
      <c r="OFJ18" s="2120"/>
      <c r="OFK18" s="2120"/>
      <c r="OFL18" s="2120"/>
      <c r="OFM18" s="2120"/>
      <c r="OFN18" s="2120"/>
      <c r="OFO18" s="2120"/>
      <c r="OFP18" s="2120"/>
      <c r="OFQ18" s="2120"/>
      <c r="OFR18" s="2120"/>
      <c r="OFS18" s="2120"/>
      <c r="OFT18" s="2120"/>
      <c r="OFU18" s="2120"/>
      <c r="OFV18" s="2120"/>
      <c r="OFW18" s="2120"/>
      <c r="OFX18" s="2120"/>
      <c r="OFY18" s="2120" t="s">
        <v>1155</v>
      </c>
      <c r="OFZ18" s="2120"/>
      <c r="OGA18" s="2120"/>
      <c r="OGB18" s="2120"/>
      <c r="OGC18" s="2120"/>
      <c r="OGD18" s="2120"/>
      <c r="OGE18" s="2120"/>
      <c r="OGF18" s="2120"/>
      <c r="OGG18" s="2120"/>
      <c r="OGH18" s="2120"/>
      <c r="OGI18" s="2120"/>
      <c r="OGJ18" s="2120"/>
      <c r="OGK18" s="2120"/>
      <c r="OGL18" s="2120"/>
      <c r="OGM18" s="2120"/>
      <c r="OGN18" s="2120"/>
      <c r="OGO18" s="2120" t="s">
        <v>1155</v>
      </c>
      <c r="OGP18" s="2120"/>
      <c r="OGQ18" s="2120"/>
      <c r="OGR18" s="2120"/>
      <c r="OGS18" s="2120"/>
      <c r="OGT18" s="2120"/>
      <c r="OGU18" s="2120"/>
      <c r="OGV18" s="2120"/>
      <c r="OGW18" s="2120"/>
      <c r="OGX18" s="2120"/>
      <c r="OGY18" s="2120"/>
      <c r="OGZ18" s="2120"/>
      <c r="OHA18" s="2120"/>
      <c r="OHB18" s="2120"/>
      <c r="OHC18" s="2120"/>
      <c r="OHD18" s="2120"/>
      <c r="OHE18" s="2120" t="s">
        <v>1155</v>
      </c>
      <c r="OHF18" s="2120"/>
      <c r="OHG18" s="2120"/>
      <c r="OHH18" s="2120"/>
      <c r="OHI18" s="2120"/>
      <c r="OHJ18" s="2120"/>
      <c r="OHK18" s="2120"/>
      <c r="OHL18" s="2120"/>
      <c r="OHM18" s="2120"/>
      <c r="OHN18" s="2120"/>
      <c r="OHO18" s="2120"/>
      <c r="OHP18" s="2120"/>
      <c r="OHQ18" s="2120"/>
      <c r="OHR18" s="2120"/>
      <c r="OHS18" s="2120"/>
      <c r="OHT18" s="2120"/>
      <c r="OHU18" s="2120" t="s">
        <v>1155</v>
      </c>
      <c r="OHV18" s="2120"/>
      <c r="OHW18" s="2120"/>
      <c r="OHX18" s="2120"/>
      <c r="OHY18" s="2120"/>
      <c r="OHZ18" s="2120"/>
      <c r="OIA18" s="2120"/>
      <c r="OIB18" s="2120"/>
      <c r="OIC18" s="2120"/>
      <c r="OID18" s="2120"/>
      <c r="OIE18" s="2120"/>
      <c r="OIF18" s="2120"/>
      <c r="OIG18" s="2120"/>
      <c r="OIH18" s="2120"/>
      <c r="OII18" s="2120"/>
      <c r="OIJ18" s="2120"/>
      <c r="OIK18" s="2120" t="s">
        <v>1155</v>
      </c>
      <c r="OIL18" s="2120"/>
      <c r="OIM18" s="2120"/>
      <c r="OIN18" s="2120"/>
      <c r="OIO18" s="2120"/>
      <c r="OIP18" s="2120"/>
      <c r="OIQ18" s="2120"/>
      <c r="OIR18" s="2120"/>
      <c r="OIS18" s="2120"/>
      <c r="OIT18" s="2120"/>
      <c r="OIU18" s="2120"/>
      <c r="OIV18" s="2120"/>
      <c r="OIW18" s="2120"/>
      <c r="OIX18" s="2120"/>
      <c r="OIY18" s="2120"/>
      <c r="OIZ18" s="2120"/>
      <c r="OJA18" s="2120" t="s">
        <v>1155</v>
      </c>
      <c r="OJB18" s="2120"/>
      <c r="OJC18" s="2120"/>
      <c r="OJD18" s="2120"/>
      <c r="OJE18" s="2120"/>
      <c r="OJF18" s="2120"/>
      <c r="OJG18" s="2120"/>
      <c r="OJH18" s="2120"/>
      <c r="OJI18" s="2120"/>
      <c r="OJJ18" s="2120"/>
      <c r="OJK18" s="2120"/>
      <c r="OJL18" s="2120"/>
      <c r="OJM18" s="2120"/>
      <c r="OJN18" s="2120"/>
      <c r="OJO18" s="2120"/>
      <c r="OJP18" s="2120"/>
      <c r="OJQ18" s="2120" t="s">
        <v>1155</v>
      </c>
      <c r="OJR18" s="2120"/>
      <c r="OJS18" s="2120"/>
      <c r="OJT18" s="2120"/>
      <c r="OJU18" s="2120"/>
      <c r="OJV18" s="2120"/>
      <c r="OJW18" s="2120"/>
      <c r="OJX18" s="2120"/>
      <c r="OJY18" s="2120"/>
      <c r="OJZ18" s="2120"/>
      <c r="OKA18" s="2120"/>
      <c r="OKB18" s="2120"/>
      <c r="OKC18" s="2120"/>
      <c r="OKD18" s="2120"/>
      <c r="OKE18" s="2120"/>
      <c r="OKF18" s="2120"/>
      <c r="OKG18" s="2120" t="s">
        <v>1155</v>
      </c>
      <c r="OKH18" s="2120"/>
      <c r="OKI18" s="2120"/>
      <c r="OKJ18" s="2120"/>
      <c r="OKK18" s="2120"/>
      <c r="OKL18" s="2120"/>
      <c r="OKM18" s="2120"/>
      <c r="OKN18" s="2120"/>
      <c r="OKO18" s="2120"/>
      <c r="OKP18" s="2120"/>
      <c r="OKQ18" s="2120"/>
      <c r="OKR18" s="2120"/>
      <c r="OKS18" s="2120"/>
      <c r="OKT18" s="2120"/>
      <c r="OKU18" s="2120"/>
      <c r="OKV18" s="2120"/>
      <c r="OKW18" s="2120" t="s">
        <v>1155</v>
      </c>
      <c r="OKX18" s="2120"/>
      <c r="OKY18" s="2120"/>
      <c r="OKZ18" s="2120"/>
      <c r="OLA18" s="2120"/>
      <c r="OLB18" s="2120"/>
      <c r="OLC18" s="2120"/>
      <c r="OLD18" s="2120"/>
      <c r="OLE18" s="2120"/>
      <c r="OLF18" s="2120"/>
      <c r="OLG18" s="2120"/>
      <c r="OLH18" s="2120"/>
      <c r="OLI18" s="2120"/>
      <c r="OLJ18" s="2120"/>
      <c r="OLK18" s="2120"/>
      <c r="OLL18" s="2120"/>
      <c r="OLM18" s="2120" t="s">
        <v>1155</v>
      </c>
      <c r="OLN18" s="2120"/>
      <c r="OLO18" s="2120"/>
      <c r="OLP18" s="2120"/>
      <c r="OLQ18" s="2120"/>
      <c r="OLR18" s="2120"/>
      <c r="OLS18" s="2120"/>
      <c r="OLT18" s="2120"/>
      <c r="OLU18" s="2120"/>
      <c r="OLV18" s="2120"/>
      <c r="OLW18" s="2120"/>
      <c r="OLX18" s="2120"/>
      <c r="OLY18" s="2120"/>
      <c r="OLZ18" s="2120"/>
      <c r="OMA18" s="2120"/>
      <c r="OMB18" s="2120"/>
      <c r="OMC18" s="2120" t="s">
        <v>1155</v>
      </c>
      <c r="OMD18" s="2120"/>
      <c r="OME18" s="2120"/>
      <c r="OMF18" s="2120"/>
      <c r="OMG18" s="2120"/>
      <c r="OMH18" s="2120"/>
      <c r="OMI18" s="2120"/>
      <c r="OMJ18" s="2120"/>
      <c r="OMK18" s="2120"/>
      <c r="OML18" s="2120"/>
      <c r="OMM18" s="2120"/>
      <c r="OMN18" s="2120"/>
      <c r="OMO18" s="2120"/>
      <c r="OMP18" s="2120"/>
      <c r="OMQ18" s="2120"/>
      <c r="OMR18" s="2120"/>
      <c r="OMS18" s="2120" t="s">
        <v>1155</v>
      </c>
      <c r="OMT18" s="2120"/>
      <c r="OMU18" s="2120"/>
      <c r="OMV18" s="2120"/>
      <c r="OMW18" s="2120"/>
      <c r="OMX18" s="2120"/>
      <c r="OMY18" s="2120"/>
      <c r="OMZ18" s="2120"/>
      <c r="ONA18" s="2120"/>
      <c r="ONB18" s="2120"/>
      <c r="ONC18" s="2120"/>
      <c r="OND18" s="2120"/>
      <c r="ONE18" s="2120"/>
      <c r="ONF18" s="2120"/>
      <c r="ONG18" s="2120"/>
      <c r="ONH18" s="2120"/>
      <c r="ONI18" s="2120" t="s">
        <v>1155</v>
      </c>
      <c r="ONJ18" s="2120"/>
      <c r="ONK18" s="2120"/>
      <c r="ONL18" s="2120"/>
      <c r="ONM18" s="2120"/>
      <c r="ONN18" s="2120"/>
      <c r="ONO18" s="2120"/>
      <c r="ONP18" s="2120"/>
      <c r="ONQ18" s="2120"/>
      <c r="ONR18" s="2120"/>
      <c r="ONS18" s="2120"/>
      <c r="ONT18" s="2120"/>
      <c r="ONU18" s="2120"/>
      <c r="ONV18" s="2120"/>
      <c r="ONW18" s="2120"/>
      <c r="ONX18" s="2120"/>
      <c r="ONY18" s="2120" t="s">
        <v>1155</v>
      </c>
      <c r="ONZ18" s="2120"/>
      <c r="OOA18" s="2120"/>
      <c r="OOB18" s="2120"/>
      <c r="OOC18" s="2120"/>
      <c r="OOD18" s="2120"/>
      <c r="OOE18" s="2120"/>
      <c r="OOF18" s="2120"/>
      <c r="OOG18" s="2120"/>
      <c r="OOH18" s="2120"/>
      <c r="OOI18" s="2120"/>
      <c r="OOJ18" s="2120"/>
      <c r="OOK18" s="2120"/>
      <c r="OOL18" s="2120"/>
      <c r="OOM18" s="2120"/>
      <c r="OON18" s="2120"/>
      <c r="OOO18" s="2120" t="s">
        <v>1155</v>
      </c>
      <c r="OOP18" s="2120"/>
      <c r="OOQ18" s="2120"/>
      <c r="OOR18" s="2120"/>
      <c r="OOS18" s="2120"/>
      <c r="OOT18" s="2120"/>
      <c r="OOU18" s="2120"/>
      <c r="OOV18" s="2120"/>
      <c r="OOW18" s="2120"/>
      <c r="OOX18" s="2120"/>
      <c r="OOY18" s="2120"/>
      <c r="OOZ18" s="2120"/>
      <c r="OPA18" s="2120"/>
      <c r="OPB18" s="2120"/>
      <c r="OPC18" s="2120"/>
      <c r="OPD18" s="2120"/>
      <c r="OPE18" s="2120" t="s">
        <v>1155</v>
      </c>
      <c r="OPF18" s="2120"/>
      <c r="OPG18" s="2120"/>
      <c r="OPH18" s="2120"/>
      <c r="OPI18" s="2120"/>
      <c r="OPJ18" s="2120"/>
      <c r="OPK18" s="2120"/>
      <c r="OPL18" s="2120"/>
      <c r="OPM18" s="2120"/>
      <c r="OPN18" s="2120"/>
      <c r="OPO18" s="2120"/>
      <c r="OPP18" s="2120"/>
      <c r="OPQ18" s="2120"/>
      <c r="OPR18" s="2120"/>
      <c r="OPS18" s="2120"/>
      <c r="OPT18" s="2120"/>
      <c r="OPU18" s="2120" t="s">
        <v>1155</v>
      </c>
      <c r="OPV18" s="2120"/>
      <c r="OPW18" s="2120"/>
      <c r="OPX18" s="2120"/>
      <c r="OPY18" s="2120"/>
      <c r="OPZ18" s="2120"/>
      <c r="OQA18" s="2120"/>
      <c r="OQB18" s="2120"/>
      <c r="OQC18" s="2120"/>
      <c r="OQD18" s="2120"/>
      <c r="OQE18" s="2120"/>
      <c r="OQF18" s="2120"/>
      <c r="OQG18" s="2120"/>
      <c r="OQH18" s="2120"/>
      <c r="OQI18" s="2120"/>
      <c r="OQJ18" s="2120"/>
      <c r="OQK18" s="2120" t="s">
        <v>1155</v>
      </c>
      <c r="OQL18" s="2120"/>
      <c r="OQM18" s="2120"/>
      <c r="OQN18" s="2120"/>
      <c r="OQO18" s="2120"/>
      <c r="OQP18" s="2120"/>
      <c r="OQQ18" s="2120"/>
      <c r="OQR18" s="2120"/>
      <c r="OQS18" s="2120"/>
      <c r="OQT18" s="2120"/>
      <c r="OQU18" s="2120"/>
      <c r="OQV18" s="2120"/>
      <c r="OQW18" s="2120"/>
      <c r="OQX18" s="2120"/>
      <c r="OQY18" s="2120"/>
      <c r="OQZ18" s="2120"/>
      <c r="ORA18" s="2120" t="s">
        <v>1155</v>
      </c>
      <c r="ORB18" s="2120"/>
      <c r="ORC18" s="2120"/>
      <c r="ORD18" s="2120"/>
      <c r="ORE18" s="2120"/>
      <c r="ORF18" s="2120"/>
      <c r="ORG18" s="2120"/>
      <c r="ORH18" s="2120"/>
      <c r="ORI18" s="2120"/>
      <c r="ORJ18" s="2120"/>
      <c r="ORK18" s="2120"/>
      <c r="ORL18" s="2120"/>
      <c r="ORM18" s="2120"/>
      <c r="ORN18" s="2120"/>
      <c r="ORO18" s="2120"/>
      <c r="ORP18" s="2120"/>
      <c r="ORQ18" s="2120" t="s">
        <v>1155</v>
      </c>
      <c r="ORR18" s="2120"/>
      <c r="ORS18" s="2120"/>
      <c r="ORT18" s="2120"/>
      <c r="ORU18" s="2120"/>
      <c r="ORV18" s="2120"/>
      <c r="ORW18" s="2120"/>
      <c r="ORX18" s="2120"/>
      <c r="ORY18" s="2120"/>
      <c r="ORZ18" s="2120"/>
      <c r="OSA18" s="2120"/>
      <c r="OSB18" s="2120"/>
      <c r="OSC18" s="2120"/>
      <c r="OSD18" s="2120"/>
      <c r="OSE18" s="2120"/>
      <c r="OSF18" s="2120"/>
      <c r="OSG18" s="2120" t="s">
        <v>1155</v>
      </c>
      <c r="OSH18" s="2120"/>
      <c r="OSI18" s="2120"/>
      <c r="OSJ18" s="2120"/>
      <c r="OSK18" s="2120"/>
      <c r="OSL18" s="2120"/>
      <c r="OSM18" s="2120"/>
      <c r="OSN18" s="2120"/>
      <c r="OSO18" s="2120"/>
      <c r="OSP18" s="2120"/>
      <c r="OSQ18" s="2120"/>
      <c r="OSR18" s="2120"/>
      <c r="OSS18" s="2120"/>
      <c r="OST18" s="2120"/>
      <c r="OSU18" s="2120"/>
      <c r="OSV18" s="2120"/>
      <c r="OSW18" s="2120" t="s">
        <v>1155</v>
      </c>
      <c r="OSX18" s="2120"/>
      <c r="OSY18" s="2120"/>
      <c r="OSZ18" s="2120"/>
      <c r="OTA18" s="2120"/>
      <c r="OTB18" s="2120"/>
      <c r="OTC18" s="2120"/>
      <c r="OTD18" s="2120"/>
      <c r="OTE18" s="2120"/>
      <c r="OTF18" s="2120"/>
      <c r="OTG18" s="2120"/>
      <c r="OTH18" s="2120"/>
      <c r="OTI18" s="2120"/>
      <c r="OTJ18" s="2120"/>
      <c r="OTK18" s="2120"/>
      <c r="OTL18" s="2120"/>
      <c r="OTM18" s="2120" t="s">
        <v>1155</v>
      </c>
      <c r="OTN18" s="2120"/>
      <c r="OTO18" s="2120"/>
      <c r="OTP18" s="2120"/>
      <c r="OTQ18" s="2120"/>
      <c r="OTR18" s="2120"/>
      <c r="OTS18" s="2120"/>
      <c r="OTT18" s="2120"/>
      <c r="OTU18" s="2120"/>
      <c r="OTV18" s="2120"/>
      <c r="OTW18" s="2120"/>
      <c r="OTX18" s="2120"/>
      <c r="OTY18" s="2120"/>
      <c r="OTZ18" s="2120"/>
      <c r="OUA18" s="2120"/>
      <c r="OUB18" s="2120"/>
      <c r="OUC18" s="2120" t="s">
        <v>1155</v>
      </c>
      <c r="OUD18" s="2120"/>
      <c r="OUE18" s="2120"/>
      <c r="OUF18" s="2120"/>
      <c r="OUG18" s="2120"/>
      <c r="OUH18" s="2120"/>
      <c r="OUI18" s="2120"/>
      <c r="OUJ18" s="2120"/>
      <c r="OUK18" s="2120"/>
      <c r="OUL18" s="2120"/>
      <c r="OUM18" s="2120"/>
      <c r="OUN18" s="2120"/>
      <c r="OUO18" s="2120"/>
      <c r="OUP18" s="2120"/>
      <c r="OUQ18" s="2120"/>
      <c r="OUR18" s="2120"/>
      <c r="OUS18" s="2120" t="s">
        <v>1155</v>
      </c>
      <c r="OUT18" s="2120"/>
      <c r="OUU18" s="2120"/>
      <c r="OUV18" s="2120"/>
      <c r="OUW18" s="2120"/>
      <c r="OUX18" s="2120"/>
      <c r="OUY18" s="2120"/>
      <c r="OUZ18" s="2120"/>
      <c r="OVA18" s="2120"/>
      <c r="OVB18" s="2120"/>
      <c r="OVC18" s="2120"/>
      <c r="OVD18" s="2120"/>
      <c r="OVE18" s="2120"/>
      <c r="OVF18" s="2120"/>
      <c r="OVG18" s="2120"/>
      <c r="OVH18" s="2120"/>
      <c r="OVI18" s="2120" t="s">
        <v>1155</v>
      </c>
      <c r="OVJ18" s="2120"/>
      <c r="OVK18" s="2120"/>
      <c r="OVL18" s="2120"/>
      <c r="OVM18" s="2120"/>
      <c r="OVN18" s="2120"/>
      <c r="OVO18" s="2120"/>
      <c r="OVP18" s="2120"/>
      <c r="OVQ18" s="2120"/>
      <c r="OVR18" s="2120"/>
      <c r="OVS18" s="2120"/>
      <c r="OVT18" s="2120"/>
      <c r="OVU18" s="2120"/>
      <c r="OVV18" s="2120"/>
      <c r="OVW18" s="2120"/>
      <c r="OVX18" s="2120"/>
      <c r="OVY18" s="2120" t="s">
        <v>1155</v>
      </c>
      <c r="OVZ18" s="2120"/>
      <c r="OWA18" s="2120"/>
      <c r="OWB18" s="2120"/>
      <c r="OWC18" s="2120"/>
      <c r="OWD18" s="2120"/>
      <c r="OWE18" s="2120"/>
      <c r="OWF18" s="2120"/>
      <c r="OWG18" s="2120"/>
      <c r="OWH18" s="2120"/>
      <c r="OWI18" s="2120"/>
      <c r="OWJ18" s="2120"/>
      <c r="OWK18" s="2120"/>
      <c r="OWL18" s="2120"/>
      <c r="OWM18" s="2120"/>
      <c r="OWN18" s="2120"/>
      <c r="OWO18" s="2120" t="s">
        <v>1155</v>
      </c>
      <c r="OWP18" s="2120"/>
      <c r="OWQ18" s="2120"/>
      <c r="OWR18" s="2120"/>
      <c r="OWS18" s="2120"/>
      <c r="OWT18" s="2120"/>
      <c r="OWU18" s="2120"/>
      <c r="OWV18" s="2120"/>
      <c r="OWW18" s="2120"/>
      <c r="OWX18" s="2120"/>
      <c r="OWY18" s="2120"/>
      <c r="OWZ18" s="2120"/>
      <c r="OXA18" s="2120"/>
      <c r="OXB18" s="2120"/>
      <c r="OXC18" s="2120"/>
      <c r="OXD18" s="2120"/>
      <c r="OXE18" s="2120" t="s">
        <v>1155</v>
      </c>
      <c r="OXF18" s="2120"/>
      <c r="OXG18" s="2120"/>
      <c r="OXH18" s="2120"/>
      <c r="OXI18" s="2120"/>
      <c r="OXJ18" s="2120"/>
      <c r="OXK18" s="2120"/>
      <c r="OXL18" s="2120"/>
      <c r="OXM18" s="2120"/>
      <c r="OXN18" s="2120"/>
      <c r="OXO18" s="2120"/>
      <c r="OXP18" s="2120"/>
      <c r="OXQ18" s="2120"/>
      <c r="OXR18" s="2120"/>
      <c r="OXS18" s="2120"/>
      <c r="OXT18" s="2120"/>
      <c r="OXU18" s="2120" t="s">
        <v>1155</v>
      </c>
      <c r="OXV18" s="2120"/>
      <c r="OXW18" s="2120"/>
      <c r="OXX18" s="2120"/>
      <c r="OXY18" s="2120"/>
      <c r="OXZ18" s="2120"/>
      <c r="OYA18" s="2120"/>
      <c r="OYB18" s="2120"/>
      <c r="OYC18" s="2120"/>
      <c r="OYD18" s="2120"/>
      <c r="OYE18" s="2120"/>
      <c r="OYF18" s="2120"/>
      <c r="OYG18" s="2120"/>
      <c r="OYH18" s="2120"/>
      <c r="OYI18" s="2120"/>
      <c r="OYJ18" s="2120"/>
      <c r="OYK18" s="2120" t="s">
        <v>1155</v>
      </c>
      <c r="OYL18" s="2120"/>
      <c r="OYM18" s="2120"/>
      <c r="OYN18" s="2120"/>
      <c r="OYO18" s="2120"/>
      <c r="OYP18" s="2120"/>
      <c r="OYQ18" s="2120"/>
      <c r="OYR18" s="2120"/>
      <c r="OYS18" s="2120"/>
      <c r="OYT18" s="2120"/>
      <c r="OYU18" s="2120"/>
      <c r="OYV18" s="2120"/>
      <c r="OYW18" s="2120"/>
      <c r="OYX18" s="2120"/>
      <c r="OYY18" s="2120"/>
      <c r="OYZ18" s="2120"/>
      <c r="OZA18" s="2120" t="s">
        <v>1155</v>
      </c>
      <c r="OZB18" s="2120"/>
      <c r="OZC18" s="2120"/>
      <c r="OZD18" s="2120"/>
      <c r="OZE18" s="2120"/>
      <c r="OZF18" s="2120"/>
      <c r="OZG18" s="2120"/>
      <c r="OZH18" s="2120"/>
      <c r="OZI18" s="2120"/>
      <c r="OZJ18" s="2120"/>
      <c r="OZK18" s="2120"/>
      <c r="OZL18" s="2120"/>
      <c r="OZM18" s="2120"/>
      <c r="OZN18" s="2120"/>
      <c r="OZO18" s="2120"/>
      <c r="OZP18" s="2120"/>
      <c r="OZQ18" s="2120" t="s">
        <v>1155</v>
      </c>
      <c r="OZR18" s="2120"/>
      <c r="OZS18" s="2120"/>
      <c r="OZT18" s="2120"/>
      <c r="OZU18" s="2120"/>
      <c r="OZV18" s="2120"/>
      <c r="OZW18" s="2120"/>
      <c r="OZX18" s="2120"/>
      <c r="OZY18" s="2120"/>
      <c r="OZZ18" s="2120"/>
      <c r="PAA18" s="2120"/>
      <c r="PAB18" s="2120"/>
      <c r="PAC18" s="2120"/>
      <c r="PAD18" s="2120"/>
      <c r="PAE18" s="2120"/>
      <c r="PAF18" s="2120"/>
      <c r="PAG18" s="2120" t="s">
        <v>1155</v>
      </c>
      <c r="PAH18" s="2120"/>
      <c r="PAI18" s="2120"/>
      <c r="PAJ18" s="2120"/>
      <c r="PAK18" s="2120"/>
      <c r="PAL18" s="2120"/>
      <c r="PAM18" s="2120"/>
      <c r="PAN18" s="2120"/>
      <c r="PAO18" s="2120"/>
      <c r="PAP18" s="2120"/>
      <c r="PAQ18" s="2120"/>
      <c r="PAR18" s="2120"/>
      <c r="PAS18" s="2120"/>
      <c r="PAT18" s="2120"/>
      <c r="PAU18" s="2120"/>
      <c r="PAV18" s="2120"/>
      <c r="PAW18" s="2120" t="s">
        <v>1155</v>
      </c>
      <c r="PAX18" s="2120"/>
      <c r="PAY18" s="2120"/>
      <c r="PAZ18" s="2120"/>
      <c r="PBA18" s="2120"/>
      <c r="PBB18" s="2120"/>
      <c r="PBC18" s="2120"/>
      <c r="PBD18" s="2120"/>
      <c r="PBE18" s="2120"/>
      <c r="PBF18" s="2120"/>
      <c r="PBG18" s="2120"/>
      <c r="PBH18" s="2120"/>
      <c r="PBI18" s="2120"/>
      <c r="PBJ18" s="2120"/>
      <c r="PBK18" s="2120"/>
      <c r="PBL18" s="2120"/>
      <c r="PBM18" s="2120" t="s">
        <v>1155</v>
      </c>
      <c r="PBN18" s="2120"/>
      <c r="PBO18" s="2120"/>
      <c r="PBP18" s="2120"/>
      <c r="PBQ18" s="2120"/>
      <c r="PBR18" s="2120"/>
      <c r="PBS18" s="2120"/>
      <c r="PBT18" s="2120"/>
      <c r="PBU18" s="2120"/>
      <c r="PBV18" s="2120"/>
      <c r="PBW18" s="2120"/>
      <c r="PBX18" s="2120"/>
      <c r="PBY18" s="2120"/>
      <c r="PBZ18" s="2120"/>
      <c r="PCA18" s="2120"/>
      <c r="PCB18" s="2120"/>
      <c r="PCC18" s="2120" t="s">
        <v>1155</v>
      </c>
      <c r="PCD18" s="2120"/>
      <c r="PCE18" s="2120"/>
      <c r="PCF18" s="2120"/>
      <c r="PCG18" s="2120"/>
      <c r="PCH18" s="2120"/>
      <c r="PCI18" s="2120"/>
      <c r="PCJ18" s="2120"/>
      <c r="PCK18" s="2120"/>
      <c r="PCL18" s="2120"/>
      <c r="PCM18" s="2120"/>
      <c r="PCN18" s="2120"/>
      <c r="PCO18" s="2120"/>
      <c r="PCP18" s="2120"/>
      <c r="PCQ18" s="2120"/>
      <c r="PCR18" s="2120"/>
      <c r="PCS18" s="2120" t="s">
        <v>1155</v>
      </c>
      <c r="PCT18" s="2120"/>
      <c r="PCU18" s="2120"/>
      <c r="PCV18" s="2120"/>
      <c r="PCW18" s="2120"/>
      <c r="PCX18" s="2120"/>
      <c r="PCY18" s="2120"/>
      <c r="PCZ18" s="2120"/>
      <c r="PDA18" s="2120"/>
      <c r="PDB18" s="2120"/>
      <c r="PDC18" s="2120"/>
      <c r="PDD18" s="2120"/>
      <c r="PDE18" s="2120"/>
      <c r="PDF18" s="2120"/>
      <c r="PDG18" s="2120"/>
      <c r="PDH18" s="2120"/>
      <c r="PDI18" s="2120" t="s">
        <v>1155</v>
      </c>
      <c r="PDJ18" s="2120"/>
      <c r="PDK18" s="2120"/>
      <c r="PDL18" s="2120"/>
      <c r="PDM18" s="2120"/>
      <c r="PDN18" s="2120"/>
      <c r="PDO18" s="2120"/>
      <c r="PDP18" s="2120"/>
      <c r="PDQ18" s="2120"/>
      <c r="PDR18" s="2120"/>
      <c r="PDS18" s="2120"/>
      <c r="PDT18" s="2120"/>
      <c r="PDU18" s="2120"/>
      <c r="PDV18" s="2120"/>
      <c r="PDW18" s="2120"/>
      <c r="PDX18" s="2120"/>
      <c r="PDY18" s="2120" t="s">
        <v>1155</v>
      </c>
      <c r="PDZ18" s="2120"/>
      <c r="PEA18" s="2120"/>
      <c r="PEB18" s="2120"/>
      <c r="PEC18" s="2120"/>
      <c r="PED18" s="2120"/>
      <c r="PEE18" s="2120"/>
      <c r="PEF18" s="2120"/>
      <c r="PEG18" s="2120"/>
      <c r="PEH18" s="2120"/>
      <c r="PEI18" s="2120"/>
      <c r="PEJ18" s="2120"/>
      <c r="PEK18" s="2120"/>
      <c r="PEL18" s="2120"/>
      <c r="PEM18" s="2120"/>
      <c r="PEN18" s="2120"/>
      <c r="PEO18" s="2120" t="s">
        <v>1155</v>
      </c>
      <c r="PEP18" s="2120"/>
      <c r="PEQ18" s="2120"/>
      <c r="PER18" s="2120"/>
      <c r="PES18" s="2120"/>
      <c r="PET18" s="2120"/>
      <c r="PEU18" s="2120"/>
      <c r="PEV18" s="2120"/>
      <c r="PEW18" s="2120"/>
      <c r="PEX18" s="2120"/>
      <c r="PEY18" s="2120"/>
      <c r="PEZ18" s="2120"/>
      <c r="PFA18" s="2120"/>
      <c r="PFB18" s="2120"/>
      <c r="PFC18" s="2120"/>
      <c r="PFD18" s="2120"/>
      <c r="PFE18" s="2120" t="s">
        <v>1155</v>
      </c>
      <c r="PFF18" s="2120"/>
      <c r="PFG18" s="2120"/>
      <c r="PFH18" s="2120"/>
      <c r="PFI18" s="2120"/>
      <c r="PFJ18" s="2120"/>
      <c r="PFK18" s="2120"/>
      <c r="PFL18" s="2120"/>
      <c r="PFM18" s="2120"/>
      <c r="PFN18" s="2120"/>
      <c r="PFO18" s="2120"/>
      <c r="PFP18" s="2120"/>
      <c r="PFQ18" s="2120"/>
      <c r="PFR18" s="2120"/>
      <c r="PFS18" s="2120"/>
      <c r="PFT18" s="2120"/>
      <c r="PFU18" s="2120" t="s">
        <v>1155</v>
      </c>
      <c r="PFV18" s="2120"/>
      <c r="PFW18" s="2120"/>
      <c r="PFX18" s="2120"/>
      <c r="PFY18" s="2120"/>
      <c r="PFZ18" s="2120"/>
      <c r="PGA18" s="2120"/>
      <c r="PGB18" s="2120"/>
      <c r="PGC18" s="2120"/>
      <c r="PGD18" s="2120"/>
      <c r="PGE18" s="2120"/>
      <c r="PGF18" s="2120"/>
      <c r="PGG18" s="2120"/>
      <c r="PGH18" s="2120"/>
      <c r="PGI18" s="2120"/>
      <c r="PGJ18" s="2120"/>
      <c r="PGK18" s="2120" t="s">
        <v>1155</v>
      </c>
      <c r="PGL18" s="2120"/>
      <c r="PGM18" s="2120"/>
      <c r="PGN18" s="2120"/>
      <c r="PGO18" s="2120"/>
      <c r="PGP18" s="2120"/>
      <c r="PGQ18" s="2120"/>
      <c r="PGR18" s="2120"/>
      <c r="PGS18" s="2120"/>
      <c r="PGT18" s="2120"/>
      <c r="PGU18" s="2120"/>
      <c r="PGV18" s="2120"/>
      <c r="PGW18" s="2120"/>
      <c r="PGX18" s="2120"/>
      <c r="PGY18" s="2120"/>
      <c r="PGZ18" s="2120"/>
      <c r="PHA18" s="2120" t="s">
        <v>1155</v>
      </c>
      <c r="PHB18" s="2120"/>
      <c r="PHC18" s="2120"/>
      <c r="PHD18" s="2120"/>
      <c r="PHE18" s="2120"/>
      <c r="PHF18" s="2120"/>
      <c r="PHG18" s="2120"/>
      <c r="PHH18" s="2120"/>
      <c r="PHI18" s="2120"/>
      <c r="PHJ18" s="2120"/>
      <c r="PHK18" s="2120"/>
      <c r="PHL18" s="2120"/>
      <c r="PHM18" s="2120"/>
      <c r="PHN18" s="2120"/>
      <c r="PHO18" s="2120"/>
      <c r="PHP18" s="2120"/>
      <c r="PHQ18" s="2120" t="s">
        <v>1155</v>
      </c>
      <c r="PHR18" s="2120"/>
      <c r="PHS18" s="2120"/>
      <c r="PHT18" s="2120"/>
      <c r="PHU18" s="2120"/>
      <c r="PHV18" s="2120"/>
      <c r="PHW18" s="2120"/>
      <c r="PHX18" s="2120"/>
      <c r="PHY18" s="2120"/>
      <c r="PHZ18" s="2120"/>
      <c r="PIA18" s="2120"/>
      <c r="PIB18" s="2120"/>
      <c r="PIC18" s="2120"/>
      <c r="PID18" s="2120"/>
      <c r="PIE18" s="2120"/>
      <c r="PIF18" s="2120"/>
      <c r="PIG18" s="2120" t="s">
        <v>1155</v>
      </c>
      <c r="PIH18" s="2120"/>
      <c r="PII18" s="2120"/>
      <c r="PIJ18" s="2120"/>
      <c r="PIK18" s="2120"/>
      <c r="PIL18" s="2120"/>
      <c r="PIM18" s="2120"/>
      <c r="PIN18" s="2120"/>
      <c r="PIO18" s="2120"/>
      <c r="PIP18" s="2120"/>
      <c r="PIQ18" s="2120"/>
      <c r="PIR18" s="2120"/>
      <c r="PIS18" s="2120"/>
      <c r="PIT18" s="2120"/>
      <c r="PIU18" s="2120"/>
      <c r="PIV18" s="2120"/>
      <c r="PIW18" s="2120" t="s">
        <v>1155</v>
      </c>
      <c r="PIX18" s="2120"/>
      <c r="PIY18" s="2120"/>
      <c r="PIZ18" s="2120"/>
      <c r="PJA18" s="2120"/>
      <c r="PJB18" s="2120"/>
      <c r="PJC18" s="2120"/>
      <c r="PJD18" s="2120"/>
      <c r="PJE18" s="2120"/>
      <c r="PJF18" s="2120"/>
      <c r="PJG18" s="2120"/>
      <c r="PJH18" s="2120"/>
      <c r="PJI18" s="2120"/>
      <c r="PJJ18" s="2120"/>
      <c r="PJK18" s="2120"/>
      <c r="PJL18" s="2120"/>
      <c r="PJM18" s="2120" t="s">
        <v>1155</v>
      </c>
      <c r="PJN18" s="2120"/>
      <c r="PJO18" s="2120"/>
      <c r="PJP18" s="2120"/>
      <c r="PJQ18" s="2120"/>
      <c r="PJR18" s="2120"/>
      <c r="PJS18" s="2120"/>
      <c r="PJT18" s="2120"/>
      <c r="PJU18" s="2120"/>
      <c r="PJV18" s="2120"/>
      <c r="PJW18" s="2120"/>
      <c r="PJX18" s="2120"/>
      <c r="PJY18" s="2120"/>
      <c r="PJZ18" s="2120"/>
      <c r="PKA18" s="2120"/>
      <c r="PKB18" s="2120"/>
      <c r="PKC18" s="2120" t="s">
        <v>1155</v>
      </c>
      <c r="PKD18" s="2120"/>
      <c r="PKE18" s="2120"/>
      <c r="PKF18" s="2120"/>
      <c r="PKG18" s="2120"/>
      <c r="PKH18" s="2120"/>
      <c r="PKI18" s="2120"/>
      <c r="PKJ18" s="2120"/>
      <c r="PKK18" s="2120"/>
      <c r="PKL18" s="2120"/>
      <c r="PKM18" s="2120"/>
      <c r="PKN18" s="2120"/>
      <c r="PKO18" s="2120"/>
      <c r="PKP18" s="2120"/>
      <c r="PKQ18" s="2120"/>
      <c r="PKR18" s="2120"/>
      <c r="PKS18" s="2120" t="s">
        <v>1155</v>
      </c>
      <c r="PKT18" s="2120"/>
      <c r="PKU18" s="2120"/>
      <c r="PKV18" s="2120"/>
      <c r="PKW18" s="2120"/>
      <c r="PKX18" s="2120"/>
      <c r="PKY18" s="2120"/>
      <c r="PKZ18" s="2120"/>
      <c r="PLA18" s="2120"/>
      <c r="PLB18" s="2120"/>
      <c r="PLC18" s="2120"/>
      <c r="PLD18" s="2120"/>
      <c r="PLE18" s="2120"/>
      <c r="PLF18" s="2120"/>
      <c r="PLG18" s="2120"/>
      <c r="PLH18" s="2120"/>
      <c r="PLI18" s="2120" t="s">
        <v>1155</v>
      </c>
      <c r="PLJ18" s="2120"/>
      <c r="PLK18" s="2120"/>
      <c r="PLL18" s="2120"/>
      <c r="PLM18" s="2120"/>
      <c r="PLN18" s="2120"/>
      <c r="PLO18" s="2120"/>
      <c r="PLP18" s="2120"/>
      <c r="PLQ18" s="2120"/>
      <c r="PLR18" s="2120"/>
      <c r="PLS18" s="2120"/>
      <c r="PLT18" s="2120"/>
      <c r="PLU18" s="2120"/>
      <c r="PLV18" s="2120"/>
      <c r="PLW18" s="2120"/>
      <c r="PLX18" s="2120"/>
      <c r="PLY18" s="2120" t="s">
        <v>1155</v>
      </c>
      <c r="PLZ18" s="2120"/>
      <c r="PMA18" s="2120"/>
      <c r="PMB18" s="2120"/>
      <c r="PMC18" s="2120"/>
      <c r="PMD18" s="2120"/>
      <c r="PME18" s="2120"/>
      <c r="PMF18" s="2120"/>
      <c r="PMG18" s="2120"/>
      <c r="PMH18" s="2120"/>
      <c r="PMI18" s="2120"/>
      <c r="PMJ18" s="2120"/>
      <c r="PMK18" s="2120"/>
      <c r="PML18" s="2120"/>
      <c r="PMM18" s="2120"/>
      <c r="PMN18" s="2120"/>
      <c r="PMO18" s="2120" t="s">
        <v>1155</v>
      </c>
      <c r="PMP18" s="2120"/>
      <c r="PMQ18" s="2120"/>
      <c r="PMR18" s="2120"/>
      <c r="PMS18" s="2120"/>
      <c r="PMT18" s="2120"/>
      <c r="PMU18" s="2120"/>
      <c r="PMV18" s="2120"/>
      <c r="PMW18" s="2120"/>
      <c r="PMX18" s="2120"/>
      <c r="PMY18" s="2120"/>
      <c r="PMZ18" s="2120"/>
      <c r="PNA18" s="2120"/>
      <c r="PNB18" s="2120"/>
      <c r="PNC18" s="2120"/>
      <c r="PND18" s="2120"/>
      <c r="PNE18" s="2120" t="s">
        <v>1155</v>
      </c>
      <c r="PNF18" s="2120"/>
      <c r="PNG18" s="2120"/>
      <c r="PNH18" s="2120"/>
      <c r="PNI18" s="2120"/>
      <c r="PNJ18" s="2120"/>
      <c r="PNK18" s="2120"/>
      <c r="PNL18" s="2120"/>
      <c r="PNM18" s="2120"/>
      <c r="PNN18" s="2120"/>
      <c r="PNO18" s="2120"/>
      <c r="PNP18" s="2120"/>
      <c r="PNQ18" s="2120"/>
      <c r="PNR18" s="2120"/>
      <c r="PNS18" s="2120"/>
      <c r="PNT18" s="2120"/>
      <c r="PNU18" s="2120" t="s">
        <v>1155</v>
      </c>
      <c r="PNV18" s="2120"/>
      <c r="PNW18" s="2120"/>
      <c r="PNX18" s="2120"/>
      <c r="PNY18" s="2120"/>
      <c r="PNZ18" s="2120"/>
      <c r="POA18" s="2120"/>
      <c r="POB18" s="2120"/>
      <c r="POC18" s="2120"/>
      <c r="POD18" s="2120"/>
      <c r="POE18" s="2120"/>
      <c r="POF18" s="2120"/>
      <c r="POG18" s="2120"/>
      <c r="POH18" s="2120"/>
      <c r="POI18" s="2120"/>
      <c r="POJ18" s="2120"/>
      <c r="POK18" s="2120" t="s">
        <v>1155</v>
      </c>
      <c r="POL18" s="2120"/>
      <c r="POM18" s="2120"/>
      <c r="PON18" s="2120"/>
      <c r="POO18" s="2120"/>
      <c r="POP18" s="2120"/>
      <c r="POQ18" s="2120"/>
      <c r="POR18" s="2120"/>
      <c r="POS18" s="2120"/>
      <c r="POT18" s="2120"/>
      <c r="POU18" s="2120"/>
      <c r="POV18" s="2120"/>
      <c r="POW18" s="2120"/>
      <c r="POX18" s="2120"/>
      <c r="POY18" s="2120"/>
      <c r="POZ18" s="2120"/>
      <c r="PPA18" s="2120" t="s">
        <v>1155</v>
      </c>
      <c r="PPB18" s="2120"/>
      <c r="PPC18" s="2120"/>
      <c r="PPD18" s="2120"/>
      <c r="PPE18" s="2120"/>
      <c r="PPF18" s="2120"/>
      <c r="PPG18" s="2120"/>
      <c r="PPH18" s="2120"/>
      <c r="PPI18" s="2120"/>
      <c r="PPJ18" s="2120"/>
      <c r="PPK18" s="2120"/>
      <c r="PPL18" s="2120"/>
      <c r="PPM18" s="2120"/>
      <c r="PPN18" s="2120"/>
      <c r="PPO18" s="2120"/>
      <c r="PPP18" s="2120"/>
      <c r="PPQ18" s="2120" t="s">
        <v>1155</v>
      </c>
      <c r="PPR18" s="2120"/>
      <c r="PPS18" s="2120"/>
      <c r="PPT18" s="2120"/>
      <c r="PPU18" s="2120"/>
      <c r="PPV18" s="2120"/>
      <c r="PPW18" s="2120"/>
      <c r="PPX18" s="2120"/>
      <c r="PPY18" s="2120"/>
      <c r="PPZ18" s="2120"/>
      <c r="PQA18" s="2120"/>
      <c r="PQB18" s="2120"/>
      <c r="PQC18" s="2120"/>
      <c r="PQD18" s="2120"/>
      <c r="PQE18" s="2120"/>
      <c r="PQF18" s="2120"/>
      <c r="PQG18" s="2120" t="s">
        <v>1155</v>
      </c>
      <c r="PQH18" s="2120"/>
      <c r="PQI18" s="2120"/>
      <c r="PQJ18" s="2120"/>
      <c r="PQK18" s="2120"/>
      <c r="PQL18" s="2120"/>
      <c r="PQM18" s="2120"/>
      <c r="PQN18" s="2120"/>
      <c r="PQO18" s="2120"/>
      <c r="PQP18" s="2120"/>
      <c r="PQQ18" s="2120"/>
      <c r="PQR18" s="2120"/>
      <c r="PQS18" s="2120"/>
      <c r="PQT18" s="2120"/>
      <c r="PQU18" s="2120"/>
      <c r="PQV18" s="2120"/>
      <c r="PQW18" s="2120" t="s">
        <v>1155</v>
      </c>
      <c r="PQX18" s="2120"/>
      <c r="PQY18" s="2120"/>
      <c r="PQZ18" s="2120"/>
      <c r="PRA18" s="2120"/>
      <c r="PRB18" s="2120"/>
      <c r="PRC18" s="2120"/>
      <c r="PRD18" s="2120"/>
      <c r="PRE18" s="2120"/>
      <c r="PRF18" s="2120"/>
      <c r="PRG18" s="2120"/>
      <c r="PRH18" s="2120"/>
      <c r="PRI18" s="2120"/>
      <c r="PRJ18" s="2120"/>
      <c r="PRK18" s="2120"/>
      <c r="PRL18" s="2120"/>
      <c r="PRM18" s="2120" t="s">
        <v>1155</v>
      </c>
      <c r="PRN18" s="2120"/>
      <c r="PRO18" s="2120"/>
      <c r="PRP18" s="2120"/>
      <c r="PRQ18" s="2120"/>
      <c r="PRR18" s="2120"/>
      <c r="PRS18" s="2120"/>
      <c r="PRT18" s="2120"/>
      <c r="PRU18" s="2120"/>
      <c r="PRV18" s="2120"/>
      <c r="PRW18" s="2120"/>
      <c r="PRX18" s="2120"/>
      <c r="PRY18" s="2120"/>
      <c r="PRZ18" s="2120"/>
      <c r="PSA18" s="2120"/>
      <c r="PSB18" s="2120"/>
      <c r="PSC18" s="2120" t="s">
        <v>1155</v>
      </c>
      <c r="PSD18" s="2120"/>
      <c r="PSE18" s="2120"/>
      <c r="PSF18" s="2120"/>
      <c r="PSG18" s="2120"/>
      <c r="PSH18" s="2120"/>
      <c r="PSI18" s="2120"/>
      <c r="PSJ18" s="2120"/>
      <c r="PSK18" s="2120"/>
      <c r="PSL18" s="2120"/>
      <c r="PSM18" s="2120"/>
      <c r="PSN18" s="2120"/>
      <c r="PSO18" s="2120"/>
      <c r="PSP18" s="2120"/>
      <c r="PSQ18" s="2120"/>
      <c r="PSR18" s="2120"/>
      <c r="PSS18" s="2120" t="s">
        <v>1155</v>
      </c>
      <c r="PST18" s="2120"/>
      <c r="PSU18" s="2120"/>
      <c r="PSV18" s="2120"/>
      <c r="PSW18" s="2120"/>
      <c r="PSX18" s="2120"/>
      <c r="PSY18" s="2120"/>
      <c r="PSZ18" s="2120"/>
      <c r="PTA18" s="2120"/>
      <c r="PTB18" s="2120"/>
      <c r="PTC18" s="2120"/>
      <c r="PTD18" s="2120"/>
      <c r="PTE18" s="2120"/>
      <c r="PTF18" s="2120"/>
      <c r="PTG18" s="2120"/>
      <c r="PTH18" s="2120"/>
      <c r="PTI18" s="2120" t="s">
        <v>1155</v>
      </c>
      <c r="PTJ18" s="2120"/>
      <c r="PTK18" s="2120"/>
      <c r="PTL18" s="2120"/>
      <c r="PTM18" s="2120"/>
      <c r="PTN18" s="2120"/>
      <c r="PTO18" s="2120"/>
      <c r="PTP18" s="2120"/>
      <c r="PTQ18" s="2120"/>
      <c r="PTR18" s="2120"/>
      <c r="PTS18" s="2120"/>
      <c r="PTT18" s="2120"/>
      <c r="PTU18" s="2120"/>
      <c r="PTV18" s="2120"/>
      <c r="PTW18" s="2120"/>
      <c r="PTX18" s="2120"/>
      <c r="PTY18" s="2120" t="s">
        <v>1155</v>
      </c>
      <c r="PTZ18" s="2120"/>
      <c r="PUA18" s="2120"/>
      <c r="PUB18" s="2120"/>
      <c r="PUC18" s="2120"/>
      <c r="PUD18" s="2120"/>
      <c r="PUE18" s="2120"/>
      <c r="PUF18" s="2120"/>
      <c r="PUG18" s="2120"/>
      <c r="PUH18" s="2120"/>
      <c r="PUI18" s="2120"/>
      <c r="PUJ18" s="2120"/>
      <c r="PUK18" s="2120"/>
      <c r="PUL18" s="2120"/>
      <c r="PUM18" s="2120"/>
      <c r="PUN18" s="2120"/>
      <c r="PUO18" s="2120" t="s">
        <v>1155</v>
      </c>
      <c r="PUP18" s="2120"/>
      <c r="PUQ18" s="2120"/>
      <c r="PUR18" s="2120"/>
      <c r="PUS18" s="2120"/>
      <c r="PUT18" s="2120"/>
      <c r="PUU18" s="2120"/>
      <c r="PUV18" s="2120"/>
      <c r="PUW18" s="2120"/>
      <c r="PUX18" s="2120"/>
      <c r="PUY18" s="2120"/>
      <c r="PUZ18" s="2120"/>
      <c r="PVA18" s="2120"/>
      <c r="PVB18" s="2120"/>
      <c r="PVC18" s="2120"/>
      <c r="PVD18" s="2120"/>
      <c r="PVE18" s="2120" t="s">
        <v>1155</v>
      </c>
      <c r="PVF18" s="2120"/>
      <c r="PVG18" s="2120"/>
      <c r="PVH18" s="2120"/>
      <c r="PVI18" s="2120"/>
      <c r="PVJ18" s="2120"/>
      <c r="PVK18" s="2120"/>
      <c r="PVL18" s="2120"/>
      <c r="PVM18" s="2120"/>
      <c r="PVN18" s="2120"/>
      <c r="PVO18" s="2120"/>
      <c r="PVP18" s="2120"/>
      <c r="PVQ18" s="2120"/>
      <c r="PVR18" s="2120"/>
      <c r="PVS18" s="2120"/>
      <c r="PVT18" s="2120"/>
      <c r="PVU18" s="2120" t="s">
        <v>1155</v>
      </c>
      <c r="PVV18" s="2120"/>
      <c r="PVW18" s="2120"/>
      <c r="PVX18" s="2120"/>
      <c r="PVY18" s="2120"/>
      <c r="PVZ18" s="2120"/>
      <c r="PWA18" s="2120"/>
      <c r="PWB18" s="2120"/>
      <c r="PWC18" s="2120"/>
      <c r="PWD18" s="2120"/>
      <c r="PWE18" s="2120"/>
      <c r="PWF18" s="2120"/>
      <c r="PWG18" s="2120"/>
      <c r="PWH18" s="2120"/>
      <c r="PWI18" s="2120"/>
      <c r="PWJ18" s="2120"/>
      <c r="PWK18" s="2120" t="s">
        <v>1155</v>
      </c>
      <c r="PWL18" s="2120"/>
      <c r="PWM18" s="2120"/>
      <c r="PWN18" s="2120"/>
      <c r="PWO18" s="2120"/>
      <c r="PWP18" s="2120"/>
      <c r="PWQ18" s="2120"/>
      <c r="PWR18" s="2120"/>
      <c r="PWS18" s="2120"/>
      <c r="PWT18" s="2120"/>
      <c r="PWU18" s="2120"/>
      <c r="PWV18" s="2120"/>
      <c r="PWW18" s="2120"/>
      <c r="PWX18" s="2120"/>
      <c r="PWY18" s="2120"/>
      <c r="PWZ18" s="2120"/>
      <c r="PXA18" s="2120" t="s">
        <v>1155</v>
      </c>
      <c r="PXB18" s="2120"/>
      <c r="PXC18" s="2120"/>
      <c r="PXD18" s="2120"/>
      <c r="PXE18" s="2120"/>
      <c r="PXF18" s="2120"/>
      <c r="PXG18" s="2120"/>
      <c r="PXH18" s="2120"/>
      <c r="PXI18" s="2120"/>
      <c r="PXJ18" s="2120"/>
      <c r="PXK18" s="2120"/>
      <c r="PXL18" s="2120"/>
      <c r="PXM18" s="2120"/>
      <c r="PXN18" s="2120"/>
      <c r="PXO18" s="2120"/>
      <c r="PXP18" s="2120"/>
      <c r="PXQ18" s="2120" t="s">
        <v>1155</v>
      </c>
      <c r="PXR18" s="2120"/>
      <c r="PXS18" s="2120"/>
      <c r="PXT18" s="2120"/>
      <c r="PXU18" s="2120"/>
      <c r="PXV18" s="2120"/>
      <c r="PXW18" s="2120"/>
      <c r="PXX18" s="2120"/>
      <c r="PXY18" s="2120"/>
      <c r="PXZ18" s="2120"/>
      <c r="PYA18" s="2120"/>
      <c r="PYB18" s="2120"/>
      <c r="PYC18" s="2120"/>
      <c r="PYD18" s="2120"/>
      <c r="PYE18" s="2120"/>
      <c r="PYF18" s="2120"/>
      <c r="PYG18" s="2120" t="s">
        <v>1155</v>
      </c>
      <c r="PYH18" s="2120"/>
      <c r="PYI18" s="2120"/>
      <c r="PYJ18" s="2120"/>
      <c r="PYK18" s="2120"/>
      <c r="PYL18" s="2120"/>
      <c r="PYM18" s="2120"/>
      <c r="PYN18" s="2120"/>
      <c r="PYO18" s="2120"/>
      <c r="PYP18" s="2120"/>
      <c r="PYQ18" s="2120"/>
      <c r="PYR18" s="2120"/>
      <c r="PYS18" s="2120"/>
      <c r="PYT18" s="2120"/>
      <c r="PYU18" s="2120"/>
      <c r="PYV18" s="2120"/>
      <c r="PYW18" s="2120" t="s">
        <v>1155</v>
      </c>
      <c r="PYX18" s="2120"/>
      <c r="PYY18" s="2120"/>
      <c r="PYZ18" s="2120"/>
      <c r="PZA18" s="2120"/>
      <c r="PZB18" s="2120"/>
      <c r="PZC18" s="2120"/>
      <c r="PZD18" s="2120"/>
      <c r="PZE18" s="2120"/>
      <c r="PZF18" s="2120"/>
      <c r="PZG18" s="2120"/>
      <c r="PZH18" s="2120"/>
      <c r="PZI18" s="2120"/>
      <c r="PZJ18" s="2120"/>
      <c r="PZK18" s="2120"/>
      <c r="PZL18" s="2120"/>
      <c r="PZM18" s="2120" t="s">
        <v>1155</v>
      </c>
      <c r="PZN18" s="2120"/>
      <c r="PZO18" s="2120"/>
      <c r="PZP18" s="2120"/>
      <c r="PZQ18" s="2120"/>
      <c r="PZR18" s="2120"/>
      <c r="PZS18" s="2120"/>
      <c r="PZT18" s="2120"/>
      <c r="PZU18" s="2120"/>
      <c r="PZV18" s="2120"/>
      <c r="PZW18" s="2120"/>
      <c r="PZX18" s="2120"/>
      <c r="PZY18" s="2120"/>
      <c r="PZZ18" s="2120"/>
      <c r="QAA18" s="2120"/>
      <c r="QAB18" s="2120"/>
      <c r="QAC18" s="2120" t="s">
        <v>1155</v>
      </c>
      <c r="QAD18" s="2120"/>
      <c r="QAE18" s="2120"/>
      <c r="QAF18" s="2120"/>
      <c r="QAG18" s="2120"/>
      <c r="QAH18" s="2120"/>
      <c r="QAI18" s="2120"/>
      <c r="QAJ18" s="2120"/>
      <c r="QAK18" s="2120"/>
      <c r="QAL18" s="2120"/>
      <c r="QAM18" s="2120"/>
      <c r="QAN18" s="2120"/>
      <c r="QAO18" s="2120"/>
      <c r="QAP18" s="2120"/>
      <c r="QAQ18" s="2120"/>
      <c r="QAR18" s="2120"/>
      <c r="QAS18" s="2120" t="s">
        <v>1155</v>
      </c>
      <c r="QAT18" s="2120"/>
      <c r="QAU18" s="2120"/>
      <c r="QAV18" s="2120"/>
      <c r="QAW18" s="2120"/>
      <c r="QAX18" s="2120"/>
      <c r="QAY18" s="2120"/>
      <c r="QAZ18" s="2120"/>
      <c r="QBA18" s="2120"/>
      <c r="QBB18" s="2120"/>
      <c r="QBC18" s="2120"/>
      <c r="QBD18" s="2120"/>
      <c r="QBE18" s="2120"/>
      <c r="QBF18" s="2120"/>
      <c r="QBG18" s="2120"/>
      <c r="QBH18" s="2120"/>
      <c r="QBI18" s="2120" t="s">
        <v>1155</v>
      </c>
      <c r="QBJ18" s="2120"/>
      <c r="QBK18" s="2120"/>
      <c r="QBL18" s="2120"/>
      <c r="QBM18" s="2120"/>
      <c r="QBN18" s="2120"/>
      <c r="QBO18" s="2120"/>
      <c r="QBP18" s="2120"/>
      <c r="QBQ18" s="2120"/>
      <c r="QBR18" s="2120"/>
      <c r="QBS18" s="2120"/>
      <c r="QBT18" s="2120"/>
      <c r="QBU18" s="2120"/>
      <c r="QBV18" s="2120"/>
      <c r="QBW18" s="2120"/>
      <c r="QBX18" s="2120"/>
      <c r="QBY18" s="2120" t="s">
        <v>1155</v>
      </c>
      <c r="QBZ18" s="2120"/>
      <c r="QCA18" s="2120"/>
      <c r="QCB18" s="2120"/>
      <c r="QCC18" s="2120"/>
      <c r="QCD18" s="2120"/>
      <c r="QCE18" s="2120"/>
      <c r="QCF18" s="2120"/>
      <c r="QCG18" s="2120"/>
      <c r="QCH18" s="2120"/>
      <c r="QCI18" s="2120"/>
      <c r="QCJ18" s="2120"/>
      <c r="QCK18" s="2120"/>
      <c r="QCL18" s="2120"/>
      <c r="QCM18" s="2120"/>
      <c r="QCN18" s="2120"/>
      <c r="QCO18" s="2120" t="s">
        <v>1155</v>
      </c>
      <c r="QCP18" s="2120"/>
      <c r="QCQ18" s="2120"/>
      <c r="QCR18" s="2120"/>
      <c r="QCS18" s="2120"/>
      <c r="QCT18" s="2120"/>
      <c r="QCU18" s="2120"/>
      <c r="QCV18" s="2120"/>
      <c r="QCW18" s="2120"/>
      <c r="QCX18" s="2120"/>
      <c r="QCY18" s="2120"/>
      <c r="QCZ18" s="2120"/>
      <c r="QDA18" s="2120"/>
      <c r="QDB18" s="2120"/>
      <c r="QDC18" s="2120"/>
      <c r="QDD18" s="2120"/>
      <c r="QDE18" s="2120" t="s">
        <v>1155</v>
      </c>
      <c r="QDF18" s="2120"/>
      <c r="QDG18" s="2120"/>
      <c r="QDH18" s="2120"/>
      <c r="QDI18" s="2120"/>
      <c r="QDJ18" s="2120"/>
      <c r="QDK18" s="2120"/>
      <c r="QDL18" s="2120"/>
      <c r="QDM18" s="2120"/>
      <c r="QDN18" s="2120"/>
      <c r="QDO18" s="2120"/>
      <c r="QDP18" s="2120"/>
      <c r="QDQ18" s="2120"/>
      <c r="QDR18" s="2120"/>
      <c r="QDS18" s="2120"/>
      <c r="QDT18" s="2120"/>
      <c r="QDU18" s="2120" t="s">
        <v>1155</v>
      </c>
      <c r="QDV18" s="2120"/>
      <c r="QDW18" s="2120"/>
      <c r="QDX18" s="2120"/>
      <c r="QDY18" s="2120"/>
      <c r="QDZ18" s="2120"/>
      <c r="QEA18" s="2120"/>
      <c r="QEB18" s="2120"/>
      <c r="QEC18" s="2120"/>
      <c r="QED18" s="2120"/>
      <c r="QEE18" s="2120"/>
      <c r="QEF18" s="2120"/>
      <c r="QEG18" s="2120"/>
      <c r="QEH18" s="2120"/>
      <c r="QEI18" s="2120"/>
      <c r="QEJ18" s="2120"/>
      <c r="QEK18" s="2120" t="s">
        <v>1155</v>
      </c>
      <c r="QEL18" s="2120"/>
      <c r="QEM18" s="2120"/>
      <c r="QEN18" s="2120"/>
      <c r="QEO18" s="2120"/>
      <c r="QEP18" s="2120"/>
      <c r="QEQ18" s="2120"/>
      <c r="QER18" s="2120"/>
      <c r="QES18" s="2120"/>
      <c r="QET18" s="2120"/>
      <c r="QEU18" s="2120"/>
      <c r="QEV18" s="2120"/>
      <c r="QEW18" s="2120"/>
      <c r="QEX18" s="2120"/>
      <c r="QEY18" s="2120"/>
      <c r="QEZ18" s="2120"/>
      <c r="QFA18" s="2120" t="s">
        <v>1155</v>
      </c>
      <c r="QFB18" s="2120"/>
      <c r="QFC18" s="2120"/>
      <c r="QFD18" s="2120"/>
      <c r="QFE18" s="2120"/>
      <c r="QFF18" s="2120"/>
      <c r="QFG18" s="2120"/>
      <c r="QFH18" s="2120"/>
      <c r="QFI18" s="2120"/>
      <c r="QFJ18" s="2120"/>
      <c r="QFK18" s="2120"/>
      <c r="QFL18" s="2120"/>
      <c r="QFM18" s="2120"/>
      <c r="QFN18" s="2120"/>
      <c r="QFO18" s="2120"/>
      <c r="QFP18" s="2120"/>
      <c r="QFQ18" s="2120" t="s">
        <v>1155</v>
      </c>
      <c r="QFR18" s="2120"/>
      <c r="QFS18" s="2120"/>
      <c r="QFT18" s="2120"/>
      <c r="QFU18" s="2120"/>
      <c r="QFV18" s="2120"/>
      <c r="QFW18" s="2120"/>
      <c r="QFX18" s="2120"/>
      <c r="QFY18" s="2120"/>
      <c r="QFZ18" s="2120"/>
      <c r="QGA18" s="2120"/>
      <c r="QGB18" s="2120"/>
      <c r="QGC18" s="2120"/>
      <c r="QGD18" s="2120"/>
      <c r="QGE18" s="2120"/>
      <c r="QGF18" s="2120"/>
      <c r="QGG18" s="2120" t="s">
        <v>1155</v>
      </c>
      <c r="QGH18" s="2120"/>
      <c r="QGI18" s="2120"/>
      <c r="QGJ18" s="2120"/>
      <c r="QGK18" s="2120"/>
      <c r="QGL18" s="2120"/>
      <c r="QGM18" s="2120"/>
      <c r="QGN18" s="2120"/>
      <c r="QGO18" s="2120"/>
      <c r="QGP18" s="2120"/>
      <c r="QGQ18" s="2120"/>
      <c r="QGR18" s="2120"/>
      <c r="QGS18" s="2120"/>
      <c r="QGT18" s="2120"/>
      <c r="QGU18" s="2120"/>
      <c r="QGV18" s="2120"/>
      <c r="QGW18" s="2120" t="s">
        <v>1155</v>
      </c>
      <c r="QGX18" s="2120"/>
      <c r="QGY18" s="2120"/>
      <c r="QGZ18" s="2120"/>
      <c r="QHA18" s="2120"/>
      <c r="QHB18" s="2120"/>
      <c r="QHC18" s="2120"/>
      <c r="QHD18" s="2120"/>
      <c r="QHE18" s="2120"/>
      <c r="QHF18" s="2120"/>
      <c r="QHG18" s="2120"/>
      <c r="QHH18" s="2120"/>
      <c r="QHI18" s="2120"/>
      <c r="QHJ18" s="2120"/>
      <c r="QHK18" s="2120"/>
      <c r="QHL18" s="2120"/>
      <c r="QHM18" s="2120" t="s">
        <v>1155</v>
      </c>
      <c r="QHN18" s="2120"/>
      <c r="QHO18" s="2120"/>
      <c r="QHP18" s="2120"/>
      <c r="QHQ18" s="2120"/>
      <c r="QHR18" s="2120"/>
      <c r="QHS18" s="2120"/>
      <c r="QHT18" s="2120"/>
      <c r="QHU18" s="2120"/>
      <c r="QHV18" s="2120"/>
      <c r="QHW18" s="2120"/>
      <c r="QHX18" s="2120"/>
      <c r="QHY18" s="2120"/>
      <c r="QHZ18" s="2120"/>
      <c r="QIA18" s="2120"/>
      <c r="QIB18" s="2120"/>
      <c r="QIC18" s="2120" t="s">
        <v>1155</v>
      </c>
      <c r="QID18" s="2120"/>
      <c r="QIE18" s="2120"/>
      <c r="QIF18" s="2120"/>
      <c r="QIG18" s="2120"/>
      <c r="QIH18" s="2120"/>
      <c r="QII18" s="2120"/>
      <c r="QIJ18" s="2120"/>
      <c r="QIK18" s="2120"/>
      <c r="QIL18" s="2120"/>
      <c r="QIM18" s="2120"/>
      <c r="QIN18" s="2120"/>
      <c r="QIO18" s="2120"/>
      <c r="QIP18" s="2120"/>
      <c r="QIQ18" s="2120"/>
      <c r="QIR18" s="2120"/>
      <c r="QIS18" s="2120" t="s">
        <v>1155</v>
      </c>
      <c r="QIT18" s="2120"/>
      <c r="QIU18" s="2120"/>
      <c r="QIV18" s="2120"/>
      <c r="QIW18" s="2120"/>
      <c r="QIX18" s="2120"/>
      <c r="QIY18" s="2120"/>
      <c r="QIZ18" s="2120"/>
      <c r="QJA18" s="2120"/>
      <c r="QJB18" s="2120"/>
      <c r="QJC18" s="2120"/>
      <c r="QJD18" s="2120"/>
      <c r="QJE18" s="2120"/>
      <c r="QJF18" s="2120"/>
      <c r="QJG18" s="2120"/>
      <c r="QJH18" s="2120"/>
      <c r="QJI18" s="2120" t="s">
        <v>1155</v>
      </c>
      <c r="QJJ18" s="2120"/>
      <c r="QJK18" s="2120"/>
      <c r="QJL18" s="2120"/>
      <c r="QJM18" s="2120"/>
      <c r="QJN18" s="2120"/>
      <c r="QJO18" s="2120"/>
      <c r="QJP18" s="2120"/>
      <c r="QJQ18" s="2120"/>
      <c r="QJR18" s="2120"/>
      <c r="QJS18" s="2120"/>
      <c r="QJT18" s="2120"/>
      <c r="QJU18" s="2120"/>
      <c r="QJV18" s="2120"/>
      <c r="QJW18" s="2120"/>
      <c r="QJX18" s="2120"/>
      <c r="QJY18" s="2120" t="s">
        <v>1155</v>
      </c>
      <c r="QJZ18" s="2120"/>
      <c r="QKA18" s="2120"/>
      <c r="QKB18" s="2120"/>
      <c r="QKC18" s="2120"/>
      <c r="QKD18" s="2120"/>
      <c r="QKE18" s="2120"/>
      <c r="QKF18" s="2120"/>
      <c r="QKG18" s="2120"/>
      <c r="QKH18" s="2120"/>
      <c r="QKI18" s="2120"/>
      <c r="QKJ18" s="2120"/>
      <c r="QKK18" s="2120"/>
      <c r="QKL18" s="2120"/>
      <c r="QKM18" s="2120"/>
      <c r="QKN18" s="2120"/>
      <c r="QKO18" s="2120" t="s">
        <v>1155</v>
      </c>
      <c r="QKP18" s="2120"/>
      <c r="QKQ18" s="2120"/>
      <c r="QKR18" s="2120"/>
      <c r="QKS18" s="2120"/>
      <c r="QKT18" s="2120"/>
      <c r="QKU18" s="2120"/>
      <c r="QKV18" s="2120"/>
      <c r="QKW18" s="2120"/>
      <c r="QKX18" s="2120"/>
      <c r="QKY18" s="2120"/>
      <c r="QKZ18" s="2120"/>
      <c r="QLA18" s="2120"/>
      <c r="QLB18" s="2120"/>
      <c r="QLC18" s="2120"/>
      <c r="QLD18" s="2120"/>
      <c r="QLE18" s="2120" t="s">
        <v>1155</v>
      </c>
      <c r="QLF18" s="2120"/>
      <c r="QLG18" s="2120"/>
      <c r="QLH18" s="2120"/>
      <c r="QLI18" s="2120"/>
      <c r="QLJ18" s="2120"/>
      <c r="QLK18" s="2120"/>
      <c r="QLL18" s="2120"/>
      <c r="QLM18" s="2120"/>
      <c r="QLN18" s="2120"/>
      <c r="QLO18" s="2120"/>
      <c r="QLP18" s="2120"/>
      <c r="QLQ18" s="2120"/>
      <c r="QLR18" s="2120"/>
      <c r="QLS18" s="2120"/>
      <c r="QLT18" s="2120"/>
      <c r="QLU18" s="2120" t="s">
        <v>1155</v>
      </c>
      <c r="QLV18" s="2120"/>
      <c r="QLW18" s="2120"/>
      <c r="QLX18" s="2120"/>
      <c r="QLY18" s="2120"/>
      <c r="QLZ18" s="2120"/>
      <c r="QMA18" s="2120"/>
      <c r="QMB18" s="2120"/>
      <c r="QMC18" s="2120"/>
      <c r="QMD18" s="2120"/>
      <c r="QME18" s="2120"/>
      <c r="QMF18" s="2120"/>
      <c r="QMG18" s="2120"/>
      <c r="QMH18" s="2120"/>
      <c r="QMI18" s="2120"/>
      <c r="QMJ18" s="2120"/>
      <c r="QMK18" s="2120" t="s">
        <v>1155</v>
      </c>
      <c r="QML18" s="2120"/>
      <c r="QMM18" s="2120"/>
      <c r="QMN18" s="2120"/>
      <c r="QMO18" s="2120"/>
      <c r="QMP18" s="2120"/>
      <c r="QMQ18" s="2120"/>
      <c r="QMR18" s="2120"/>
      <c r="QMS18" s="2120"/>
      <c r="QMT18" s="2120"/>
      <c r="QMU18" s="2120"/>
      <c r="QMV18" s="2120"/>
      <c r="QMW18" s="2120"/>
      <c r="QMX18" s="2120"/>
      <c r="QMY18" s="2120"/>
      <c r="QMZ18" s="2120"/>
      <c r="QNA18" s="2120" t="s">
        <v>1155</v>
      </c>
      <c r="QNB18" s="2120"/>
      <c r="QNC18" s="2120"/>
      <c r="QND18" s="2120"/>
      <c r="QNE18" s="2120"/>
      <c r="QNF18" s="2120"/>
      <c r="QNG18" s="2120"/>
      <c r="QNH18" s="2120"/>
      <c r="QNI18" s="2120"/>
      <c r="QNJ18" s="2120"/>
      <c r="QNK18" s="2120"/>
      <c r="QNL18" s="2120"/>
      <c r="QNM18" s="2120"/>
      <c r="QNN18" s="2120"/>
      <c r="QNO18" s="2120"/>
      <c r="QNP18" s="2120"/>
      <c r="QNQ18" s="2120" t="s">
        <v>1155</v>
      </c>
      <c r="QNR18" s="2120"/>
      <c r="QNS18" s="2120"/>
      <c r="QNT18" s="2120"/>
      <c r="QNU18" s="2120"/>
      <c r="QNV18" s="2120"/>
      <c r="QNW18" s="2120"/>
      <c r="QNX18" s="2120"/>
      <c r="QNY18" s="2120"/>
      <c r="QNZ18" s="2120"/>
      <c r="QOA18" s="2120"/>
      <c r="QOB18" s="2120"/>
      <c r="QOC18" s="2120"/>
      <c r="QOD18" s="2120"/>
      <c r="QOE18" s="2120"/>
      <c r="QOF18" s="2120"/>
      <c r="QOG18" s="2120" t="s">
        <v>1155</v>
      </c>
      <c r="QOH18" s="2120"/>
      <c r="QOI18" s="2120"/>
      <c r="QOJ18" s="2120"/>
      <c r="QOK18" s="2120"/>
      <c r="QOL18" s="2120"/>
      <c r="QOM18" s="2120"/>
      <c r="QON18" s="2120"/>
      <c r="QOO18" s="2120"/>
      <c r="QOP18" s="2120"/>
      <c r="QOQ18" s="2120"/>
      <c r="QOR18" s="2120"/>
      <c r="QOS18" s="2120"/>
      <c r="QOT18" s="2120"/>
      <c r="QOU18" s="2120"/>
      <c r="QOV18" s="2120"/>
      <c r="QOW18" s="2120" t="s">
        <v>1155</v>
      </c>
      <c r="QOX18" s="2120"/>
      <c r="QOY18" s="2120"/>
      <c r="QOZ18" s="2120"/>
      <c r="QPA18" s="2120"/>
      <c r="QPB18" s="2120"/>
      <c r="QPC18" s="2120"/>
      <c r="QPD18" s="2120"/>
      <c r="QPE18" s="2120"/>
      <c r="QPF18" s="2120"/>
      <c r="QPG18" s="2120"/>
      <c r="QPH18" s="2120"/>
      <c r="QPI18" s="2120"/>
      <c r="QPJ18" s="2120"/>
      <c r="QPK18" s="2120"/>
      <c r="QPL18" s="2120"/>
      <c r="QPM18" s="2120" t="s">
        <v>1155</v>
      </c>
      <c r="QPN18" s="2120"/>
      <c r="QPO18" s="2120"/>
      <c r="QPP18" s="2120"/>
      <c r="QPQ18" s="2120"/>
      <c r="QPR18" s="2120"/>
      <c r="QPS18" s="2120"/>
      <c r="QPT18" s="2120"/>
      <c r="QPU18" s="2120"/>
      <c r="QPV18" s="2120"/>
      <c r="QPW18" s="2120"/>
      <c r="QPX18" s="2120"/>
      <c r="QPY18" s="2120"/>
      <c r="QPZ18" s="2120"/>
      <c r="QQA18" s="2120"/>
      <c r="QQB18" s="2120"/>
      <c r="QQC18" s="2120" t="s">
        <v>1155</v>
      </c>
      <c r="QQD18" s="2120"/>
      <c r="QQE18" s="2120"/>
      <c r="QQF18" s="2120"/>
      <c r="QQG18" s="2120"/>
      <c r="QQH18" s="2120"/>
      <c r="QQI18" s="2120"/>
      <c r="QQJ18" s="2120"/>
      <c r="QQK18" s="2120"/>
      <c r="QQL18" s="2120"/>
      <c r="QQM18" s="2120"/>
      <c r="QQN18" s="2120"/>
      <c r="QQO18" s="2120"/>
      <c r="QQP18" s="2120"/>
      <c r="QQQ18" s="2120"/>
      <c r="QQR18" s="2120"/>
      <c r="QQS18" s="2120" t="s">
        <v>1155</v>
      </c>
      <c r="QQT18" s="2120"/>
      <c r="QQU18" s="2120"/>
      <c r="QQV18" s="2120"/>
      <c r="QQW18" s="2120"/>
      <c r="QQX18" s="2120"/>
      <c r="QQY18" s="2120"/>
      <c r="QQZ18" s="2120"/>
      <c r="QRA18" s="2120"/>
      <c r="QRB18" s="2120"/>
      <c r="QRC18" s="2120"/>
      <c r="QRD18" s="2120"/>
      <c r="QRE18" s="2120"/>
      <c r="QRF18" s="2120"/>
      <c r="QRG18" s="2120"/>
      <c r="QRH18" s="2120"/>
      <c r="QRI18" s="2120" t="s">
        <v>1155</v>
      </c>
      <c r="QRJ18" s="2120"/>
      <c r="QRK18" s="2120"/>
      <c r="QRL18" s="2120"/>
      <c r="QRM18" s="2120"/>
      <c r="QRN18" s="2120"/>
      <c r="QRO18" s="2120"/>
      <c r="QRP18" s="2120"/>
      <c r="QRQ18" s="2120"/>
      <c r="QRR18" s="2120"/>
      <c r="QRS18" s="2120"/>
      <c r="QRT18" s="2120"/>
      <c r="QRU18" s="2120"/>
      <c r="QRV18" s="2120"/>
      <c r="QRW18" s="2120"/>
      <c r="QRX18" s="2120"/>
      <c r="QRY18" s="2120" t="s">
        <v>1155</v>
      </c>
      <c r="QRZ18" s="2120"/>
      <c r="QSA18" s="2120"/>
      <c r="QSB18" s="2120"/>
      <c r="QSC18" s="2120"/>
      <c r="QSD18" s="2120"/>
      <c r="QSE18" s="2120"/>
      <c r="QSF18" s="2120"/>
      <c r="QSG18" s="2120"/>
      <c r="QSH18" s="2120"/>
      <c r="QSI18" s="2120"/>
      <c r="QSJ18" s="2120"/>
      <c r="QSK18" s="2120"/>
      <c r="QSL18" s="2120"/>
      <c r="QSM18" s="2120"/>
      <c r="QSN18" s="2120"/>
      <c r="QSO18" s="2120" t="s">
        <v>1155</v>
      </c>
      <c r="QSP18" s="2120"/>
      <c r="QSQ18" s="2120"/>
      <c r="QSR18" s="2120"/>
      <c r="QSS18" s="2120"/>
      <c r="QST18" s="2120"/>
      <c r="QSU18" s="2120"/>
      <c r="QSV18" s="2120"/>
      <c r="QSW18" s="2120"/>
      <c r="QSX18" s="2120"/>
      <c r="QSY18" s="2120"/>
      <c r="QSZ18" s="2120"/>
      <c r="QTA18" s="2120"/>
      <c r="QTB18" s="2120"/>
      <c r="QTC18" s="2120"/>
      <c r="QTD18" s="2120"/>
      <c r="QTE18" s="2120" t="s">
        <v>1155</v>
      </c>
      <c r="QTF18" s="2120"/>
      <c r="QTG18" s="2120"/>
      <c r="QTH18" s="2120"/>
      <c r="QTI18" s="2120"/>
      <c r="QTJ18" s="2120"/>
      <c r="QTK18" s="2120"/>
      <c r="QTL18" s="2120"/>
      <c r="QTM18" s="2120"/>
      <c r="QTN18" s="2120"/>
      <c r="QTO18" s="2120"/>
      <c r="QTP18" s="2120"/>
      <c r="QTQ18" s="2120"/>
      <c r="QTR18" s="2120"/>
      <c r="QTS18" s="2120"/>
      <c r="QTT18" s="2120"/>
      <c r="QTU18" s="2120" t="s">
        <v>1155</v>
      </c>
      <c r="QTV18" s="2120"/>
      <c r="QTW18" s="2120"/>
      <c r="QTX18" s="2120"/>
      <c r="QTY18" s="2120"/>
      <c r="QTZ18" s="2120"/>
      <c r="QUA18" s="2120"/>
      <c r="QUB18" s="2120"/>
      <c r="QUC18" s="2120"/>
      <c r="QUD18" s="2120"/>
      <c r="QUE18" s="2120"/>
      <c r="QUF18" s="2120"/>
      <c r="QUG18" s="2120"/>
      <c r="QUH18" s="2120"/>
      <c r="QUI18" s="2120"/>
      <c r="QUJ18" s="2120"/>
      <c r="QUK18" s="2120" t="s">
        <v>1155</v>
      </c>
      <c r="QUL18" s="2120"/>
      <c r="QUM18" s="2120"/>
      <c r="QUN18" s="2120"/>
      <c r="QUO18" s="2120"/>
      <c r="QUP18" s="2120"/>
      <c r="QUQ18" s="2120"/>
      <c r="QUR18" s="2120"/>
      <c r="QUS18" s="2120"/>
      <c r="QUT18" s="2120"/>
      <c r="QUU18" s="2120"/>
      <c r="QUV18" s="2120"/>
      <c r="QUW18" s="2120"/>
      <c r="QUX18" s="2120"/>
      <c r="QUY18" s="2120"/>
      <c r="QUZ18" s="2120"/>
      <c r="QVA18" s="2120" t="s">
        <v>1155</v>
      </c>
      <c r="QVB18" s="2120"/>
      <c r="QVC18" s="2120"/>
      <c r="QVD18" s="2120"/>
      <c r="QVE18" s="2120"/>
      <c r="QVF18" s="2120"/>
      <c r="QVG18" s="2120"/>
      <c r="QVH18" s="2120"/>
      <c r="QVI18" s="2120"/>
      <c r="QVJ18" s="2120"/>
      <c r="QVK18" s="2120"/>
      <c r="QVL18" s="2120"/>
      <c r="QVM18" s="2120"/>
      <c r="QVN18" s="2120"/>
      <c r="QVO18" s="2120"/>
      <c r="QVP18" s="2120"/>
      <c r="QVQ18" s="2120" t="s">
        <v>1155</v>
      </c>
      <c r="QVR18" s="2120"/>
      <c r="QVS18" s="2120"/>
      <c r="QVT18" s="2120"/>
      <c r="QVU18" s="2120"/>
      <c r="QVV18" s="2120"/>
      <c r="QVW18" s="2120"/>
      <c r="QVX18" s="2120"/>
      <c r="QVY18" s="2120"/>
      <c r="QVZ18" s="2120"/>
      <c r="QWA18" s="2120"/>
      <c r="QWB18" s="2120"/>
      <c r="QWC18" s="2120"/>
      <c r="QWD18" s="2120"/>
      <c r="QWE18" s="2120"/>
      <c r="QWF18" s="2120"/>
      <c r="QWG18" s="2120" t="s">
        <v>1155</v>
      </c>
      <c r="QWH18" s="2120"/>
      <c r="QWI18" s="2120"/>
      <c r="QWJ18" s="2120"/>
      <c r="QWK18" s="2120"/>
      <c r="QWL18" s="2120"/>
      <c r="QWM18" s="2120"/>
      <c r="QWN18" s="2120"/>
      <c r="QWO18" s="2120"/>
      <c r="QWP18" s="2120"/>
      <c r="QWQ18" s="2120"/>
      <c r="QWR18" s="2120"/>
      <c r="QWS18" s="2120"/>
      <c r="QWT18" s="2120"/>
      <c r="QWU18" s="2120"/>
      <c r="QWV18" s="2120"/>
      <c r="QWW18" s="2120" t="s">
        <v>1155</v>
      </c>
      <c r="QWX18" s="2120"/>
      <c r="QWY18" s="2120"/>
      <c r="QWZ18" s="2120"/>
      <c r="QXA18" s="2120"/>
      <c r="QXB18" s="2120"/>
      <c r="QXC18" s="2120"/>
      <c r="QXD18" s="2120"/>
      <c r="QXE18" s="2120"/>
      <c r="QXF18" s="2120"/>
      <c r="QXG18" s="2120"/>
      <c r="QXH18" s="2120"/>
      <c r="QXI18" s="2120"/>
      <c r="QXJ18" s="2120"/>
      <c r="QXK18" s="2120"/>
      <c r="QXL18" s="2120"/>
      <c r="QXM18" s="2120" t="s">
        <v>1155</v>
      </c>
      <c r="QXN18" s="2120"/>
      <c r="QXO18" s="2120"/>
      <c r="QXP18" s="2120"/>
      <c r="QXQ18" s="2120"/>
      <c r="QXR18" s="2120"/>
      <c r="QXS18" s="2120"/>
      <c r="QXT18" s="2120"/>
      <c r="QXU18" s="2120"/>
      <c r="QXV18" s="2120"/>
      <c r="QXW18" s="2120"/>
      <c r="QXX18" s="2120"/>
      <c r="QXY18" s="2120"/>
      <c r="QXZ18" s="2120"/>
      <c r="QYA18" s="2120"/>
      <c r="QYB18" s="2120"/>
      <c r="QYC18" s="2120" t="s">
        <v>1155</v>
      </c>
      <c r="QYD18" s="2120"/>
      <c r="QYE18" s="2120"/>
      <c r="QYF18" s="2120"/>
      <c r="QYG18" s="2120"/>
      <c r="QYH18" s="2120"/>
      <c r="QYI18" s="2120"/>
      <c r="QYJ18" s="2120"/>
      <c r="QYK18" s="2120"/>
      <c r="QYL18" s="2120"/>
      <c r="QYM18" s="2120"/>
      <c r="QYN18" s="2120"/>
      <c r="QYO18" s="2120"/>
      <c r="QYP18" s="2120"/>
      <c r="QYQ18" s="2120"/>
      <c r="QYR18" s="2120"/>
      <c r="QYS18" s="2120" t="s">
        <v>1155</v>
      </c>
      <c r="QYT18" s="2120"/>
      <c r="QYU18" s="2120"/>
      <c r="QYV18" s="2120"/>
      <c r="QYW18" s="2120"/>
      <c r="QYX18" s="2120"/>
      <c r="QYY18" s="2120"/>
      <c r="QYZ18" s="2120"/>
      <c r="QZA18" s="2120"/>
      <c r="QZB18" s="2120"/>
      <c r="QZC18" s="2120"/>
      <c r="QZD18" s="2120"/>
      <c r="QZE18" s="2120"/>
      <c r="QZF18" s="2120"/>
      <c r="QZG18" s="2120"/>
      <c r="QZH18" s="2120"/>
      <c r="QZI18" s="2120" t="s">
        <v>1155</v>
      </c>
      <c r="QZJ18" s="2120"/>
      <c r="QZK18" s="2120"/>
      <c r="QZL18" s="2120"/>
      <c r="QZM18" s="2120"/>
      <c r="QZN18" s="2120"/>
      <c r="QZO18" s="2120"/>
      <c r="QZP18" s="2120"/>
      <c r="QZQ18" s="2120"/>
      <c r="QZR18" s="2120"/>
      <c r="QZS18" s="2120"/>
      <c r="QZT18" s="2120"/>
      <c r="QZU18" s="2120"/>
      <c r="QZV18" s="2120"/>
      <c r="QZW18" s="2120"/>
      <c r="QZX18" s="2120"/>
      <c r="QZY18" s="2120" t="s">
        <v>1155</v>
      </c>
      <c r="QZZ18" s="2120"/>
      <c r="RAA18" s="2120"/>
      <c r="RAB18" s="2120"/>
      <c r="RAC18" s="2120"/>
      <c r="RAD18" s="2120"/>
      <c r="RAE18" s="2120"/>
      <c r="RAF18" s="2120"/>
      <c r="RAG18" s="2120"/>
      <c r="RAH18" s="2120"/>
      <c r="RAI18" s="2120"/>
      <c r="RAJ18" s="2120"/>
      <c r="RAK18" s="2120"/>
      <c r="RAL18" s="2120"/>
      <c r="RAM18" s="2120"/>
      <c r="RAN18" s="2120"/>
      <c r="RAO18" s="2120" t="s">
        <v>1155</v>
      </c>
      <c r="RAP18" s="2120"/>
      <c r="RAQ18" s="2120"/>
      <c r="RAR18" s="2120"/>
      <c r="RAS18" s="2120"/>
      <c r="RAT18" s="2120"/>
      <c r="RAU18" s="2120"/>
      <c r="RAV18" s="2120"/>
      <c r="RAW18" s="2120"/>
      <c r="RAX18" s="2120"/>
      <c r="RAY18" s="2120"/>
      <c r="RAZ18" s="2120"/>
      <c r="RBA18" s="2120"/>
      <c r="RBB18" s="2120"/>
      <c r="RBC18" s="2120"/>
      <c r="RBD18" s="2120"/>
      <c r="RBE18" s="2120" t="s">
        <v>1155</v>
      </c>
      <c r="RBF18" s="2120"/>
      <c r="RBG18" s="2120"/>
      <c r="RBH18" s="2120"/>
      <c r="RBI18" s="2120"/>
      <c r="RBJ18" s="2120"/>
      <c r="RBK18" s="2120"/>
      <c r="RBL18" s="2120"/>
      <c r="RBM18" s="2120"/>
      <c r="RBN18" s="2120"/>
      <c r="RBO18" s="2120"/>
      <c r="RBP18" s="2120"/>
      <c r="RBQ18" s="2120"/>
      <c r="RBR18" s="2120"/>
      <c r="RBS18" s="2120"/>
      <c r="RBT18" s="2120"/>
      <c r="RBU18" s="2120" t="s">
        <v>1155</v>
      </c>
      <c r="RBV18" s="2120"/>
      <c r="RBW18" s="2120"/>
      <c r="RBX18" s="2120"/>
      <c r="RBY18" s="2120"/>
      <c r="RBZ18" s="2120"/>
      <c r="RCA18" s="2120"/>
      <c r="RCB18" s="2120"/>
      <c r="RCC18" s="2120"/>
      <c r="RCD18" s="2120"/>
      <c r="RCE18" s="2120"/>
      <c r="RCF18" s="2120"/>
      <c r="RCG18" s="2120"/>
      <c r="RCH18" s="2120"/>
      <c r="RCI18" s="2120"/>
      <c r="RCJ18" s="2120"/>
      <c r="RCK18" s="2120" t="s">
        <v>1155</v>
      </c>
      <c r="RCL18" s="2120"/>
      <c r="RCM18" s="2120"/>
      <c r="RCN18" s="2120"/>
      <c r="RCO18" s="2120"/>
      <c r="RCP18" s="2120"/>
      <c r="RCQ18" s="2120"/>
      <c r="RCR18" s="2120"/>
      <c r="RCS18" s="2120"/>
      <c r="RCT18" s="2120"/>
      <c r="RCU18" s="2120"/>
      <c r="RCV18" s="2120"/>
      <c r="RCW18" s="2120"/>
      <c r="RCX18" s="2120"/>
      <c r="RCY18" s="2120"/>
      <c r="RCZ18" s="2120"/>
      <c r="RDA18" s="2120" t="s">
        <v>1155</v>
      </c>
      <c r="RDB18" s="2120"/>
      <c r="RDC18" s="2120"/>
      <c r="RDD18" s="2120"/>
      <c r="RDE18" s="2120"/>
      <c r="RDF18" s="2120"/>
      <c r="RDG18" s="2120"/>
      <c r="RDH18" s="2120"/>
      <c r="RDI18" s="2120"/>
      <c r="RDJ18" s="2120"/>
      <c r="RDK18" s="2120"/>
      <c r="RDL18" s="2120"/>
      <c r="RDM18" s="2120"/>
      <c r="RDN18" s="2120"/>
      <c r="RDO18" s="2120"/>
      <c r="RDP18" s="2120"/>
      <c r="RDQ18" s="2120" t="s">
        <v>1155</v>
      </c>
      <c r="RDR18" s="2120"/>
      <c r="RDS18" s="2120"/>
      <c r="RDT18" s="2120"/>
      <c r="RDU18" s="2120"/>
      <c r="RDV18" s="2120"/>
      <c r="RDW18" s="2120"/>
      <c r="RDX18" s="2120"/>
      <c r="RDY18" s="2120"/>
      <c r="RDZ18" s="2120"/>
      <c r="REA18" s="2120"/>
      <c r="REB18" s="2120"/>
      <c r="REC18" s="2120"/>
      <c r="RED18" s="2120"/>
      <c r="REE18" s="2120"/>
      <c r="REF18" s="2120"/>
      <c r="REG18" s="2120" t="s">
        <v>1155</v>
      </c>
      <c r="REH18" s="2120"/>
      <c r="REI18" s="2120"/>
      <c r="REJ18" s="2120"/>
      <c r="REK18" s="2120"/>
      <c r="REL18" s="2120"/>
      <c r="REM18" s="2120"/>
      <c r="REN18" s="2120"/>
      <c r="REO18" s="2120"/>
      <c r="REP18" s="2120"/>
      <c r="REQ18" s="2120"/>
      <c r="RER18" s="2120"/>
      <c r="RES18" s="2120"/>
      <c r="RET18" s="2120"/>
      <c r="REU18" s="2120"/>
      <c r="REV18" s="2120"/>
      <c r="REW18" s="2120" t="s">
        <v>1155</v>
      </c>
      <c r="REX18" s="2120"/>
      <c r="REY18" s="2120"/>
      <c r="REZ18" s="2120"/>
      <c r="RFA18" s="2120"/>
      <c r="RFB18" s="2120"/>
      <c r="RFC18" s="2120"/>
      <c r="RFD18" s="2120"/>
      <c r="RFE18" s="2120"/>
      <c r="RFF18" s="2120"/>
      <c r="RFG18" s="2120"/>
      <c r="RFH18" s="2120"/>
      <c r="RFI18" s="2120"/>
      <c r="RFJ18" s="2120"/>
      <c r="RFK18" s="2120"/>
      <c r="RFL18" s="2120"/>
      <c r="RFM18" s="2120" t="s">
        <v>1155</v>
      </c>
      <c r="RFN18" s="2120"/>
      <c r="RFO18" s="2120"/>
      <c r="RFP18" s="2120"/>
      <c r="RFQ18" s="2120"/>
      <c r="RFR18" s="2120"/>
      <c r="RFS18" s="2120"/>
      <c r="RFT18" s="2120"/>
      <c r="RFU18" s="2120"/>
      <c r="RFV18" s="2120"/>
      <c r="RFW18" s="2120"/>
      <c r="RFX18" s="2120"/>
      <c r="RFY18" s="2120"/>
      <c r="RFZ18" s="2120"/>
      <c r="RGA18" s="2120"/>
      <c r="RGB18" s="2120"/>
      <c r="RGC18" s="2120" t="s">
        <v>1155</v>
      </c>
      <c r="RGD18" s="2120"/>
      <c r="RGE18" s="2120"/>
      <c r="RGF18" s="2120"/>
      <c r="RGG18" s="2120"/>
      <c r="RGH18" s="2120"/>
      <c r="RGI18" s="2120"/>
      <c r="RGJ18" s="2120"/>
      <c r="RGK18" s="2120"/>
      <c r="RGL18" s="2120"/>
      <c r="RGM18" s="2120"/>
      <c r="RGN18" s="2120"/>
      <c r="RGO18" s="2120"/>
      <c r="RGP18" s="2120"/>
      <c r="RGQ18" s="2120"/>
      <c r="RGR18" s="2120"/>
      <c r="RGS18" s="2120" t="s">
        <v>1155</v>
      </c>
      <c r="RGT18" s="2120"/>
      <c r="RGU18" s="2120"/>
      <c r="RGV18" s="2120"/>
      <c r="RGW18" s="2120"/>
      <c r="RGX18" s="2120"/>
      <c r="RGY18" s="2120"/>
      <c r="RGZ18" s="2120"/>
      <c r="RHA18" s="2120"/>
      <c r="RHB18" s="2120"/>
      <c r="RHC18" s="2120"/>
      <c r="RHD18" s="2120"/>
      <c r="RHE18" s="2120"/>
      <c r="RHF18" s="2120"/>
      <c r="RHG18" s="2120"/>
      <c r="RHH18" s="2120"/>
      <c r="RHI18" s="2120" t="s">
        <v>1155</v>
      </c>
      <c r="RHJ18" s="2120"/>
      <c r="RHK18" s="2120"/>
      <c r="RHL18" s="2120"/>
      <c r="RHM18" s="2120"/>
      <c r="RHN18" s="2120"/>
      <c r="RHO18" s="2120"/>
      <c r="RHP18" s="2120"/>
      <c r="RHQ18" s="2120"/>
      <c r="RHR18" s="2120"/>
      <c r="RHS18" s="2120"/>
      <c r="RHT18" s="2120"/>
      <c r="RHU18" s="2120"/>
      <c r="RHV18" s="2120"/>
      <c r="RHW18" s="2120"/>
      <c r="RHX18" s="2120"/>
      <c r="RHY18" s="2120" t="s">
        <v>1155</v>
      </c>
      <c r="RHZ18" s="2120"/>
      <c r="RIA18" s="2120"/>
      <c r="RIB18" s="2120"/>
      <c r="RIC18" s="2120"/>
      <c r="RID18" s="2120"/>
      <c r="RIE18" s="2120"/>
      <c r="RIF18" s="2120"/>
      <c r="RIG18" s="2120"/>
      <c r="RIH18" s="2120"/>
      <c r="RII18" s="2120"/>
      <c r="RIJ18" s="2120"/>
      <c r="RIK18" s="2120"/>
      <c r="RIL18" s="2120"/>
      <c r="RIM18" s="2120"/>
      <c r="RIN18" s="2120"/>
      <c r="RIO18" s="2120" t="s">
        <v>1155</v>
      </c>
      <c r="RIP18" s="2120"/>
      <c r="RIQ18" s="2120"/>
      <c r="RIR18" s="2120"/>
      <c r="RIS18" s="2120"/>
      <c r="RIT18" s="2120"/>
      <c r="RIU18" s="2120"/>
      <c r="RIV18" s="2120"/>
      <c r="RIW18" s="2120"/>
      <c r="RIX18" s="2120"/>
      <c r="RIY18" s="2120"/>
      <c r="RIZ18" s="2120"/>
      <c r="RJA18" s="2120"/>
      <c r="RJB18" s="2120"/>
      <c r="RJC18" s="2120"/>
      <c r="RJD18" s="2120"/>
      <c r="RJE18" s="2120" t="s">
        <v>1155</v>
      </c>
      <c r="RJF18" s="2120"/>
      <c r="RJG18" s="2120"/>
      <c r="RJH18" s="2120"/>
      <c r="RJI18" s="2120"/>
      <c r="RJJ18" s="2120"/>
      <c r="RJK18" s="2120"/>
      <c r="RJL18" s="2120"/>
      <c r="RJM18" s="2120"/>
      <c r="RJN18" s="2120"/>
      <c r="RJO18" s="2120"/>
      <c r="RJP18" s="2120"/>
      <c r="RJQ18" s="2120"/>
      <c r="RJR18" s="2120"/>
      <c r="RJS18" s="2120"/>
      <c r="RJT18" s="2120"/>
      <c r="RJU18" s="2120" t="s">
        <v>1155</v>
      </c>
      <c r="RJV18" s="2120"/>
      <c r="RJW18" s="2120"/>
      <c r="RJX18" s="2120"/>
      <c r="RJY18" s="2120"/>
      <c r="RJZ18" s="2120"/>
      <c r="RKA18" s="2120"/>
      <c r="RKB18" s="2120"/>
      <c r="RKC18" s="2120"/>
      <c r="RKD18" s="2120"/>
      <c r="RKE18" s="2120"/>
      <c r="RKF18" s="2120"/>
      <c r="RKG18" s="2120"/>
      <c r="RKH18" s="2120"/>
      <c r="RKI18" s="2120"/>
      <c r="RKJ18" s="2120"/>
      <c r="RKK18" s="2120" t="s">
        <v>1155</v>
      </c>
      <c r="RKL18" s="2120"/>
      <c r="RKM18" s="2120"/>
      <c r="RKN18" s="2120"/>
      <c r="RKO18" s="2120"/>
      <c r="RKP18" s="2120"/>
      <c r="RKQ18" s="2120"/>
      <c r="RKR18" s="2120"/>
      <c r="RKS18" s="2120"/>
      <c r="RKT18" s="2120"/>
      <c r="RKU18" s="2120"/>
      <c r="RKV18" s="2120"/>
      <c r="RKW18" s="2120"/>
      <c r="RKX18" s="2120"/>
      <c r="RKY18" s="2120"/>
      <c r="RKZ18" s="2120"/>
      <c r="RLA18" s="2120" t="s">
        <v>1155</v>
      </c>
      <c r="RLB18" s="2120"/>
      <c r="RLC18" s="2120"/>
      <c r="RLD18" s="2120"/>
      <c r="RLE18" s="2120"/>
      <c r="RLF18" s="2120"/>
      <c r="RLG18" s="2120"/>
      <c r="RLH18" s="2120"/>
      <c r="RLI18" s="2120"/>
      <c r="RLJ18" s="2120"/>
      <c r="RLK18" s="2120"/>
      <c r="RLL18" s="2120"/>
      <c r="RLM18" s="2120"/>
      <c r="RLN18" s="2120"/>
      <c r="RLO18" s="2120"/>
      <c r="RLP18" s="2120"/>
      <c r="RLQ18" s="2120" t="s">
        <v>1155</v>
      </c>
      <c r="RLR18" s="2120"/>
      <c r="RLS18" s="2120"/>
      <c r="RLT18" s="2120"/>
      <c r="RLU18" s="2120"/>
      <c r="RLV18" s="2120"/>
      <c r="RLW18" s="2120"/>
      <c r="RLX18" s="2120"/>
      <c r="RLY18" s="2120"/>
      <c r="RLZ18" s="2120"/>
      <c r="RMA18" s="2120"/>
      <c r="RMB18" s="2120"/>
      <c r="RMC18" s="2120"/>
      <c r="RMD18" s="2120"/>
      <c r="RME18" s="2120"/>
      <c r="RMF18" s="2120"/>
      <c r="RMG18" s="2120" t="s">
        <v>1155</v>
      </c>
      <c r="RMH18" s="2120"/>
      <c r="RMI18" s="2120"/>
      <c r="RMJ18" s="2120"/>
      <c r="RMK18" s="2120"/>
      <c r="RML18" s="2120"/>
      <c r="RMM18" s="2120"/>
      <c r="RMN18" s="2120"/>
      <c r="RMO18" s="2120"/>
      <c r="RMP18" s="2120"/>
      <c r="RMQ18" s="2120"/>
      <c r="RMR18" s="2120"/>
      <c r="RMS18" s="2120"/>
      <c r="RMT18" s="2120"/>
      <c r="RMU18" s="2120"/>
      <c r="RMV18" s="2120"/>
      <c r="RMW18" s="2120" t="s">
        <v>1155</v>
      </c>
      <c r="RMX18" s="2120"/>
      <c r="RMY18" s="2120"/>
      <c r="RMZ18" s="2120"/>
      <c r="RNA18" s="2120"/>
      <c r="RNB18" s="2120"/>
      <c r="RNC18" s="2120"/>
      <c r="RND18" s="2120"/>
      <c r="RNE18" s="2120"/>
      <c r="RNF18" s="2120"/>
      <c r="RNG18" s="2120"/>
      <c r="RNH18" s="2120"/>
      <c r="RNI18" s="2120"/>
      <c r="RNJ18" s="2120"/>
      <c r="RNK18" s="2120"/>
      <c r="RNL18" s="2120"/>
      <c r="RNM18" s="2120" t="s">
        <v>1155</v>
      </c>
      <c r="RNN18" s="2120"/>
      <c r="RNO18" s="2120"/>
      <c r="RNP18" s="2120"/>
      <c r="RNQ18" s="2120"/>
      <c r="RNR18" s="2120"/>
      <c r="RNS18" s="2120"/>
      <c r="RNT18" s="2120"/>
      <c r="RNU18" s="2120"/>
      <c r="RNV18" s="2120"/>
      <c r="RNW18" s="2120"/>
      <c r="RNX18" s="2120"/>
      <c r="RNY18" s="2120"/>
      <c r="RNZ18" s="2120"/>
      <c r="ROA18" s="2120"/>
      <c r="ROB18" s="2120"/>
      <c r="ROC18" s="2120" t="s">
        <v>1155</v>
      </c>
      <c r="ROD18" s="2120"/>
      <c r="ROE18" s="2120"/>
      <c r="ROF18" s="2120"/>
      <c r="ROG18" s="2120"/>
      <c r="ROH18" s="2120"/>
      <c r="ROI18" s="2120"/>
      <c r="ROJ18" s="2120"/>
      <c r="ROK18" s="2120"/>
      <c r="ROL18" s="2120"/>
      <c r="ROM18" s="2120"/>
      <c r="RON18" s="2120"/>
      <c r="ROO18" s="2120"/>
      <c r="ROP18" s="2120"/>
      <c r="ROQ18" s="2120"/>
      <c r="ROR18" s="2120"/>
      <c r="ROS18" s="2120" t="s">
        <v>1155</v>
      </c>
      <c r="ROT18" s="2120"/>
      <c r="ROU18" s="2120"/>
      <c r="ROV18" s="2120"/>
      <c r="ROW18" s="2120"/>
      <c r="ROX18" s="2120"/>
      <c r="ROY18" s="2120"/>
      <c r="ROZ18" s="2120"/>
      <c r="RPA18" s="2120"/>
      <c r="RPB18" s="2120"/>
      <c r="RPC18" s="2120"/>
      <c r="RPD18" s="2120"/>
      <c r="RPE18" s="2120"/>
      <c r="RPF18" s="2120"/>
      <c r="RPG18" s="2120"/>
      <c r="RPH18" s="2120"/>
      <c r="RPI18" s="2120" t="s">
        <v>1155</v>
      </c>
      <c r="RPJ18" s="2120"/>
      <c r="RPK18" s="2120"/>
      <c r="RPL18" s="2120"/>
      <c r="RPM18" s="2120"/>
      <c r="RPN18" s="2120"/>
      <c r="RPO18" s="2120"/>
      <c r="RPP18" s="2120"/>
      <c r="RPQ18" s="2120"/>
      <c r="RPR18" s="2120"/>
      <c r="RPS18" s="2120"/>
      <c r="RPT18" s="2120"/>
      <c r="RPU18" s="2120"/>
      <c r="RPV18" s="2120"/>
      <c r="RPW18" s="2120"/>
      <c r="RPX18" s="2120"/>
      <c r="RPY18" s="2120" t="s">
        <v>1155</v>
      </c>
      <c r="RPZ18" s="2120"/>
      <c r="RQA18" s="2120"/>
      <c r="RQB18" s="2120"/>
      <c r="RQC18" s="2120"/>
      <c r="RQD18" s="2120"/>
      <c r="RQE18" s="2120"/>
      <c r="RQF18" s="2120"/>
      <c r="RQG18" s="2120"/>
      <c r="RQH18" s="2120"/>
      <c r="RQI18" s="2120"/>
      <c r="RQJ18" s="2120"/>
      <c r="RQK18" s="2120"/>
      <c r="RQL18" s="2120"/>
      <c r="RQM18" s="2120"/>
      <c r="RQN18" s="2120"/>
      <c r="RQO18" s="2120" t="s">
        <v>1155</v>
      </c>
      <c r="RQP18" s="2120"/>
      <c r="RQQ18" s="2120"/>
      <c r="RQR18" s="2120"/>
      <c r="RQS18" s="2120"/>
      <c r="RQT18" s="2120"/>
      <c r="RQU18" s="2120"/>
      <c r="RQV18" s="2120"/>
      <c r="RQW18" s="2120"/>
      <c r="RQX18" s="2120"/>
      <c r="RQY18" s="2120"/>
      <c r="RQZ18" s="2120"/>
      <c r="RRA18" s="2120"/>
      <c r="RRB18" s="2120"/>
      <c r="RRC18" s="2120"/>
      <c r="RRD18" s="2120"/>
      <c r="RRE18" s="2120" t="s">
        <v>1155</v>
      </c>
      <c r="RRF18" s="2120"/>
      <c r="RRG18" s="2120"/>
      <c r="RRH18" s="2120"/>
      <c r="RRI18" s="2120"/>
      <c r="RRJ18" s="2120"/>
      <c r="RRK18" s="2120"/>
      <c r="RRL18" s="2120"/>
      <c r="RRM18" s="2120"/>
      <c r="RRN18" s="2120"/>
      <c r="RRO18" s="2120"/>
      <c r="RRP18" s="2120"/>
      <c r="RRQ18" s="2120"/>
      <c r="RRR18" s="2120"/>
      <c r="RRS18" s="2120"/>
      <c r="RRT18" s="2120"/>
      <c r="RRU18" s="2120" t="s">
        <v>1155</v>
      </c>
      <c r="RRV18" s="2120"/>
      <c r="RRW18" s="2120"/>
      <c r="RRX18" s="2120"/>
      <c r="RRY18" s="2120"/>
      <c r="RRZ18" s="2120"/>
      <c r="RSA18" s="2120"/>
      <c r="RSB18" s="2120"/>
      <c r="RSC18" s="2120"/>
      <c r="RSD18" s="2120"/>
      <c r="RSE18" s="2120"/>
      <c r="RSF18" s="2120"/>
      <c r="RSG18" s="2120"/>
      <c r="RSH18" s="2120"/>
      <c r="RSI18" s="2120"/>
      <c r="RSJ18" s="2120"/>
      <c r="RSK18" s="2120" t="s">
        <v>1155</v>
      </c>
      <c r="RSL18" s="2120"/>
      <c r="RSM18" s="2120"/>
      <c r="RSN18" s="2120"/>
      <c r="RSO18" s="2120"/>
      <c r="RSP18" s="2120"/>
      <c r="RSQ18" s="2120"/>
      <c r="RSR18" s="2120"/>
      <c r="RSS18" s="2120"/>
      <c r="RST18" s="2120"/>
      <c r="RSU18" s="2120"/>
      <c r="RSV18" s="2120"/>
      <c r="RSW18" s="2120"/>
      <c r="RSX18" s="2120"/>
      <c r="RSY18" s="2120"/>
      <c r="RSZ18" s="2120"/>
      <c r="RTA18" s="2120" t="s">
        <v>1155</v>
      </c>
      <c r="RTB18" s="2120"/>
      <c r="RTC18" s="2120"/>
      <c r="RTD18" s="2120"/>
      <c r="RTE18" s="2120"/>
      <c r="RTF18" s="2120"/>
      <c r="RTG18" s="2120"/>
      <c r="RTH18" s="2120"/>
      <c r="RTI18" s="2120"/>
      <c r="RTJ18" s="2120"/>
      <c r="RTK18" s="2120"/>
      <c r="RTL18" s="2120"/>
      <c r="RTM18" s="2120"/>
      <c r="RTN18" s="2120"/>
      <c r="RTO18" s="2120"/>
      <c r="RTP18" s="2120"/>
      <c r="RTQ18" s="2120" t="s">
        <v>1155</v>
      </c>
      <c r="RTR18" s="2120"/>
      <c r="RTS18" s="2120"/>
      <c r="RTT18" s="2120"/>
      <c r="RTU18" s="2120"/>
      <c r="RTV18" s="2120"/>
      <c r="RTW18" s="2120"/>
      <c r="RTX18" s="2120"/>
      <c r="RTY18" s="2120"/>
      <c r="RTZ18" s="2120"/>
      <c r="RUA18" s="2120"/>
      <c r="RUB18" s="2120"/>
      <c r="RUC18" s="2120"/>
      <c r="RUD18" s="2120"/>
      <c r="RUE18" s="2120"/>
      <c r="RUF18" s="2120"/>
      <c r="RUG18" s="2120" t="s">
        <v>1155</v>
      </c>
      <c r="RUH18" s="2120"/>
      <c r="RUI18" s="2120"/>
      <c r="RUJ18" s="2120"/>
      <c r="RUK18" s="2120"/>
      <c r="RUL18" s="2120"/>
      <c r="RUM18" s="2120"/>
      <c r="RUN18" s="2120"/>
      <c r="RUO18" s="2120"/>
      <c r="RUP18" s="2120"/>
      <c r="RUQ18" s="2120"/>
      <c r="RUR18" s="2120"/>
      <c r="RUS18" s="2120"/>
      <c r="RUT18" s="2120"/>
      <c r="RUU18" s="2120"/>
      <c r="RUV18" s="2120"/>
      <c r="RUW18" s="2120" t="s">
        <v>1155</v>
      </c>
      <c r="RUX18" s="2120"/>
      <c r="RUY18" s="2120"/>
      <c r="RUZ18" s="2120"/>
      <c r="RVA18" s="2120"/>
      <c r="RVB18" s="2120"/>
      <c r="RVC18" s="2120"/>
      <c r="RVD18" s="2120"/>
      <c r="RVE18" s="2120"/>
      <c r="RVF18" s="2120"/>
      <c r="RVG18" s="2120"/>
      <c r="RVH18" s="2120"/>
      <c r="RVI18" s="2120"/>
      <c r="RVJ18" s="2120"/>
      <c r="RVK18" s="2120"/>
      <c r="RVL18" s="2120"/>
      <c r="RVM18" s="2120" t="s">
        <v>1155</v>
      </c>
      <c r="RVN18" s="2120"/>
      <c r="RVO18" s="2120"/>
      <c r="RVP18" s="2120"/>
      <c r="RVQ18" s="2120"/>
      <c r="RVR18" s="2120"/>
      <c r="RVS18" s="2120"/>
      <c r="RVT18" s="2120"/>
      <c r="RVU18" s="2120"/>
      <c r="RVV18" s="2120"/>
      <c r="RVW18" s="2120"/>
      <c r="RVX18" s="2120"/>
      <c r="RVY18" s="2120"/>
      <c r="RVZ18" s="2120"/>
      <c r="RWA18" s="2120"/>
      <c r="RWB18" s="2120"/>
      <c r="RWC18" s="2120" t="s">
        <v>1155</v>
      </c>
      <c r="RWD18" s="2120"/>
      <c r="RWE18" s="2120"/>
      <c r="RWF18" s="2120"/>
      <c r="RWG18" s="2120"/>
      <c r="RWH18" s="2120"/>
      <c r="RWI18" s="2120"/>
      <c r="RWJ18" s="2120"/>
      <c r="RWK18" s="2120"/>
      <c r="RWL18" s="2120"/>
      <c r="RWM18" s="2120"/>
      <c r="RWN18" s="2120"/>
      <c r="RWO18" s="2120"/>
      <c r="RWP18" s="2120"/>
      <c r="RWQ18" s="2120"/>
      <c r="RWR18" s="2120"/>
      <c r="RWS18" s="2120" t="s">
        <v>1155</v>
      </c>
      <c r="RWT18" s="2120"/>
      <c r="RWU18" s="2120"/>
      <c r="RWV18" s="2120"/>
      <c r="RWW18" s="2120"/>
      <c r="RWX18" s="2120"/>
      <c r="RWY18" s="2120"/>
      <c r="RWZ18" s="2120"/>
      <c r="RXA18" s="2120"/>
      <c r="RXB18" s="2120"/>
      <c r="RXC18" s="2120"/>
      <c r="RXD18" s="2120"/>
      <c r="RXE18" s="2120"/>
      <c r="RXF18" s="2120"/>
      <c r="RXG18" s="2120"/>
      <c r="RXH18" s="2120"/>
      <c r="RXI18" s="2120" t="s">
        <v>1155</v>
      </c>
      <c r="RXJ18" s="2120"/>
      <c r="RXK18" s="2120"/>
      <c r="RXL18" s="2120"/>
      <c r="RXM18" s="2120"/>
      <c r="RXN18" s="2120"/>
      <c r="RXO18" s="2120"/>
      <c r="RXP18" s="2120"/>
      <c r="RXQ18" s="2120"/>
      <c r="RXR18" s="2120"/>
      <c r="RXS18" s="2120"/>
      <c r="RXT18" s="2120"/>
      <c r="RXU18" s="2120"/>
      <c r="RXV18" s="2120"/>
      <c r="RXW18" s="2120"/>
      <c r="RXX18" s="2120"/>
      <c r="RXY18" s="2120" t="s">
        <v>1155</v>
      </c>
      <c r="RXZ18" s="2120"/>
      <c r="RYA18" s="2120"/>
      <c r="RYB18" s="2120"/>
      <c r="RYC18" s="2120"/>
      <c r="RYD18" s="2120"/>
      <c r="RYE18" s="2120"/>
      <c r="RYF18" s="2120"/>
      <c r="RYG18" s="2120"/>
      <c r="RYH18" s="2120"/>
      <c r="RYI18" s="2120"/>
      <c r="RYJ18" s="2120"/>
      <c r="RYK18" s="2120"/>
      <c r="RYL18" s="2120"/>
      <c r="RYM18" s="2120"/>
      <c r="RYN18" s="2120"/>
      <c r="RYO18" s="2120" t="s">
        <v>1155</v>
      </c>
      <c r="RYP18" s="2120"/>
      <c r="RYQ18" s="2120"/>
      <c r="RYR18" s="2120"/>
      <c r="RYS18" s="2120"/>
      <c r="RYT18" s="2120"/>
      <c r="RYU18" s="2120"/>
      <c r="RYV18" s="2120"/>
      <c r="RYW18" s="2120"/>
      <c r="RYX18" s="2120"/>
      <c r="RYY18" s="2120"/>
      <c r="RYZ18" s="2120"/>
      <c r="RZA18" s="2120"/>
      <c r="RZB18" s="2120"/>
      <c r="RZC18" s="2120"/>
      <c r="RZD18" s="2120"/>
      <c r="RZE18" s="2120" t="s">
        <v>1155</v>
      </c>
      <c r="RZF18" s="2120"/>
      <c r="RZG18" s="2120"/>
      <c r="RZH18" s="2120"/>
      <c r="RZI18" s="2120"/>
      <c r="RZJ18" s="2120"/>
      <c r="RZK18" s="2120"/>
      <c r="RZL18" s="2120"/>
      <c r="RZM18" s="2120"/>
      <c r="RZN18" s="2120"/>
      <c r="RZO18" s="2120"/>
      <c r="RZP18" s="2120"/>
      <c r="RZQ18" s="2120"/>
      <c r="RZR18" s="2120"/>
      <c r="RZS18" s="2120"/>
      <c r="RZT18" s="2120"/>
      <c r="RZU18" s="2120" t="s">
        <v>1155</v>
      </c>
      <c r="RZV18" s="2120"/>
      <c r="RZW18" s="2120"/>
      <c r="RZX18" s="2120"/>
      <c r="RZY18" s="2120"/>
      <c r="RZZ18" s="2120"/>
      <c r="SAA18" s="2120"/>
      <c r="SAB18" s="2120"/>
      <c r="SAC18" s="2120"/>
      <c r="SAD18" s="2120"/>
      <c r="SAE18" s="2120"/>
      <c r="SAF18" s="2120"/>
      <c r="SAG18" s="2120"/>
      <c r="SAH18" s="2120"/>
      <c r="SAI18" s="2120"/>
      <c r="SAJ18" s="2120"/>
      <c r="SAK18" s="2120" t="s">
        <v>1155</v>
      </c>
      <c r="SAL18" s="2120"/>
      <c r="SAM18" s="2120"/>
      <c r="SAN18" s="2120"/>
      <c r="SAO18" s="2120"/>
      <c r="SAP18" s="2120"/>
      <c r="SAQ18" s="2120"/>
      <c r="SAR18" s="2120"/>
      <c r="SAS18" s="2120"/>
      <c r="SAT18" s="2120"/>
      <c r="SAU18" s="2120"/>
      <c r="SAV18" s="2120"/>
      <c r="SAW18" s="2120"/>
      <c r="SAX18" s="2120"/>
      <c r="SAY18" s="2120"/>
      <c r="SAZ18" s="2120"/>
      <c r="SBA18" s="2120" t="s">
        <v>1155</v>
      </c>
      <c r="SBB18" s="2120"/>
      <c r="SBC18" s="2120"/>
      <c r="SBD18" s="2120"/>
      <c r="SBE18" s="2120"/>
      <c r="SBF18" s="2120"/>
      <c r="SBG18" s="2120"/>
      <c r="SBH18" s="2120"/>
      <c r="SBI18" s="2120"/>
      <c r="SBJ18" s="2120"/>
      <c r="SBK18" s="2120"/>
      <c r="SBL18" s="2120"/>
      <c r="SBM18" s="2120"/>
      <c r="SBN18" s="2120"/>
      <c r="SBO18" s="2120"/>
      <c r="SBP18" s="2120"/>
      <c r="SBQ18" s="2120" t="s">
        <v>1155</v>
      </c>
      <c r="SBR18" s="2120"/>
      <c r="SBS18" s="2120"/>
      <c r="SBT18" s="2120"/>
      <c r="SBU18" s="2120"/>
      <c r="SBV18" s="2120"/>
      <c r="SBW18" s="2120"/>
      <c r="SBX18" s="2120"/>
      <c r="SBY18" s="2120"/>
      <c r="SBZ18" s="2120"/>
      <c r="SCA18" s="2120"/>
      <c r="SCB18" s="2120"/>
      <c r="SCC18" s="2120"/>
      <c r="SCD18" s="2120"/>
      <c r="SCE18" s="2120"/>
      <c r="SCF18" s="2120"/>
      <c r="SCG18" s="2120" t="s">
        <v>1155</v>
      </c>
      <c r="SCH18" s="2120"/>
      <c r="SCI18" s="2120"/>
      <c r="SCJ18" s="2120"/>
      <c r="SCK18" s="2120"/>
      <c r="SCL18" s="2120"/>
      <c r="SCM18" s="2120"/>
      <c r="SCN18" s="2120"/>
      <c r="SCO18" s="2120"/>
      <c r="SCP18" s="2120"/>
      <c r="SCQ18" s="2120"/>
      <c r="SCR18" s="2120"/>
      <c r="SCS18" s="2120"/>
      <c r="SCT18" s="2120"/>
      <c r="SCU18" s="2120"/>
      <c r="SCV18" s="2120"/>
      <c r="SCW18" s="2120" t="s">
        <v>1155</v>
      </c>
      <c r="SCX18" s="2120"/>
      <c r="SCY18" s="2120"/>
      <c r="SCZ18" s="2120"/>
      <c r="SDA18" s="2120"/>
      <c r="SDB18" s="2120"/>
      <c r="SDC18" s="2120"/>
      <c r="SDD18" s="2120"/>
      <c r="SDE18" s="2120"/>
      <c r="SDF18" s="2120"/>
      <c r="SDG18" s="2120"/>
      <c r="SDH18" s="2120"/>
      <c r="SDI18" s="2120"/>
      <c r="SDJ18" s="2120"/>
      <c r="SDK18" s="2120"/>
      <c r="SDL18" s="2120"/>
      <c r="SDM18" s="2120" t="s">
        <v>1155</v>
      </c>
      <c r="SDN18" s="2120"/>
      <c r="SDO18" s="2120"/>
      <c r="SDP18" s="2120"/>
      <c r="SDQ18" s="2120"/>
      <c r="SDR18" s="2120"/>
      <c r="SDS18" s="2120"/>
      <c r="SDT18" s="2120"/>
      <c r="SDU18" s="2120"/>
      <c r="SDV18" s="2120"/>
      <c r="SDW18" s="2120"/>
      <c r="SDX18" s="2120"/>
      <c r="SDY18" s="2120"/>
      <c r="SDZ18" s="2120"/>
      <c r="SEA18" s="2120"/>
      <c r="SEB18" s="2120"/>
      <c r="SEC18" s="2120" t="s">
        <v>1155</v>
      </c>
      <c r="SED18" s="2120"/>
      <c r="SEE18" s="2120"/>
      <c r="SEF18" s="2120"/>
      <c r="SEG18" s="2120"/>
      <c r="SEH18" s="2120"/>
      <c r="SEI18" s="2120"/>
      <c r="SEJ18" s="2120"/>
      <c r="SEK18" s="2120"/>
      <c r="SEL18" s="2120"/>
      <c r="SEM18" s="2120"/>
      <c r="SEN18" s="2120"/>
      <c r="SEO18" s="2120"/>
      <c r="SEP18" s="2120"/>
      <c r="SEQ18" s="2120"/>
      <c r="SER18" s="2120"/>
      <c r="SES18" s="2120" t="s">
        <v>1155</v>
      </c>
      <c r="SET18" s="2120"/>
      <c r="SEU18" s="2120"/>
      <c r="SEV18" s="2120"/>
      <c r="SEW18" s="2120"/>
      <c r="SEX18" s="2120"/>
      <c r="SEY18" s="2120"/>
      <c r="SEZ18" s="2120"/>
      <c r="SFA18" s="2120"/>
      <c r="SFB18" s="2120"/>
      <c r="SFC18" s="2120"/>
      <c r="SFD18" s="2120"/>
      <c r="SFE18" s="2120"/>
      <c r="SFF18" s="2120"/>
      <c r="SFG18" s="2120"/>
      <c r="SFH18" s="2120"/>
      <c r="SFI18" s="2120" t="s">
        <v>1155</v>
      </c>
      <c r="SFJ18" s="2120"/>
      <c r="SFK18" s="2120"/>
      <c r="SFL18" s="2120"/>
      <c r="SFM18" s="2120"/>
      <c r="SFN18" s="2120"/>
      <c r="SFO18" s="2120"/>
      <c r="SFP18" s="2120"/>
      <c r="SFQ18" s="2120"/>
      <c r="SFR18" s="2120"/>
      <c r="SFS18" s="2120"/>
      <c r="SFT18" s="2120"/>
      <c r="SFU18" s="2120"/>
      <c r="SFV18" s="2120"/>
      <c r="SFW18" s="2120"/>
      <c r="SFX18" s="2120"/>
      <c r="SFY18" s="2120" t="s">
        <v>1155</v>
      </c>
      <c r="SFZ18" s="2120"/>
      <c r="SGA18" s="2120"/>
      <c r="SGB18" s="2120"/>
      <c r="SGC18" s="2120"/>
      <c r="SGD18" s="2120"/>
      <c r="SGE18" s="2120"/>
      <c r="SGF18" s="2120"/>
      <c r="SGG18" s="2120"/>
      <c r="SGH18" s="2120"/>
      <c r="SGI18" s="2120"/>
      <c r="SGJ18" s="2120"/>
      <c r="SGK18" s="2120"/>
      <c r="SGL18" s="2120"/>
      <c r="SGM18" s="2120"/>
      <c r="SGN18" s="2120"/>
      <c r="SGO18" s="2120" t="s">
        <v>1155</v>
      </c>
      <c r="SGP18" s="2120"/>
      <c r="SGQ18" s="2120"/>
      <c r="SGR18" s="2120"/>
      <c r="SGS18" s="2120"/>
      <c r="SGT18" s="2120"/>
      <c r="SGU18" s="2120"/>
      <c r="SGV18" s="2120"/>
      <c r="SGW18" s="2120"/>
      <c r="SGX18" s="2120"/>
      <c r="SGY18" s="2120"/>
      <c r="SGZ18" s="2120"/>
      <c r="SHA18" s="2120"/>
      <c r="SHB18" s="2120"/>
      <c r="SHC18" s="2120"/>
      <c r="SHD18" s="2120"/>
      <c r="SHE18" s="2120" t="s">
        <v>1155</v>
      </c>
      <c r="SHF18" s="2120"/>
      <c r="SHG18" s="2120"/>
      <c r="SHH18" s="2120"/>
      <c r="SHI18" s="2120"/>
      <c r="SHJ18" s="2120"/>
      <c r="SHK18" s="2120"/>
      <c r="SHL18" s="2120"/>
      <c r="SHM18" s="2120"/>
      <c r="SHN18" s="2120"/>
      <c r="SHO18" s="2120"/>
      <c r="SHP18" s="2120"/>
      <c r="SHQ18" s="2120"/>
      <c r="SHR18" s="2120"/>
      <c r="SHS18" s="2120"/>
      <c r="SHT18" s="2120"/>
      <c r="SHU18" s="2120" t="s">
        <v>1155</v>
      </c>
      <c r="SHV18" s="2120"/>
      <c r="SHW18" s="2120"/>
      <c r="SHX18" s="2120"/>
      <c r="SHY18" s="2120"/>
      <c r="SHZ18" s="2120"/>
      <c r="SIA18" s="2120"/>
      <c r="SIB18" s="2120"/>
      <c r="SIC18" s="2120"/>
      <c r="SID18" s="2120"/>
      <c r="SIE18" s="2120"/>
      <c r="SIF18" s="2120"/>
      <c r="SIG18" s="2120"/>
      <c r="SIH18" s="2120"/>
      <c r="SII18" s="2120"/>
      <c r="SIJ18" s="2120"/>
      <c r="SIK18" s="2120" t="s">
        <v>1155</v>
      </c>
      <c r="SIL18" s="2120"/>
      <c r="SIM18" s="2120"/>
      <c r="SIN18" s="2120"/>
      <c r="SIO18" s="2120"/>
      <c r="SIP18" s="2120"/>
      <c r="SIQ18" s="2120"/>
      <c r="SIR18" s="2120"/>
      <c r="SIS18" s="2120"/>
      <c r="SIT18" s="2120"/>
      <c r="SIU18" s="2120"/>
      <c r="SIV18" s="2120"/>
      <c r="SIW18" s="2120"/>
      <c r="SIX18" s="2120"/>
      <c r="SIY18" s="2120"/>
      <c r="SIZ18" s="2120"/>
      <c r="SJA18" s="2120" t="s">
        <v>1155</v>
      </c>
      <c r="SJB18" s="2120"/>
      <c r="SJC18" s="2120"/>
      <c r="SJD18" s="2120"/>
      <c r="SJE18" s="2120"/>
      <c r="SJF18" s="2120"/>
      <c r="SJG18" s="2120"/>
      <c r="SJH18" s="2120"/>
      <c r="SJI18" s="2120"/>
      <c r="SJJ18" s="2120"/>
      <c r="SJK18" s="2120"/>
      <c r="SJL18" s="2120"/>
      <c r="SJM18" s="2120"/>
      <c r="SJN18" s="2120"/>
      <c r="SJO18" s="2120"/>
      <c r="SJP18" s="2120"/>
      <c r="SJQ18" s="2120" t="s">
        <v>1155</v>
      </c>
      <c r="SJR18" s="2120"/>
      <c r="SJS18" s="2120"/>
      <c r="SJT18" s="2120"/>
      <c r="SJU18" s="2120"/>
      <c r="SJV18" s="2120"/>
      <c r="SJW18" s="2120"/>
      <c r="SJX18" s="2120"/>
      <c r="SJY18" s="2120"/>
      <c r="SJZ18" s="2120"/>
      <c r="SKA18" s="2120"/>
      <c r="SKB18" s="2120"/>
      <c r="SKC18" s="2120"/>
      <c r="SKD18" s="2120"/>
      <c r="SKE18" s="2120"/>
      <c r="SKF18" s="2120"/>
      <c r="SKG18" s="2120" t="s">
        <v>1155</v>
      </c>
      <c r="SKH18" s="2120"/>
      <c r="SKI18" s="2120"/>
      <c r="SKJ18" s="2120"/>
      <c r="SKK18" s="2120"/>
      <c r="SKL18" s="2120"/>
      <c r="SKM18" s="2120"/>
      <c r="SKN18" s="2120"/>
      <c r="SKO18" s="2120"/>
      <c r="SKP18" s="2120"/>
      <c r="SKQ18" s="2120"/>
      <c r="SKR18" s="2120"/>
      <c r="SKS18" s="2120"/>
      <c r="SKT18" s="2120"/>
      <c r="SKU18" s="2120"/>
      <c r="SKV18" s="2120"/>
      <c r="SKW18" s="2120" t="s">
        <v>1155</v>
      </c>
      <c r="SKX18" s="2120"/>
      <c r="SKY18" s="2120"/>
      <c r="SKZ18" s="2120"/>
      <c r="SLA18" s="2120"/>
      <c r="SLB18" s="2120"/>
      <c r="SLC18" s="2120"/>
      <c r="SLD18" s="2120"/>
      <c r="SLE18" s="2120"/>
      <c r="SLF18" s="2120"/>
      <c r="SLG18" s="2120"/>
      <c r="SLH18" s="2120"/>
      <c r="SLI18" s="2120"/>
      <c r="SLJ18" s="2120"/>
      <c r="SLK18" s="2120"/>
      <c r="SLL18" s="2120"/>
      <c r="SLM18" s="2120" t="s">
        <v>1155</v>
      </c>
      <c r="SLN18" s="2120"/>
      <c r="SLO18" s="2120"/>
      <c r="SLP18" s="2120"/>
      <c r="SLQ18" s="2120"/>
      <c r="SLR18" s="2120"/>
      <c r="SLS18" s="2120"/>
      <c r="SLT18" s="2120"/>
      <c r="SLU18" s="2120"/>
      <c r="SLV18" s="2120"/>
      <c r="SLW18" s="2120"/>
      <c r="SLX18" s="2120"/>
      <c r="SLY18" s="2120"/>
      <c r="SLZ18" s="2120"/>
      <c r="SMA18" s="2120"/>
      <c r="SMB18" s="2120"/>
      <c r="SMC18" s="2120" t="s">
        <v>1155</v>
      </c>
      <c r="SMD18" s="2120"/>
      <c r="SME18" s="2120"/>
      <c r="SMF18" s="2120"/>
      <c r="SMG18" s="2120"/>
      <c r="SMH18" s="2120"/>
      <c r="SMI18" s="2120"/>
      <c r="SMJ18" s="2120"/>
      <c r="SMK18" s="2120"/>
      <c r="SML18" s="2120"/>
      <c r="SMM18" s="2120"/>
      <c r="SMN18" s="2120"/>
      <c r="SMO18" s="2120"/>
      <c r="SMP18" s="2120"/>
      <c r="SMQ18" s="2120"/>
      <c r="SMR18" s="2120"/>
      <c r="SMS18" s="2120" t="s">
        <v>1155</v>
      </c>
      <c r="SMT18" s="2120"/>
      <c r="SMU18" s="2120"/>
      <c r="SMV18" s="2120"/>
      <c r="SMW18" s="2120"/>
      <c r="SMX18" s="2120"/>
      <c r="SMY18" s="2120"/>
      <c r="SMZ18" s="2120"/>
      <c r="SNA18" s="2120"/>
      <c r="SNB18" s="2120"/>
      <c r="SNC18" s="2120"/>
      <c r="SND18" s="2120"/>
      <c r="SNE18" s="2120"/>
      <c r="SNF18" s="2120"/>
      <c r="SNG18" s="2120"/>
      <c r="SNH18" s="2120"/>
      <c r="SNI18" s="2120" t="s">
        <v>1155</v>
      </c>
      <c r="SNJ18" s="2120"/>
      <c r="SNK18" s="2120"/>
      <c r="SNL18" s="2120"/>
      <c r="SNM18" s="2120"/>
      <c r="SNN18" s="2120"/>
      <c r="SNO18" s="2120"/>
      <c r="SNP18" s="2120"/>
      <c r="SNQ18" s="2120"/>
      <c r="SNR18" s="2120"/>
      <c r="SNS18" s="2120"/>
      <c r="SNT18" s="2120"/>
      <c r="SNU18" s="2120"/>
      <c r="SNV18" s="2120"/>
      <c r="SNW18" s="2120"/>
      <c r="SNX18" s="2120"/>
      <c r="SNY18" s="2120" t="s">
        <v>1155</v>
      </c>
      <c r="SNZ18" s="2120"/>
      <c r="SOA18" s="2120"/>
      <c r="SOB18" s="2120"/>
      <c r="SOC18" s="2120"/>
      <c r="SOD18" s="2120"/>
      <c r="SOE18" s="2120"/>
      <c r="SOF18" s="2120"/>
      <c r="SOG18" s="2120"/>
      <c r="SOH18" s="2120"/>
      <c r="SOI18" s="2120"/>
      <c r="SOJ18" s="2120"/>
      <c r="SOK18" s="2120"/>
      <c r="SOL18" s="2120"/>
      <c r="SOM18" s="2120"/>
      <c r="SON18" s="2120"/>
      <c r="SOO18" s="2120" t="s">
        <v>1155</v>
      </c>
      <c r="SOP18" s="2120"/>
      <c r="SOQ18" s="2120"/>
      <c r="SOR18" s="2120"/>
      <c r="SOS18" s="2120"/>
      <c r="SOT18" s="2120"/>
      <c r="SOU18" s="2120"/>
      <c r="SOV18" s="2120"/>
      <c r="SOW18" s="2120"/>
      <c r="SOX18" s="2120"/>
      <c r="SOY18" s="2120"/>
      <c r="SOZ18" s="2120"/>
      <c r="SPA18" s="2120"/>
      <c r="SPB18" s="2120"/>
      <c r="SPC18" s="2120"/>
      <c r="SPD18" s="2120"/>
      <c r="SPE18" s="2120" t="s">
        <v>1155</v>
      </c>
      <c r="SPF18" s="2120"/>
      <c r="SPG18" s="2120"/>
      <c r="SPH18" s="2120"/>
      <c r="SPI18" s="2120"/>
      <c r="SPJ18" s="2120"/>
      <c r="SPK18" s="2120"/>
      <c r="SPL18" s="2120"/>
      <c r="SPM18" s="2120"/>
      <c r="SPN18" s="2120"/>
      <c r="SPO18" s="2120"/>
      <c r="SPP18" s="2120"/>
      <c r="SPQ18" s="2120"/>
      <c r="SPR18" s="2120"/>
      <c r="SPS18" s="2120"/>
      <c r="SPT18" s="2120"/>
      <c r="SPU18" s="2120" t="s">
        <v>1155</v>
      </c>
      <c r="SPV18" s="2120"/>
      <c r="SPW18" s="2120"/>
      <c r="SPX18" s="2120"/>
      <c r="SPY18" s="2120"/>
      <c r="SPZ18" s="2120"/>
      <c r="SQA18" s="2120"/>
      <c r="SQB18" s="2120"/>
      <c r="SQC18" s="2120"/>
      <c r="SQD18" s="2120"/>
      <c r="SQE18" s="2120"/>
      <c r="SQF18" s="2120"/>
      <c r="SQG18" s="2120"/>
      <c r="SQH18" s="2120"/>
      <c r="SQI18" s="2120"/>
      <c r="SQJ18" s="2120"/>
      <c r="SQK18" s="2120" t="s">
        <v>1155</v>
      </c>
      <c r="SQL18" s="2120"/>
      <c r="SQM18" s="2120"/>
      <c r="SQN18" s="2120"/>
      <c r="SQO18" s="2120"/>
      <c r="SQP18" s="2120"/>
      <c r="SQQ18" s="2120"/>
      <c r="SQR18" s="2120"/>
      <c r="SQS18" s="2120"/>
      <c r="SQT18" s="2120"/>
      <c r="SQU18" s="2120"/>
      <c r="SQV18" s="2120"/>
      <c r="SQW18" s="2120"/>
      <c r="SQX18" s="2120"/>
      <c r="SQY18" s="2120"/>
      <c r="SQZ18" s="2120"/>
      <c r="SRA18" s="2120" t="s">
        <v>1155</v>
      </c>
      <c r="SRB18" s="2120"/>
      <c r="SRC18" s="2120"/>
      <c r="SRD18" s="2120"/>
      <c r="SRE18" s="2120"/>
      <c r="SRF18" s="2120"/>
      <c r="SRG18" s="2120"/>
      <c r="SRH18" s="2120"/>
      <c r="SRI18" s="2120"/>
      <c r="SRJ18" s="2120"/>
      <c r="SRK18" s="2120"/>
      <c r="SRL18" s="2120"/>
      <c r="SRM18" s="2120"/>
      <c r="SRN18" s="2120"/>
      <c r="SRO18" s="2120"/>
      <c r="SRP18" s="2120"/>
      <c r="SRQ18" s="2120" t="s">
        <v>1155</v>
      </c>
      <c r="SRR18" s="2120"/>
      <c r="SRS18" s="2120"/>
      <c r="SRT18" s="2120"/>
      <c r="SRU18" s="2120"/>
      <c r="SRV18" s="2120"/>
      <c r="SRW18" s="2120"/>
      <c r="SRX18" s="2120"/>
      <c r="SRY18" s="2120"/>
      <c r="SRZ18" s="2120"/>
      <c r="SSA18" s="2120"/>
      <c r="SSB18" s="2120"/>
      <c r="SSC18" s="2120"/>
      <c r="SSD18" s="2120"/>
      <c r="SSE18" s="2120"/>
      <c r="SSF18" s="2120"/>
      <c r="SSG18" s="2120" t="s">
        <v>1155</v>
      </c>
      <c r="SSH18" s="2120"/>
      <c r="SSI18" s="2120"/>
      <c r="SSJ18" s="2120"/>
      <c r="SSK18" s="2120"/>
      <c r="SSL18" s="2120"/>
      <c r="SSM18" s="2120"/>
      <c r="SSN18" s="2120"/>
      <c r="SSO18" s="2120"/>
      <c r="SSP18" s="2120"/>
      <c r="SSQ18" s="2120"/>
      <c r="SSR18" s="2120"/>
      <c r="SSS18" s="2120"/>
      <c r="SST18" s="2120"/>
      <c r="SSU18" s="2120"/>
      <c r="SSV18" s="2120"/>
      <c r="SSW18" s="2120" t="s">
        <v>1155</v>
      </c>
      <c r="SSX18" s="2120"/>
      <c r="SSY18" s="2120"/>
      <c r="SSZ18" s="2120"/>
      <c r="STA18" s="2120"/>
      <c r="STB18" s="2120"/>
      <c r="STC18" s="2120"/>
      <c r="STD18" s="2120"/>
      <c r="STE18" s="2120"/>
      <c r="STF18" s="2120"/>
      <c r="STG18" s="2120"/>
      <c r="STH18" s="2120"/>
      <c r="STI18" s="2120"/>
      <c r="STJ18" s="2120"/>
      <c r="STK18" s="2120"/>
      <c r="STL18" s="2120"/>
      <c r="STM18" s="2120" t="s">
        <v>1155</v>
      </c>
      <c r="STN18" s="2120"/>
      <c r="STO18" s="2120"/>
      <c r="STP18" s="2120"/>
      <c r="STQ18" s="2120"/>
      <c r="STR18" s="2120"/>
      <c r="STS18" s="2120"/>
      <c r="STT18" s="2120"/>
      <c r="STU18" s="2120"/>
      <c r="STV18" s="2120"/>
      <c r="STW18" s="2120"/>
      <c r="STX18" s="2120"/>
      <c r="STY18" s="2120"/>
      <c r="STZ18" s="2120"/>
      <c r="SUA18" s="2120"/>
      <c r="SUB18" s="2120"/>
      <c r="SUC18" s="2120" t="s">
        <v>1155</v>
      </c>
      <c r="SUD18" s="2120"/>
      <c r="SUE18" s="2120"/>
      <c r="SUF18" s="2120"/>
      <c r="SUG18" s="2120"/>
      <c r="SUH18" s="2120"/>
      <c r="SUI18" s="2120"/>
      <c r="SUJ18" s="2120"/>
      <c r="SUK18" s="2120"/>
      <c r="SUL18" s="2120"/>
      <c r="SUM18" s="2120"/>
      <c r="SUN18" s="2120"/>
      <c r="SUO18" s="2120"/>
      <c r="SUP18" s="2120"/>
      <c r="SUQ18" s="2120"/>
      <c r="SUR18" s="2120"/>
      <c r="SUS18" s="2120" t="s">
        <v>1155</v>
      </c>
      <c r="SUT18" s="2120"/>
      <c r="SUU18" s="2120"/>
      <c r="SUV18" s="2120"/>
      <c r="SUW18" s="2120"/>
      <c r="SUX18" s="2120"/>
      <c r="SUY18" s="2120"/>
      <c r="SUZ18" s="2120"/>
      <c r="SVA18" s="2120"/>
      <c r="SVB18" s="2120"/>
      <c r="SVC18" s="2120"/>
      <c r="SVD18" s="2120"/>
      <c r="SVE18" s="2120"/>
      <c r="SVF18" s="2120"/>
      <c r="SVG18" s="2120"/>
      <c r="SVH18" s="2120"/>
      <c r="SVI18" s="2120" t="s">
        <v>1155</v>
      </c>
      <c r="SVJ18" s="2120"/>
      <c r="SVK18" s="2120"/>
      <c r="SVL18" s="2120"/>
      <c r="SVM18" s="2120"/>
      <c r="SVN18" s="2120"/>
      <c r="SVO18" s="2120"/>
      <c r="SVP18" s="2120"/>
      <c r="SVQ18" s="2120"/>
      <c r="SVR18" s="2120"/>
      <c r="SVS18" s="2120"/>
      <c r="SVT18" s="2120"/>
      <c r="SVU18" s="2120"/>
      <c r="SVV18" s="2120"/>
      <c r="SVW18" s="2120"/>
      <c r="SVX18" s="2120"/>
      <c r="SVY18" s="2120" t="s">
        <v>1155</v>
      </c>
      <c r="SVZ18" s="2120"/>
      <c r="SWA18" s="2120"/>
      <c r="SWB18" s="2120"/>
      <c r="SWC18" s="2120"/>
      <c r="SWD18" s="2120"/>
      <c r="SWE18" s="2120"/>
      <c r="SWF18" s="2120"/>
      <c r="SWG18" s="2120"/>
      <c r="SWH18" s="2120"/>
      <c r="SWI18" s="2120"/>
      <c r="SWJ18" s="2120"/>
      <c r="SWK18" s="2120"/>
      <c r="SWL18" s="2120"/>
      <c r="SWM18" s="2120"/>
      <c r="SWN18" s="2120"/>
      <c r="SWO18" s="2120" t="s">
        <v>1155</v>
      </c>
      <c r="SWP18" s="2120"/>
      <c r="SWQ18" s="2120"/>
      <c r="SWR18" s="2120"/>
      <c r="SWS18" s="2120"/>
      <c r="SWT18" s="2120"/>
      <c r="SWU18" s="2120"/>
      <c r="SWV18" s="2120"/>
      <c r="SWW18" s="2120"/>
      <c r="SWX18" s="2120"/>
      <c r="SWY18" s="2120"/>
      <c r="SWZ18" s="2120"/>
      <c r="SXA18" s="2120"/>
      <c r="SXB18" s="2120"/>
      <c r="SXC18" s="2120"/>
      <c r="SXD18" s="2120"/>
      <c r="SXE18" s="2120" t="s">
        <v>1155</v>
      </c>
      <c r="SXF18" s="2120"/>
      <c r="SXG18" s="2120"/>
      <c r="SXH18" s="2120"/>
      <c r="SXI18" s="2120"/>
      <c r="SXJ18" s="2120"/>
      <c r="SXK18" s="2120"/>
      <c r="SXL18" s="2120"/>
      <c r="SXM18" s="2120"/>
      <c r="SXN18" s="2120"/>
      <c r="SXO18" s="2120"/>
      <c r="SXP18" s="2120"/>
      <c r="SXQ18" s="2120"/>
      <c r="SXR18" s="2120"/>
      <c r="SXS18" s="2120"/>
      <c r="SXT18" s="2120"/>
      <c r="SXU18" s="2120" t="s">
        <v>1155</v>
      </c>
      <c r="SXV18" s="2120"/>
      <c r="SXW18" s="2120"/>
      <c r="SXX18" s="2120"/>
      <c r="SXY18" s="2120"/>
      <c r="SXZ18" s="2120"/>
      <c r="SYA18" s="2120"/>
      <c r="SYB18" s="2120"/>
      <c r="SYC18" s="2120"/>
      <c r="SYD18" s="2120"/>
      <c r="SYE18" s="2120"/>
      <c r="SYF18" s="2120"/>
      <c r="SYG18" s="2120"/>
      <c r="SYH18" s="2120"/>
      <c r="SYI18" s="2120"/>
      <c r="SYJ18" s="2120"/>
      <c r="SYK18" s="2120" t="s">
        <v>1155</v>
      </c>
      <c r="SYL18" s="2120"/>
      <c r="SYM18" s="2120"/>
      <c r="SYN18" s="2120"/>
      <c r="SYO18" s="2120"/>
      <c r="SYP18" s="2120"/>
      <c r="SYQ18" s="2120"/>
      <c r="SYR18" s="2120"/>
      <c r="SYS18" s="2120"/>
      <c r="SYT18" s="2120"/>
      <c r="SYU18" s="2120"/>
      <c r="SYV18" s="2120"/>
      <c r="SYW18" s="2120"/>
      <c r="SYX18" s="2120"/>
      <c r="SYY18" s="2120"/>
      <c r="SYZ18" s="2120"/>
      <c r="SZA18" s="2120" t="s">
        <v>1155</v>
      </c>
      <c r="SZB18" s="2120"/>
      <c r="SZC18" s="2120"/>
      <c r="SZD18" s="2120"/>
      <c r="SZE18" s="2120"/>
      <c r="SZF18" s="2120"/>
      <c r="SZG18" s="2120"/>
      <c r="SZH18" s="2120"/>
      <c r="SZI18" s="2120"/>
      <c r="SZJ18" s="2120"/>
      <c r="SZK18" s="2120"/>
      <c r="SZL18" s="2120"/>
      <c r="SZM18" s="2120"/>
      <c r="SZN18" s="2120"/>
      <c r="SZO18" s="2120"/>
      <c r="SZP18" s="2120"/>
      <c r="SZQ18" s="2120" t="s">
        <v>1155</v>
      </c>
      <c r="SZR18" s="2120"/>
      <c r="SZS18" s="2120"/>
      <c r="SZT18" s="2120"/>
      <c r="SZU18" s="2120"/>
      <c r="SZV18" s="2120"/>
      <c r="SZW18" s="2120"/>
      <c r="SZX18" s="2120"/>
      <c r="SZY18" s="2120"/>
      <c r="SZZ18" s="2120"/>
      <c r="TAA18" s="2120"/>
      <c r="TAB18" s="2120"/>
      <c r="TAC18" s="2120"/>
      <c r="TAD18" s="2120"/>
      <c r="TAE18" s="2120"/>
      <c r="TAF18" s="2120"/>
      <c r="TAG18" s="2120" t="s">
        <v>1155</v>
      </c>
      <c r="TAH18" s="2120"/>
      <c r="TAI18" s="2120"/>
      <c r="TAJ18" s="2120"/>
      <c r="TAK18" s="2120"/>
      <c r="TAL18" s="2120"/>
      <c r="TAM18" s="2120"/>
      <c r="TAN18" s="2120"/>
      <c r="TAO18" s="2120"/>
      <c r="TAP18" s="2120"/>
      <c r="TAQ18" s="2120"/>
      <c r="TAR18" s="2120"/>
      <c r="TAS18" s="2120"/>
      <c r="TAT18" s="2120"/>
      <c r="TAU18" s="2120"/>
      <c r="TAV18" s="2120"/>
      <c r="TAW18" s="2120" t="s">
        <v>1155</v>
      </c>
      <c r="TAX18" s="2120"/>
      <c r="TAY18" s="2120"/>
      <c r="TAZ18" s="2120"/>
      <c r="TBA18" s="2120"/>
      <c r="TBB18" s="2120"/>
      <c r="TBC18" s="2120"/>
      <c r="TBD18" s="2120"/>
      <c r="TBE18" s="2120"/>
      <c r="TBF18" s="2120"/>
      <c r="TBG18" s="2120"/>
      <c r="TBH18" s="2120"/>
      <c r="TBI18" s="2120"/>
      <c r="TBJ18" s="2120"/>
      <c r="TBK18" s="2120"/>
      <c r="TBL18" s="2120"/>
      <c r="TBM18" s="2120" t="s">
        <v>1155</v>
      </c>
      <c r="TBN18" s="2120"/>
      <c r="TBO18" s="2120"/>
      <c r="TBP18" s="2120"/>
      <c r="TBQ18" s="2120"/>
      <c r="TBR18" s="2120"/>
      <c r="TBS18" s="2120"/>
      <c r="TBT18" s="2120"/>
      <c r="TBU18" s="2120"/>
      <c r="TBV18" s="2120"/>
      <c r="TBW18" s="2120"/>
      <c r="TBX18" s="2120"/>
      <c r="TBY18" s="2120"/>
      <c r="TBZ18" s="2120"/>
      <c r="TCA18" s="2120"/>
      <c r="TCB18" s="2120"/>
      <c r="TCC18" s="2120" t="s">
        <v>1155</v>
      </c>
      <c r="TCD18" s="2120"/>
      <c r="TCE18" s="2120"/>
      <c r="TCF18" s="2120"/>
      <c r="TCG18" s="2120"/>
      <c r="TCH18" s="2120"/>
      <c r="TCI18" s="2120"/>
      <c r="TCJ18" s="2120"/>
      <c r="TCK18" s="2120"/>
      <c r="TCL18" s="2120"/>
      <c r="TCM18" s="2120"/>
      <c r="TCN18" s="2120"/>
      <c r="TCO18" s="2120"/>
      <c r="TCP18" s="2120"/>
      <c r="TCQ18" s="2120"/>
      <c r="TCR18" s="2120"/>
      <c r="TCS18" s="2120" t="s">
        <v>1155</v>
      </c>
      <c r="TCT18" s="2120"/>
      <c r="TCU18" s="2120"/>
      <c r="TCV18" s="2120"/>
      <c r="TCW18" s="2120"/>
      <c r="TCX18" s="2120"/>
      <c r="TCY18" s="2120"/>
      <c r="TCZ18" s="2120"/>
      <c r="TDA18" s="2120"/>
      <c r="TDB18" s="2120"/>
      <c r="TDC18" s="2120"/>
      <c r="TDD18" s="2120"/>
      <c r="TDE18" s="2120"/>
      <c r="TDF18" s="2120"/>
      <c r="TDG18" s="2120"/>
      <c r="TDH18" s="2120"/>
      <c r="TDI18" s="2120" t="s">
        <v>1155</v>
      </c>
      <c r="TDJ18" s="2120"/>
      <c r="TDK18" s="2120"/>
      <c r="TDL18" s="2120"/>
      <c r="TDM18" s="2120"/>
      <c r="TDN18" s="2120"/>
      <c r="TDO18" s="2120"/>
      <c r="TDP18" s="2120"/>
      <c r="TDQ18" s="2120"/>
      <c r="TDR18" s="2120"/>
      <c r="TDS18" s="2120"/>
      <c r="TDT18" s="2120"/>
      <c r="TDU18" s="2120"/>
      <c r="TDV18" s="2120"/>
      <c r="TDW18" s="2120"/>
      <c r="TDX18" s="2120"/>
      <c r="TDY18" s="2120" t="s">
        <v>1155</v>
      </c>
      <c r="TDZ18" s="2120"/>
      <c r="TEA18" s="2120"/>
      <c r="TEB18" s="2120"/>
      <c r="TEC18" s="2120"/>
      <c r="TED18" s="2120"/>
      <c r="TEE18" s="2120"/>
      <c r="TEF18" s="2120"/>
      <c r="TEG18" s="2120"/>
      <c r="TEH18" s="2120"/>
      <c r="TEI18" s="2120"/>
      <c r="TEJ18" s="2120"/>
      <c r="TEK18" s="2120"/>
      <c r="TEL18" s="2120"/>
      <c r="TEM18" s="2120"/>
      <c r="TEN18" s="2120"/>
      <c r="TEO18" s="2120" t="s">
        <v>1155</v>
      </c>
      <c r="TEP18" s="2120"/>
      <c r="TEQ18" s="2120"/>
      <c r="TER18" s="2120"/>
      <c r="TES18" s="2120"/>
      <c r="TET18" s="2120"/>
      <c r="TEU18" s="2120"/>
      <c r="TEV18" s="2120"/>
      <c r="TEW18" s="2120"/>
      <c r="TEX18" s="2120"/>
      <c r="TEY18" s="2120"/>
      <c r="TEZ18" s="2120"/>
      <c r="TFA18" s="2120"/>
      <c r="TFB18" s="2120"/>
      <c r="TFC18" s="2120"/>
      <c r="TFD18" s="2120"/>
      <c r="TFE18" s="2120" t="s">
        <v>1155</v>
      </c>
      <c r="TFF18" s="2120"/>
      <c r="TFG18" s="2120"/>
      <c r="TFH18" s="2120"/>
      <c r="TFI18" s="2120"/>
      <c r="TFJ18" s="2120"/>
      <c r="TFK18" s="2120"/>
      <c r="TFL18" s="2120"/>
      <c r="TFM18" s="2120"/>
      <c r="TFN18" s="2120"/>
      <c r="TFO18" s="2120"/>
      <c r="TFP18" s="2120"/>
      <c r="TFQ18" s="2120"/>
      <c r="TFR18" s="2120"/>
      <c r="TFS18" s="2120"/>
      <c r="TFT18" s="2120"/>
      <c r="TFU18" s="2120" t="s">
        <v>1155</v>
      </c>
      <c r="TFV18" s="2120"/>
      <c r="TFW18" s="2120"/>
      <c r="TFX18" s="2120"/>
      <c r="TFY18" s="2120"/>
      <c r="TFZ18" s="2120"/>
      <c r="TGA18" s="2120"/>
      <c r="TGB18" s="2120"/>
      <c r="TGC18" s="2120"/>
      <c r="TGD18" s="2120"/>
      <c r="TGE18" s="2120"/>
      <c r="TGF18" s="2120"/>
      <c r="TGG18" s="2120"/>
      <c r="TGH18" s="2120"/>
      <c r="TGI18" s="2120"/>
      <c r="TGJ18" s="2120"/>
      <c r="TGK18" s="2120" t="s">
        <v>1155</v>
      </c>
      <c r="TGL18" s="2120"/>
      <c r="TGM18" s="2120"/>
      <c r="TGN18" s="2120"/>
      <c r="TGO18" s="2120"/>
      <c r="TGP18" s="2120"/>
      <c r="TGQ18" s="2120"/>
      <c r="TGR18" s="2120"/>
      <c r="TGS18" s="2120"/>
      <c r="TGT18" s="2120"/>
      <c r="TGU18" s="2120"/>
      <c r="TGV18" s="2120"/>
      <c r="TGW18" s="2120"/>
      <c r="TGX18" s="2120"/>
      <c r="TGY18" s="2120"/>
      <c r="TGZ18" s="2120"/>
      <c r="THA18" s="2120" t="s">
        <v>1155</v>
      </c>
      <c r="THB18" s="2120"/>
      <c r="THC18" s="2120"/>
      <c r="THD18" s="2120"/>
      <c r="THE18" s="2120"/>
      <c r="THF18" s="2120"/>
      <c r="THG18" s="2120"/>
      <c r="THH18" s="2120"/>
      <c r="THI18" s="2120"/>
      <c r="THJ18" s="2120"/>
      <c r="THK18" s="2120"/>
      <c r="THL18" s="2120"/>
      <c r="THM18" s="2120"/>
      <c r="THN18" s="2120"/>
      <c r="THO18" s="2120"/>
      <c r="THP18" s="2120"/>
      <c r="THQ18" s="2120" t="s">
        <v>1155</v>
      </c>
      <c r="THR18" s="2120"/>
      <c r="THS18" s="2120"/>
      <c r="THT18" s="2120"/>
      <c r="THU18" s="2120"/>
      <c r="THV18" s="2120"/>
      <c r="THW18" s="2120"/>
      <c r="THX18" s="2120"/>
      <c r="THY18" s="2120"/>
      <c r="THZ18" s="2120"/>
      <c r="TIA18" s="2120"/>
      <c r="TIB18" s="2120"/>
      <c r="TIC18" s="2120"/>
      <c r="TID18" s="2120"/>
      <c r="TIE18" s="2120"/>
      <c r="TIF18" s="2120"/>
      <c r="TIG18" s="2120" t="s">
        <v>1155</v>
      </c>
      <c r="TIH18" s="2120"/>
      <c r="TII18" s="2120"/>
      <c r="TIJ18" s="2120"/>
      <c r="TIK18" s="2120"/>
      <c r="TIL18" s="2120"/>
      <c r="TIM18" s="2120"/>
      <c r="TIN18" s="2120"/>
      <c r="TIO18" s="2120"/>
      <c r="TIP18" s="2120"/>
      <c r="TIQ18" s="2120"/>
      <c r="TIR18" s="2120"/>
      <c r="TIS18" s="2120"/>
      <c r="TIT18" s="2120"/>
      <c r="TIU18" s="2120"/>
      <c r="TIV18" s="2120"/>
      <c r="TIW18" s="2120" t="s">
        <v>1155</v>
      </c>
      <c r="TIX18" s="2120"/>
      <c r="TIY18" s="2120"/>
      <c r="TIZ18" s="2120"/>
      <c r="TJA18" s="2120"/>
      <c r="TJB18" s="2120"/>
      <c r="TJC18" s="2120"/>
      <c r="TJD18" s="2120"/>
      <c r="TJE18" s="2120"/>
      <c r="TJF18" s="2120"/>
      <c r="TJG18" s="2120"/>
      <c r="TJH18" s="2120"/>
      <c r="TJI18" s="2120"/>
      <c r="TJJ18" s="2120"/>
      <c r="TJK18" s="2120"/>
      <c r="TJL18" s="2120"/>
      <c r="TJM18" s="2120" t="s">
        <v>1155</v>
      </c>
      <c r="TJN18" s="2120"/>
      <c r="TJO18" s="2120"/>
      <c r="TJP18" s="2120"/>
      <c r="TJQ18" s="2120"/>
      <c r="TJR18" s="2120"/>
      <c r="TJS18" s="2120"/>
      <c r="TJT18" s="2120"/>
      <c r="TJU18" s="2120"/>
      <c r="TJV18" s="2120"/>
      <c r="TJW18" s="2120"/>
      <c r="TJX18" s="2120"/>
      <c r="TJY18" s="2120"/>
      <c r="TJZ18" s="2120"/>
      <c r="TKA18" s="2120"/>
      <c r="TKB18" s="2120"/>
      <c r="TKC18" s="2120" t="s">
        <v>1155</v>
      </c>
      <c r="TKD18" s="2120"/>
      <c r="TKE18" s="2120"/>
      <c r="TKF18" s="2120"/>
      <c r="TKG18" s="2120"/>
      <c r="TKH18" s="2120"/>
      <c r="TKI18" s="2120"/>
      <c r="TKJ18" s="2120"/>
      <c r="TKK18" s="2120"/>
      <c r="TKL18" s="2120"/>
      <c r="TKM18" s="2120"/>
      <c r="TKN18" s="2120"/>
      <c r="TKO18" s="2120"/>
      <c r="TKP18" s="2120"/>
      <c r="TKQ18" s="2120"/>
      <c r="TKR18" s="2120"/>
      <c r="TKS18" s="2120" t="s">
        <v>1155</v>
      </c>
      <c r="TKT18" s="2120"/>
      <c r="TKU18" s="2120"/>
      <c r="TKV18" s="2120"/>
      <c r="TKW18" s="2120"/>
      <c r="TKX18" s="2120"/>
      <c r="TKY18" s="2120"/>
      <c r="TKZ18" s="2120"/>
      <c r="TLA18" s="2120"/>
      <c r="TLB18" s="2120"/>
      <c r="TLC18" s="2120"/>
      <c r="TLD18" s="2120"/>
      <c r="TLE18" s="2120"/>
      <c r="TLF18" s="2120"/>
      <c r="TLG18" s="2120"/>
      <c r="TLH18" s="2120"/>
      <c r="TLI18" s="2120" t="s">
        <v>1155</v>
      </c>
      <c r="TLJ18" s="2120"/>
      <c r="TLK18" s="2120"/>
      <c r="TLL18" s="2120"/>
      <c r="TLM18" s="2120"/>
      <c r="TLN18" s="2120"/>
      <c r="TLO18" s="2120"/>
      <c r="TLP18" s="2120"/>
      <c r="TLQ18" s="2120"/>
      <c r="TLR18" s="2120"/>
      <c r="TLS18" s="2120"/>
      <c r="TLT18" s="2120"/>
      <c r="TLU18" s="2120"/>
      <c r="TLV18" s="2120"/>
      <c r="TLW18" s="2120"/>
      <c r="TLX18" s="2120"/>
      <c r="TLY18" s="2120" t="s">
        <v>1155</v>
      </c>
      <c r="TLZ18" s="2120"/>
      <c r="TMA18" s="2120"/>
      <c r="TMB18" s="2120"/>
      <c r="TMC18" s="2120"/>
      <c r="TMD18" s="2120"/>
      <c r="TME18" s="2120"/>
      <c r="TMF18" s="2120"/>
      <c r="TMG18" s="2120"/>
      <c r="TMH18" s="2120"/>
      <c r="TMI18" s="2120"/>
      <c r="TMJ18" s="2120"/>
      <c r="TMK18" s="2120"/>
      <c r="TML18" s="2120"/>
      <c r="TMM18" s="2120"/>
      <c r="TMN18" s="2120"/>
      <c r="TMO18" s="2120" t="s">
        <v>1155</v>
      </c>
      <c r="TMP18" s="2120"/>
      <c r="TMQ18" s="2120"/>
      <c r="TMR18" s="2120"/>
      <c r="TMS18" s="2120"/>
      <c r="TMT18" s="2120"/>
      <c r="TMU18" s="2120"/>
      <c r="TMV18" s="2120"/>
      <c r="TMW18" s="2120"/>
      <c r="TMX18" s="2120"/>
      <c r="TMY18" s="2120"/>
      <c r="TMZ18" s="2120"/>
      <c r="TNA18" s="2120"/>
      <c r="TNB18" s="2120"/>
      <c r="TNC18" s="2120"/>
      <c r="TND18" s="2120"/>
      <c r="TNE18" s="2120" t="s">
        <v>1155</v>
      </c>
      <c r="TNF18" s="2120"/>
      <c r="TNG18" s="2120"/>
      <c r="TNH18" s="2120"/>
      <c r="TNI18" s="2120"/>
      <c r="TNJ18" s="2120"/>
      <c r="TNK18" s="2120"/>
      <c r="TNL18" s="2120"/>
      <c r="TNM18" s="2120"/>
      <c r="TNN18" s="2120"/>
      <c r="TNO18" s="2120"/>
      <c r="TNP18" s="2120"/>
      <c r="TNQ18" s="2120"/>
      <c r="TNR18" s="2120"/>
      <c r="TNS18" s="2120"/>
      <c r="TNT18" s="2120"/>
      <c r="TNU18" s="2120" t="s">
        <v>1155</v>
      </c>
      <c r="TNV18" s="2120"/>
      <c r="TNW18" s="2120"/>
      <c r="TNX18" s="2120"/>
      <c r="TNY18" s="2120"/>
      <c r="TNZ18" s="2120"/>
      <c r="TOA18" s="2120"/>
      <c r="TOB18" s="2120"/>
      <c r="TOC18" s="2120"/>
      <c r="TOD18" s="2120"/>
      <c r="TOE18" s="2120"/>
      <c r="TOF18" s="2120"/>
      <c r="TOG18" s="2120"/>
      <c r="TOH18" s="2120"/>
      <c r="TOI18" s="2120"/>
      <c r="TOJ18" s="2120"/>
      <c r="TOK18" s="2120" t="s">
        <v>1155</v>
      </c>
      <c r="TOL18" s="2120"/>
      <c r="TOM18" s="2120"/>
      <c r="TON18" s="2120"/>
      <c r="TOO18" s="2120"/>
      <c r="TOP18" s="2120"/>
      <c r="TOQ18" s="2120"/>
      <c r="TOR18" s="2120"/>
      <c r="TOS18" s="2120"/>
      <c r="TOT18" s="2120"/>
      <c r="TOU18" s="2120"/>
      <c r="TOV18" s="2120"/>
      <c r="TOW18" s="2120"/>
      <c r="TOX18" s="2120"/>
      <c r="TOY18" s="2120"/>
      <c r="TOZ18" s="2120"/>
      <c r="TPA18" s="2120" t="s">
        <v>1155</v>
      </c>
      <c r="TPB18" s="2120"/>
      <c r="TPC18" s="2120"/>
      <c r="TPD18" s="2120"/>
      <c r="TPE18" s="2120"/>
      <c r="TPF18" s="2120"/>
      <c r="TPG18" s="2120"/>
      <c r="TPH18" s="2120"/>
      <c r="TPI18" s="2120"/>
      <c r="TPJ18" s="2120"/>
      <c r="TPK18" s="2120"/>
      <c r="TPL18" s="2120"/>
      <c r="TPM18" s="2120"/>
      <c r="TPN18" s="2120"/>
      <c r="TPO18" s="2120"/>
      <c r="TPP18" s="2120"/>
      <c r="TPQ18" s="2120" t="s">
        <v>1155</v>
      </c>
      <c r="TPR18" s="2120"/>
      <c r="TPS18" s="2120"/>
      <c r="TPT18" s="2120"/>
      <c r="TPU18" s="2120"/>
      <c r="TPV18" s="2120"/>
      <c r="TPW18" s="2120"/>
      <c r="TPX18" s="2120"/>
      <c r="TPY18" s="2120"/>
      <c r="TPZ18" s="2120"/>
      <c r="TQA18" s="2120"/>
      <c r="TQB18" s="2120"/>
      <c r="TQC18" s="2120"/>
      <c r="TQD18" s="2120"/>
      <c r="TQE18" s="2120"/>
      <c r="TQF18" s="2120"/>
      <c r="TQG18" s="2120" t="s">
        <v>1155</v>
      </c>
      <c r="TQH18" s="2120"/>
      <c r="TQI18" s="2120"/>
      <c r="TQJ18" s="2120"/>
      <c r="TQK18" s="2120"/>
      <c r="TQL18" s="2120"/>
      <c r="TQM18" s="2120"/>
      <c r="TQN18" s="2120"/>
      <c r="TQO18" s="2120"/>
      <c r="TQP18" s="2120"/>
      <c r="TQQ18" s="2120"/>
      <c r="TQR18" s="2120"/>
      <c r="TQS18" s="2120"/>
      <c r="TQT18" s="2120"/>
      <c r="TQU18" s="2120"/>
      <c r="TQV18" s="2120"/>
      <c r="TQW18" s="2120" t="s">
        <v>1155</v>
      </c>
      <c r="TQX18" s="2120"/>
      <c r="TQY18" s="2120"/>
      <c r="TQZ18" s="2120"/>
      <c r="TRA18" s="2120"/>
      <c r="TRB18" s="2120"/>
      <c r="TRC18" s="2120"/>
      <c r="TRD18" s="2120"/>
      <c r="TRE18" s="2120"/>
      <c r="TRF18" s="2120"/>
      <c r="TRG18" s="2120"/>
      <c r="TRH18" s="2120"/>
      <c r="TRI18" s="2120"/>
      <c r="TRJ18" s="2120"/>
      <c r="TRK18" s="2120"/>
      <c r="TRL18" s="2120"/>
      <c r="TRM18" s="2120" t="s">
        <v>1155</v>
      </c>
      <c r="TRN18" s="2120"/>
      <c r="TRO18" s="2120"/>
      <c r="TRP18" s="2120"/>
      <c r="TRQ18" s="2120"/>
      <c r="TRR18" s="2120"/>
      <c r="TRS18" s="2120"/>
      <c r="TRT18" s="2120"/>
      <c r="TRU18" s="2120"/>
      <c r="TRV18" s="2120"/>
      <c r="TRW18" s="2120"/>
      <c r="TRX18" s="2120"/>
      <c r="TRY18" s="2120"/>
      <c r="TRZ18" s="2120"/>
      <c r="TSA18" s="2120"/>
      <c r="TSB18" s="2120"/>
      <c r="TSC18" s="2120" t="s">
        <v>1155</v>
      </c>
      <c r="TSD18" s="2120"/>
      <c r="TSE18" s="2120"/>
      <c r="TSF18" s="2120"/>
      <c r="TSG18" s="2120"/>
      <c r="TSH18" s="2120"/>
      <c r="TSI18" s="2120"/>
      <c r="TSJ18" s="2120"/>
      <c r="TSK18" s="2120"/>
      <c r="TSL18" s="2120"/>
      <c r="TSM18" s="2120"/>
      <c r="TSN18" s="2120"/>
      <c r="TSO18" s="2120"/>
      <c r="TSP18" s="2120"/>
      <c r="TSQ18" s="2120"/>
      <c r="TSR18" s="2120"/>
      <c r="TSS18" s="2120" t="s">
        <v>1155</v>
      </c>
      <c r="TST18" s="2120"/>
      <c r="TSU18" s="2120"/>
      <c r="TSV18" s="2120"/>
      <c r="TSW18" s="2120"/>
      <c r="TSX18" s="2120"/>
      <c r="TSY18" s="2120"/>
      <c r="TSZ18" s="2120"/>
      <c r="TTA18" s="2120"/>
      <c r="TTB18" s="2120"/>
      <c r="TTC18" s="2120"/>
      <c r="TTD18" s="2120"/>
      <c r="TTE18" s="2120"/>
      <c r="TTF18" s="2120"/>
      <c r="TTG18" s="2120"/>
      <c r="TTH18" s="2120"/>
      <c r="TTI18" s="2120" t="s">
        <v>1155</v>
      </c>
      <c r="TTJ18" s="2120"/>
      <c r="TTK18" s="2120"/>
      <c r="TTL18" s="2120"/>
      <c r="TTM18" s="2120"/>
      <c r="TTN18" s="2120"/>
      <c r="TTO18" s="2120"/>
      <c r="TTP18" s="2120"/>
      <c r="TTQ18" s="2120"/>
      <c r="TTR18" s="2120"/>
      <c r="TTS18" s="2120"/>
      <c r="TTT18" s="2120"/>
      <c r="TTU18" s="2120"/>
      <c r="TTV18" s="2120"/>
      <c r="TTW18" s="2120"/>
      <c r="TTX18" s="2120"/>
      <c r="TTY18" s="2120" t="s">
        <v>1155</v>
      </c>
      <c r="TTZ18" s="2120"/>
      <c r="TUA18" s="2120"/>
      <c r="TUB18" s="2120"/>
      <c r="TUC18" s="2120"/>
      <c r="TUD18" s="2120"/>
      <c r="TUE18" s="2120"/>
      <c r="TUF18" s="2120"/>
      <c r="TUG18" s="2120"/>
      <c r="TUH18" s="2120"/>
      <c r="TUI18" s="2120"/>
      <c r="TUJ18" s="2120"/>
      <c r="TUK18" s="2120"/>
      <c r="TUL18" s="2120"/>
      <c r="TUM18" s="2120"/>
      <c r="TUN18" s="2120"/>
      <c r="TUO18" s="2120" t="s">
        <v>1155</v>
      </c>
      <c r="TUP18" s="2120"/>
      <c r="TUQ18" s="2120"/>
      <c r="TUR18" s="2120"/>
      <c r="TUS18" s="2120"/>
      <c r="TUT18" s="2120"/>
      <c r="TUU18" s="2120"/>
      <c r="TUV18" s="2120"/>
      <c r="TUW18" s="2120"/>
      <c r="TUX18" s="2120"/>
      <c r="TUY18" s="2120"/>
      <c r="TUZ18" s="2120"/>
      <c r="TVA18" s="2120"/>
      <c r="TVB18" s="2120"/>
      <c r="TVC18" s="2120"/>
      <c r="TVD18" s="2120"/>
      <c r="TVE18" s="2120" t="s">
        <v>1155</v>
      </c>
      <c r="TVF18" s="2120"/>
      <c r="TVG18" s="2120"/>
      <c r="TVH18" s="2120"/>
      <c r="TVI18" s="2120"/>
      <c r="TVJ18" s="2120"/>
      <c r="TVK18" s="2120"/>
      <c r="TVL18" s="2120"/>
      <c r="TVM18" s="2120"/>
      <c r="TVN18" s="2120"/>
      <c r="TVO18" s="2120"/>
      <c r="TVP18" s="2120"/>
      <c r="TVQ18" s="2120"/>
      <c r="TVR18" s="2120"/>
      <c r="TVS18" s="2120"/>
      <c r="TVT18" s="2120"/>
      <c r="TVU18" s="2120" t="s">
        <v>1155</v>
      </c>
      <c r="TVV18" s="2120"/>
      <c r="TVW18" s="2120"/>
      <c r="TVX18" s="2120"/>
      <c r="TVY18" s="2120"/>
      <c r="TVZ18" s="2120"/>
      <c r="TWA18" s="2120"/>
      <c r="TWB18" s="2120"/>
      <c r="TWC18" s="2120"/>
      <c r="TWD18" s="2120"/>
      <c r="TWE18" s="2120"/>
      <c r="TWF18" s="2120"/>
      <c r="TWG18" s="2120"/>
      <c r="TWH18" s="2120"/>
      <c r="TWI18" s="2120"/>
      <c r="TWJ18" s="2120"/>
      <c r="TWK18" s="2120" t="s">
        <v>1155</v>
      </c>
      <c r="TWL18" s="2120"/>
      <c r="TWM18" s="2120"/>
      <c r="TWN18" s="2120"/>
      <c r="TWO18" s="2120"/>
      <c r="TWP18" s="2120"/>
      <c r="TWQ18" s="2120"/>
      <c r="TWR18" s="2120"/>
      <c r="TWS18" s="2120"/>
      <c r="TWT18" s="2120"/>
      <c r="TWU18" s="2120"/>
      <c r="TWV18" s="2120"/>
      <c r="TWW18" s="2120"/>
      <c r="TWX18" s="2120"/>
      <c r="TWY18" s="2120"/>
      <c r="TWZ18" s="2120"/>
      <c r="TXA18" s="2120" t="s">
        <v>1155</v>
      </c>
      <c r="TXB18" s="2120"/>
      <c r="TXC18" s="2120"/>
      <c r="TXD18" s="2120"/>
      <c r="TXE18" s="2120"/>
      <c r="TXF18" s="2120"/>
      <c r="TXG18" s="2120"/>
      <c r="TXH18" s="2120"/>
      <c r="TXI18" s="2120"/>
      <c r="TXJ18" s="2120"/>
      <c r="TXK18" s="2120"/>
      <c r="TXL18" s="2120"/>
      <c r="TXM18" s="2120"/>
      <c r="TXN18" s="2120"/>
      <c r="TXO18" s="2120"/>
      <c r="TXP18" s="2120"/>
      <c r="TXQ18" s="2120" t="s">
        <v>1155</v>
      </c>
      <c r="TXR18" s="2120"/>
      <c r="TXS18" s="2120"/>
      <c r="TXT18" s="2120"/>
      <c r="TXU18" s="2120"/>
      <c r="TXV18" s="2120"/>
      <c r="TXW18" s="2120"/>
      <c r="TXX18" s="2120"/>
      <c r="TXY18" s="2120"/>
      <c r="TXZ18" s="2120"/>
      <c r="TYA18" s="2120"/>
      <c r="TYB18" s="2120"/>
      <c r="TYC18" s="2120"/>
      <c r="TYD18" s="2120"/>
      <c r="TYE18" s="2120"/>
      <c r="TYF18" s="2120"/>
      <c r="TYG18" s="2120" t="s">
        <v>1155</v>
      </c>
      <c r="TYH18" s="2120"/>
      <c r="TYI18" s="2120"/>
      <c r="TYJ18" s="2120"/>
      <c r="TYK18" s="2120"/>
      <c r="TYL18" s="2120"/>
      <c r="TYM18" s="2120"/>
      <c r="TYN18" s="2120"/>
      <c r="TYO18" s="2120"/>
      <c r="TYP18" s="2120"/>
      <c r="TYQ18" s="2120"/>
      <c r="TYR18" s="2120"/>
      <c r="TYS18" s="2120"/>
      <c r="TYT18" s="2120"/>
      <c r="TYU18" s="2120"/>
      <c r="TYV18" s="2120"/>
      <c r="TYW18" s="2120" t="s">
        <v>1155</v>
      </c>
      <c r="TYX18" s="2120"/>
      <c r="TYY18" s="2120"/>
      <c r="TYZ18" s="2120"/>
      <c r="TZA18" s="2120"/>
      <c r="TZB18" s="2120"/>
      <c r="TZC18" s="2120"/>
      <c r="TZD18" s="2120"/>
      <c r="TZE18" s="2120"/>
      <c r="TZF18" s="2120"/>
      <c r="TZG18" s="2120"/>
      <c r="TZH18" s="2120"/>
      <c r="TZI18" s="2120"/>
      <c r="TZJ18" s="2120"/>
      <c r="TZK18" s="2120"/>
      <c r="TZL18" s="2120"/>
      <c r="TZM18" s="2120" t="s">
        <v>1155</v>
      </c>
      <c r="TZN18" s="2120"/>
      <c r="TZO18" s="2120"/>
      <c r="TZP18" s="2120"/>
      <c r="TZQ18" s="2120"/>
      <c r="TZR18" s="2120"/>
      <c r="TZS18" s="2120"/>
      <c r="TZT18" s="2120"/>
      <c r="TZU18" s="2120"/>
      <c r="TZV18" s="2120"/>
      <c r="TZW18" s="2120"/>
      <c r="TZX18" s="2120"/>
      <c r="TZY18" s="2120"/>
      <c r="TZZ18" s="2120"/>
      <c r="UAA18" s="2120"/>
      <c r="UAB18" s="2120"/>
      <c r="UAC18" s="2120" t="s">
        <v>1155</v>
      </c>
      <c r="UAD18" s="2120"/>
      <c r="UAE18" s="2120"/>
      <c r="UAF18" s="2120"/>
      <c r="UAG18" s="2120"/>
      <c r="UAH18" s="2120"/>
      <c r="UAI18" s="2120"/>
      <c r="UAJ18" s="2120"/>
      <c r="UAK18" s="2120"/>
      <c r="UAL18" s="2120"/>
      <c r="UAM18" s="2120"/>
      <c r="UAN18" s="2120"/>
      <c r="UAO18" s="2120"/>
      <c r="UAP18" s="2120"/>
      <c r="UAQ18" s="2120"/>
      <c r="UAR18" s="2120"/>
      <c r="UAS18" s="2120" t="s">
        <v>1155</v>
      </c>
      <c r="UAT18" s="2120"/>
      <c r="UAU18" s="2120"/>
      <c r="UAV18" s="2120"/>
      <c r="UAW18" s="2120"/>
      <c r="UAX18" s="2120"/>
      <c r="UAY18" s="2120"/>
      <c r="UAZ18" s="2120"/>
      <c r="UBA18" s="2120"/>
      <c r="UBB18" s="2120"/>
      <c r="UBC18" s="2120"/>
      <c r="UBD18" s="2120"/>
      <c r="UBE18" s="2120"/>
      <c r="UBF18" s="2120"/>
      <c r="UBG18" s="2120"/>
      <c r="UBH18" s="2120"/>
      <c r="UBI18" s="2120" t="s">
        <v>1155</v>
      </c>
      <c r="UBJ18" s="2120"/>
      <c r="UBK18" s="2120"/>
      <c r="UBL18" s="2120"/>
      <c r="UBM18" s="2120"/>
      <c r="UBN18" s="2120"/>
      <c r="UBO18" s="2120"/>
      <c r="UBP18" s="2120"/>
      <c r="UBQ18" s="2120"/>
      <c r="UBR18" s="2120"/>
      <c r="UBS18" s="2120"/>
      <c r="UBT18" s="2120"/>
      <c r="UBU18" s="2120"/>
      <c r="UBV18" s="2120"/>
      <c r="UBW18" s="2120"/>
      <c r="UBX18" s="2120"/>
      <c r="UBY18" s="2120" t="s">
        <v>1155</v>
      </c>
      <c r="UBZ18" s="2120"/>
      <c r="UCA18" s="2120"/>
      <c r="UCB18" s="2120"/>
      <c r="UCC18" s="2120"/>
      <c r="UCD18" s="2120"/>
      <c r="UCE18" s="2120"/>
      <c r="UCF18" s="2120"/>
      <c r="UCG18" s="2120"/>
      <c r="UCH18" s="2120"/>
      <c r="UCI18" s="2120"/>
      <c r="UCJ18" s="2120"/>
      <c r="UCK18" s="2120"/>
      <c r="UCL18" s="2120"/>
      <c r="UCM18" s="2120"/>
      <c r="UCN18" s="2120"/>
      <c r="UCO18" s="2120" t="s">
        <v>1155</v>
      </c>
      <c r="UCP18" s="2120"/>
      <c r="UCQ18" s="2120"/>
      <c r="UCR18" s="2120"/>
      <c r="UCS18" s="2120"/>
      <c r="UCT18" s="2120"/>
      <c r="UCU18" s="2120"/>
      <c r="UCV18" s="2120"/>
      <c r="UCW18" s="2120"/>
      <c r="UCX18" s="2120"/>
      <c r="UCY18" s="2120"/>
      <c r="UCZ18" s="2120"/>
      <c r="UDA18" s="2120"/>
      <c r="UDB18" s="2120"/>
      <c r="UDC18" s="2120"/>
      <c r="UDD18" s="2120"/>
      <c r="UDE18" s="2120" t="s">
        <v>1155</v>
      </c>
      <c r="UDF18" s="2120"/>
      <c r="UDG18" s="2120"/>
      <c r="UDH18" s="2120"/>
      <c r="UDI18" s="2120"/>
      <c r="UDJ18" s="2120"/>
      <c r="UDK18" s="2120"/>
      <c r="UDL18" s="2120"/>
      <c r="UDM18" s="2120"/>
      <c r="UDN18" s="2120"/>
      <c r="UDO18" s="2120"/>
      <c r="UDP18" s="2120"/>
      <c r="UDQ18" s="2120"/>
      <c r="UDR18" s="2120"/>
      <c r="UDS18" s="2120"/>
      <c r="UDT18" s="2120"/>
      <c r="UDU18" s="2120" t="s">
        <v>1155</v>
      </c>
      <c r="UDV18" s="2120"/>
      <c r="UDW18" s="2120"/>
      <c r="UDX18" s="2120"/>
      <c r="UDY18" s="2120"/>
      <c r="UDZ18" s="2120"/>
      <c r="UEA18" s="2120"/>
      <c r="UEB18" s="2120"/>
      <c r="UEC18" s="2120"/>
      <c r="UED18" s="2120"/>
      <c r="UEE18" s="2120"/>
      <c r="UEF18" s="2120"/>
      <c r="UEG18" s="2120"/>
      <c r="UEH18" s="2120"/>
      <c r="UEI18" s="2120"/>
      <c r="UEJ18" s="2120"/>
      <c r="UEK18" s="2120" t="s">
        <v>1155</v>
      </c>
      <c r="UEL18" s="2120"/>
      <c r="UEM18" s="2120"/>
      <c r="UEN18" s="2120"/>
      <c r="UEO18" s="2120"/>
      <c r="UEP18" s="2120"/>
      <c r="UEQ18" s="2120"/>
      <c r="UER18" s="2120"/>
      <c r="UES18" s="2120"/>
      <c r="UET18" s="2120"/>
      <c r="UEU18" s="2120"/>
      <c r="UEV18" s="2120"/>
      <c r="UEW18" s="2120"/>
      <c r="UEX18" s="2120"/>
      <c r="UEY18" s="2120"/>
      <c r="UEZ18" s="2120"/>
      <c r="UFA18" s="2120" t="s">
        <v>1155</v>
      </c>
      <c r="UFB18" s="2120"/>
      <c r="UFC18" s="2120"/>
      <c r="UFD18" s="2120"/>
      <c r="UFE18" s="2120"/>
      <c r="UFF18" s="2120"/>
      <c r="UFG18" s="2120"/>
      <c r="UFH18" s="2120"/>
      <c r="UFI18" s="2120"/>
      <c r="UFJ18" s="2120"/>
      <c r="UFK18" s="2120"/>
      <c r="UFL18" s="2120"/>
      <c r="UFM18" s="2120"/>
      <c r="UFN18" s="2120"/>
      <c r="UFO18" s="2120"/>
      <c r="UFP18" s="2120"/>
      <c r="UFQ18" s="2120" t="s">
        <v>1155</v>
      </c>
      <c r="UFR18" s="2120"/>
      <c r="UFS18" s="2120"/>
      <c r="UFT18" s="2120"/>
      <c r="UFU18" s="2120"/>
      <c r="UFV18" s="2120"/>
      <c r="UFW18" s="2120"/>
      <c r="UFX18" s="2120"/>
      <c r="UFY18" s="2120"/>
      <c r="UFZ18" s="2120"/>
      <c r="UGA18" s="2120"/>
      <c r="UGB18" s="2120"/>
      <c r="UGC18" s="2120"/>
      <c r="UGD18" s="2120"/>
      <c r="UGE18" s="2120"/>
      <c r="UGF18" s="2120"/>
      <c r="UGG18" s="2120" t="s">
        <v>1155</v>
      </c>
      <c r="UGH18" s="2120"/>
      <c r="UGI18" s="2120"/>
      <c r="UGJ18" s="2120"/>
      <c r="UGK18" s="2120"/>
      <c r="UGL18" s="2120"/>
      <c r="UGM18" s="2120"/>
      <c r="UGN18" s="2120"/>
      <c r="UGO18" s="2120"/>
      <c r="UGP18" s="2120"/>
      <c r="UGQ18" s="2120"/>
      <c r="UGR18" s="2120"/>
      <c r="UGS18" s="2120"/>
      <c r="UGT18" s="2120"/>
      <c r="UGU18" s="2120"/>
      <c r="UGV18" s="2120"/>
      <c r="UGW18" s="2120" t="s">
        <v>1155</v>
      </c>
      <c r="UGX18" s="2120"/>
      <c r="UGY18" s="2120"/>
      <c r="UGZ18" s="2120"/>
      <c r="UHA18" s="2120"/>
      <c r="UHB18" s="2120"/>
      <c r="UHC18" s="2120"/>
      <c r="UHD18" s="2120"/>
      <c r="UHE18" s="2120"/>
      <c r="UHF18" s="2120"/>
      <c r="UHG18" s="2120"/>
      <c r="UHH18" s="2120"/>
      <c r="UHI18" s="2120"/>
      <c r="UHJ18" s="2120"/>
      <c r="UHK18" s="2120"/>
      <c r="UHL18" s="2120"/>
      <c r="UHM18" s="2120" t="s">
        <v>1155</v>
      </c>
      <c r="UHN18" s="2120"/>
      <c r="UHO18" s="2120"/>
      <c r="UHP18" s="2120"/>
      <c r="UHQ18" s="2120"/>
      <c r="UHR18" s="2120"/>
      <c r="UHS18" s="2120"/>
      <c r="UHT18" s="2120"/>
      <c r="UHU18" s="2120"/>
      <c r="UHV18" s="2120"/>
      <c r="UHW18" s="2120"/>
      <c r="UHX18" s="2120"/>
      <c r="UHY18" s="2120"/>
      <c r="UHZ18" s="2120"/>
      <c r="UIA18" s="2120"/>
      <c r="UIB18" s="2120"/>
      <c r="UIC18" s="2120" t="s">
        <v>1155</v>
      </c>
      <c r="UID18" s="2120"/>
      <c r="UIE18" s="2120"/>
      <c r="UIF18" s="2120"/>
      <c r="UIG18" s="2120"/>
      <c r="UIH18" s="2120"/>
      <c r="UII18" s="2120"/>
      <c r="UIJ18" s="2120"/>
      <c r="UIK18" s="2120"/>
      <c r="UIL18" s="2120"/>
      <c r="UIM18" s="2120"/>
      <c r="UIN18" s="2120"/>
      <c r="UIO18" s="2120"/>
      <c r="UIP18" s="2120"/>
      <c r="UIQ18" s="2120"/>
      <c r="UIR18" s="2120"/>
      <c r="UIS18" s="2120" t="s">
        <v>1155</v>
      </c>
      <c r="UIT18" s="2120"/>
      <c r="UIU18" s="2120"/>
      <c r="UIV18" s="2120"/>
      <c r="UIW18" s="2120"/>
      <c r="UIX18" s="2120"/>
      <c r="UIY18" s="2120"/>
      <c r="UIZ18" s="2120"/>
      <c r="UJA18" s="2120"/>
      <c r="UJB18" s="2120"/>
      <c r="UJC18" s="2120"/>
      <c r="UJD18" s="2120"/>
      <c r="UJE18" s="2120"/>
      <c r="UJF18" s="2120"/>
      <c r="UJG18" s="2120"/>
      <c r="UJH18" s="2120"/>
      <c r="UJI18" s="2120" t="s">
        <v>1155</v>
      </c>
      <c r="UJJ18" s="2120"/>
      <c r="UJK18" s="2120"/>
      <c r="UJL18" s="2120"/>
      <c r="UJM18" s="2120"/>
      <c r="UJN18" s="2120"/>
      <c r="UJO18" s="2120"/>
      <c r="UJP18" s="2120"/>
      <c r="UJQ18" s="2120"/>
      <c r="UJR18" s="2120"/>
      <c r="UJS18" s="2120"/>
      <c r="UJT18" s="2120"/>
      <c r="UJU18" s="2120"/>
      <c r="UJV18" s="2120"/>
      <c r="UJW18" s="2120"/>
      <c r="UJX18" s="2120"/>
      <c r="UJY18" s="2120" t="s">
        <v>1155</v>
      </c>
      <c r="UJZ18" s="2120"/>
      <c r="UKA18" s="2120"/>
      <c r="UKB18" s="2120"/>
      <c r="UKC18" s="2120"/>
      <c r="UKD18" s="2120"/>
      <c r="UKE18" s="2120"/>
      <c r="UKF18" s="2120"/>
      <c r="UKG18" s="2120"/>
      <c r="UKH18" s="2120"/>
      <c r="UKI18" s="2120"/>
      <c r="UKJ18" s="2120"/>
      <c r="UKK18" s="2120"/>
      <c r="UKL18" s="2120"/>
      <c r="UKM18" s="2120"/>
      <c r="UKN18" s="2120"/>
      <c r="UKO18" s="2120" t="s">
        <v>1155</v>
      </c>
      <c r="UKP18" s="2120"/>
      <c r="UKQ18" s="2120"/>
      <c r="UKR18" s="2120"/>
      <c r="UKS18" s="2120"/>
      <c r="UKT18" s="2120"/>
      <c r="UKU18" s="2120"/>
      <c r="UKV18" s="2120"/>
      <c r="UKW18" s="2120"/>
      <c r="UKX18" s="2120"/>
      <c r="UKY18" s="2120"/>
      <c r="UKZ18" s="2120"/>
      <c r="ULA18" s="2120"/>
      <c r="ULB18" s="2120"/>
      <c r="ULC18" s="2120"/>
      <c r="ULD18" s="2120"/>
      <c r="ULE18" s="2120" t="s">
        <v>1155</v>
      </c>
      <c r="ULF18" s="2120"/>
      <c r="ULG18" s="2120"/>
      <c r="ULH18" s="2120"/>
      <c r="ULI18" s="2120"/>
      <c r="ULJ18" s="2120"/>
      <c r="ULK18" s="2120"/>
      <c r="ULL18" s="2120"/>
      <c r="ULM18" s="2120"/>
      <c r="ULN18" s="2120"/>
      <c r="ULO18" s="2120"/>
      <c r="ULP18" s="2120"/>
      <c r="ULQ18" s="2120"/>
      <c r="ULR18" s="2120"/>
      <c r="ULS18" s="2120"/>
      <c r="ULT18" s="2120"/>
      <c r="ULU18" s="2120" t="s">
        <v>1155</v>
      </c>
      <c r="ULV18" s="2120"/>
      <c r="ULW18" s="2120"/>
      <c r="ULX18" s="2120"/>
      <c r="ULY18" s="2120"/>
      <c r="ULZ18" s="2120"/>
      <c r="UMA18" s="2120"/>
      <c r="UMB18" s="2120"/>
      <c r="UMC18" s="2120"/>
      <c r="UMD18" s="2120"/>
      <c r="UME18" s="2120"/>
      <c r="UMF18" s="2120"/>
      <c r="UMG18" s="2120"/>
      <c r="UMH18" s="2120"/>
      <c r="UMI18" s="2120"/>
      <c r="UMJ18" s="2120"/>
      <c r="UMK18" s="2120" t="s">
        <v>1155</v>
      </c>
      <c r="UML18" s="2120"/>
      <c r="UMM18" s="2120"/>
      <c r="UMN18" s="2120"/>
      <c r="UMO18" s="2120"/>
      <c r="UMP18" s="2120"/>
      <c r="UMQ18" s="2120"/>
      <c r="UMR18" s="2120"/>
      <c r="UMS18" s="2120"/>
      <c r="UMT18" s="2120"/>
      <c r="UMU18" s="2120"/>
      <c r="UMV18" s="2120"/>
      <c r="UMW18" s="2120"/>
      <c r="UMX18" s="2120"/>
      <c r="UMY18" s="2120"/>
      <c r="UMZ18" s="2120"/>
      <c r="UNA18" s="2120" t="s">
        <v>1155</v>
      </c>
      <c r="UNB18" s="2120"/>
      <c r="UNC18" s="2120"/>
      <c r="UND18" s="2120"/>
      <c r="UNE18" s="2120"/>
      <c r="UNF18" s="2120"/>
      <c r="UNG18" s="2120"/>
      <c r="UNH18" s="2120"/>
      <c r="UNI18" s="2120"/>
      <c r="UNJ18" s="2120"/>
      <c r="UNK18" s="2120"/>
      <c r="UNL18" s="2120"/>
      <c r="UNM18" s="2120"/>
      <c r="UNN18" s="2120"/>
      <c r="UNO18" s="2120"/>
      <c r="UNP18" s="2120"/>
      <c r="UNQ18" s="2120" t="s">
        <v>1155</v>
      </c>
      <c r="UNR18" s="2120"/>
      <c r="UNS18" s="2120"/>
      <c r="UNT18" s="2120"/>
      <c r="UNU18" s="2120"/>
      <c r="UNV18" s="2120"/>
      <c r="UNW18" s="2120"/>
      <c r="UNX18" s="2120"/>
      <c r="UNY18" s="2120"/>
      <c r="UNZ18" s="2120"/>
      <c r="UOA18" s="2120"/>
      <c r="UOB18" s="2120"/>
      <c r="UOC18" s="2120"/>
      <c r="UOD18" s="2120"/>
      <c r="UOE18" s="2120"/>
      <c r="UOF18" s="2120"/>
      <c r="UOG18" s="2120" t="s">
        <v>1155</v>
      </c>
      <c r="UOH18" s="2120"/>
      <c r="UOI18" s="2120"/>
      <c r="UOJ18" s="2120"/>
      <c r="UOK18" s="2120"/>
      <c r="UOL18" s="2120"/>
      <c r="UOM18" s="2120"/>
      <c r="UON18" s="2120"/>
      <c r="UOO18" s="2120"/>
      <c r="UOP18" s="2120"/>
      <c r="UOQ18" s="2120"/>
      <c r="UOR18" s="2120"/>
      <c r="UOS18" s="2120"/>
      <c r="UOT18" s="2120"/>
      <c r="UOU18" s="2120"/>
      <c r="UOV18" s="2120"/>
      <c r="UOW18" s="2120" t="s">
        <v>1155</v>
      </c>
      <c r="UOX18" s="2120"/>
      <c r="UOY18" s="2120"/>
      <c r="UOZ18" s="2120"/>
      <c r="UPA18" s="2120"/>
      <c r="UPB18" s="2120"/>
      <c r="UPC18" s="2120"/>
      <c r="UPD18" s="2120"/>
      <c r="UPE18" s="2120"/>
      <c r="UPF18" s="2120"/>
      <c r="UPG18" s="2120"/>
      <c r="UPH18" s="2120"/>
      <c r="UPI18" s="2120"/>
      <c r="UPJ18" s="2120"/>
      <c r="UPK18" s="2120"/>
      <c r="UPL18" s="2120"/>
      <c r="UPM18" s="2120" t="s">
        <v>1155</v>
      </c>
      <c r="UPN18" s="2120"/>
      <c r="UPO18" s="2120"/>
      <c r="UPP18" s="2120"/>
      <c r="UPQ18" s="2120"/>
      <c r="UPR18" s="2120"/>
      <c r="UPS18" s="2120"/>
      <c r="UPT18" s="2120"/>
      <c r="UPU18" s="2120"/>
      <c r="UPV18" s="2120"/>
      <c r="UPW18" s="2120"/>
      <c r="UPX18" s="2120"/>
      <c r="UPY18" s="2120"/>
      <c r="UPZ18" s="2120"/>
      <c r="UQA18" s="2120"/>
      <c r="UQB18" s="2120"/>
      <c r="UQC18" s="2120" t="s">
        <v>1155</v>
      </c>
      <c r="UQD18" s="2120"/>
      <c r="UQE18" s="2120"/>
      <c r="UQF18" s="2120"/>
      <c r="UQG18" s="2120"/>
      <c r="UQH18" s="2120"/>
      <c r="UQI18" s="2120"/>
      <c r="UQJ18" s="2120"/>
      <c r="UQK18" s="2120"/>
      <c r="UQL18" s="2120"/>
      <c r="UQM18" s="2120"/>
      <c r="UQN18" s="2120"/>
      <c r="UQO18" s="2120"/>
      <c r="UQP18" s="2120"/>
      <c r="UQQ18" s="2120"/>
      <c r="UQR18" s="2120"/>
      <c r="UQS18" s="2120" t="s">
        <v>1155</v>
      </c>
      <c r="UQT18" s="2120"/>
      <c r="UQU18" s="2120"/>
      <c r="UQV18" s="2120"/>
      <c r="UQW18" s="2120"/>
      <c r="UQX18" s="2120"/>
      <c r="UQY18" s="2120"/>
      <c r="UQZ18" s="2120"/>
      <c r="URA18" s="2120"/>
      <c r="URB18" s="2120"/>
      <c r="URC18" s="2120"/>
      <c r="URD18" s="2120"/>
      <c r="URE18" s="2120"/>
      <c r="URF18" s="2120"/>
      <c r="URG18" s="2120"/>
      <c r="URH18" s="2120"/>
      <c r="URI18" s="2120" t="s">
        <v>1155</v>
      </c>
      <c r="URJ18" s="2120"/>
      <c r="URK18" s="2120"/>
      <c r="URL18" s="2120"/>
      <c r="URM18" s="2120"/>
      <c r="URN18" s="2120"/>
      <c r="URO18" s="2120"/>
      <c r="URP18" s="2120"/>
      <c r="URQ18" s="2120"/>
      <c r="URR18" s="2120"/>
      <c r="URS18" s="2120"/>
      <c r="URT18" s="2120"/>
      <c r="URU18" s="2120"/>
      <c r="URV18" s="2120"/>
      <c r="URW18" s="2120"/>
      <c r="URX18" s="2120"/>
      <c r="URY18" s="2120" t="s">
        <v>1155</v>
      </c>
      <c r="URZ18" s="2120"/>
      <c r="USA18" s="2120"/>
      <c r="USB18" s="2120"/>
      <c r="USC18" s="2120"/>
      <c r="USD18" s="2120"/>
      <c r="USE18" s="2120"/>
      <c r="USF18" s="2120"/>
      <c r="USG18" s="2120"/>
      <c r="USH18" s="2120"/>
      <c r="USI18" s="2120"/>
      <c r="USJ18" s="2120"/>
      <c r="USK18" s="2120"/>
      <c r="USL18" s="2120"/>
      <c r="USM18" s="2120"/>
      <c r="USN18" s="2120"/>
      <c r="USO18" s="2120" t="s">
        <v>1155</v>
      </c>
      <c r="USP18" s="2120"/>
      <c r="USQ18" s="2120"/>
      <c r="USR18" s="2120"/>
      <c r="USS18" s="2120"/>
      <c r="UST18" s="2120"/>
      <c r="USU18" s="2120"/>
      <c r="USV18" s="2120"/>
      <c r="USW18" s="2120"/>
      <c r="USX18" s="2120"/>
      <c r="USY18" s="2120"/>
      <c r="USZ18" s="2120"/>
      <c r="UTA18" s="2120"/>
      <c r="UTB18" s="2120"/>
      <c r="UTC18" s="2120"/>
      <c r="UTD18" s="2120"/>
      <c r="UTE18" s="2120" t="s">
        <v>1155</v>
      </c>
      <c r="UTF18" s="2120"/>
      <c r="UTG18" s="2120"/>
      <c r="UTH18" s="2120"/>
      <c r="UTI18" s="2120"/>
      <c r="UTJ18" s="2120"/>
      <c r="UTK18" s="2120"/>
      <c r="UTL18" s="2120"/>
      <c r="UTM18" s="2120"/>
      <c r="UTN18" s="2120"/>
      <c r="UTO18" s="2120"/>
      <c r="UTP18" s="2120"/>
      <c r="UTQ18" s="2120"/>
      <c r="UTR18" s="2120"/>
      <c r="UTS18" s="2120"/>
      <c r="UTT18" s="2120"/>
      <c r="UTU18" s="2120" t="s">
        <v>1155</v>
      </c>
      <c r="UTV18" s="2120"/>
      <c r="UTW18" s="2120"/>
      <c r="UTX18" s="2120"/>
      <c r="UTY18" s="2120"/>
      <c r="UTZ18" s="2120"/>
      <c r="UUA18" s="2120"/>
      <c r="UUB18" s="2120"/>
      <c r="UUC18" s="2120"/>
      <c r="UUD18" s="2120"/>
      <c r="UUE18" s="2120"/>
      <c r="UUF18" s="2120"/>
      <c r="UUG18" s="2120"/>
      <c r="UUH18" s="2120"/>
      <c r="UUI18" s="2120"/>
      <c r="UUJ18" s="2120"/>
      <c r="UUK18" s="2120" t="s">
        <v>1155</v>
      </c>
      <c r="UUL18" s="2120"/>
      <c r="UUM18" s="2120"/>
      <c r="UUN18" s="2120"/>
      <c r="UUO18" s="2120"/>
      <c r="UUP18" s="2120"/>
      <c r="UUQ18" s="2120"/>
      <c r="UUR18" s="2120"/>
      <c r="UUS18" s="2120"/>
      <c r="UUT18" s="2120"/>
      <c r="UUU18" s="2120"/>
      <c r="UUV18" s="2120"/>
      <c r="UUW18" s="2120"/>
      <c r="UUX18" s="2120"/>
      <c r="UUY18" s="2120"/>
      <c r="UUZ18" s="2120"/>
      <c r="UVA18" s="2120" t="s">
        <v>1155</v>
      </c>
      <c r="UVB18" s="2120"/>
      <c r="UVC18" s="2120"/>
      <c r="UVD18" s="2120"/>
      <c r="UVE18" s="2120"/>
      <c r="UVF18" s="2120"/>
      <c r="UVG18" s="2120"/>
      <c r="UVH18" s="2120"/>
      <c r="UVI18" s="2120"/>
      <c r="UVJ18" s="2120"/>
      <c r="UVK18" s="2120"/>
      <c r="UVL18" s="2120"/>
      <c r="UVM18" s="2120"/>
      <c r="UVN18" s="2120"/>
      <c r="UVO18" s="2120"/>
      <c r="UVP18" s="2120"/>
      <c r="UVQ18" s="2120" t="s">
        <v>1155</v>
      </c>
      <c r="UVR18" s="2120"/>
      <c r="UVS18" s="2120"/>
      <c r="UVT18" s="2120"/>
      <c r="UVU18" s="2120"/>
      <c r="UVV18" s="2120"/>
      <c r="UVW18" s="2120"/>
      <c r="UVX18" s="2120"/>
      <c r="UVY18" s="2120"/>
      <c r="UVZ18" s="2120"/>
      <c r="UWA18" s="2120"/>
      <c r="UWB18" s="2120"/>
      <c r="UWC18" s="2120"/>
      <c r="UWD18" s="2120"/>
      <c r="UWE18" s="2120"/>
      <c r="UWF18" s="2120"/>
      <c r="UWG18" s="2120" t="s">
        <v>1155</v>
      </c>
      <c r="UWH18" s="2120"/>
      <c r="UWI18" s="2120"/>
      <c r="UWJ18" s="2120"/>
      <c r="UWK18" s="2120"/>
      <c r="UWL18" s="2120"/>
      <c r="UWM18" s="2120"/>
      <c r="UWN18" s="2120"/>
      <c r="UWO18" s="2120"/>
      <c r="UWP18" s="2120"/>
      <c r="UWQ18" s="2120"/>
      <c r="UWR18" s="2120"/>
      <c r="UWS18" s="2120"/>
      <c r="UWT18" s="2120"/>
      <c r="UWU18" s="2120"/>
      <c r="UWV18" s="2120"/>
      <c r="UWW18" s="2120" t="s">
        <v>1155</v>
      </c>
      <c r="UWX18" s="2120"/>
      <c r="UWY18" s="2120"/>
      <c r="UWZ18" s="2120"/>
      <c r="UXA18" s="2120"/>
      <c r="UXB18" s="2120"/>
      <c r="UXC18" s="2120"/>
      <c r="UXD18" s="2120"/>
      <c r="UXE18" s="2120"/>
      <c r="UXF18" s="2120"/>
      <c r="UXG18" s="2120"/>
      <c r="UXH18" s="2120"/>
      <c r="UXI18" s="2120"/>
      <c r="UXJ18" s="2120"/>
      <c r="UXK18" s="2120"/>
      <c r="UXL18" s="2120"/>
      <c r="UXM18" s="2120" t="s">
        <v>1155</v>
      </c>
      <c r="UXN18" s="2120"/>
      <c r="UXO18" s="2120"/>
      <c r="UXP18" s="2120"/>
      <c r="UXQ18" s="2120"/>
      <c r="UXR18" s="2120"/>
      <c r="UXS18" s="2120"/>
      <c r="UXT18" s="2120"/>
      <c r="UXU18" s="2120"/>
      <c r="UXV18" s="2120"/>
      <c r="UXW18" s="2120"/>
      <c r="UXX18" s="2120"/>
      <c r="UXY18" s="2120"/>
      <c r="UXZ18" s="2120"/>
      <c r="UYA18" s="2120"/>
      <c r="UYB18" s="2120"/>
      <c r="UYC18" s="2120" t="s">
        <v>1155</v>
      </c>
      <c r="UYD18" s="2120"/>
      <c r="UYE18" s="2120"/>
      <c r="UYF18" s="2120"/>
      <c r="UYG18" s="2120"/>
      <c r="UYH18" s="2120"/>
      <c r="UYI18" s="2120"/>
      <c r="UYJ18" s="2120"/>
      <c r="UYK18" s="2120"/>
      <c r="UYL18" s="2120"/>
      <c r="UYM18" s="2120"/>
      <c r="UYN18" s="2120"/>
      <c r="UYO18" s="2120"/>
      <c r="UYP18" s="2120"/>
      <c r="UYQ18" s="2120"/>
      <c r="UYR18" s="2120"/>
      <c r="UYS18" s="2120" t="s">
        <v>1155</v>
      </c>
      <c r="UYT18" s="2120"/>
      <c r="UYU18" s="2120"/>
      <c r="UYV18" s="2120"/>
      <c r="UYW18" s="2120"/>
      <c r="UYX18" s="2120"/>
      <c r="UYY18" s="2120"/>
      <c r="UYZ18" s="2120"/>
      <c r="UZA18" s="2120"/>
      <c r="UZB18" s="2120"/>
      <c r="UZC18" s="2120"/>
      <c r="UZD18" s="2120"/>
      <c r="UZE18" s="2120"/>
      <c r="UZF18" s="2120"/>
      <c r="UZG18" s="2120"/>
      <c r="UZH18" s="2120"/>
      <c r="UZI18" s="2120" t="s">
        <v>1155</v>
      </c>
      <c r="UZJ18" s="2120"/>
      <c r="UZK18" s="2120"/>
      <c r="UZL18" s="2120"/>
      <c r="UZM18" s="2120"/>
      <c r="UZN18" s="2120"/>
      <c r="UZO18" s="2120"/>
      <c r="UZP18" s="2120"/>
      <c r="UZQ18" s="2120"/>
      <c r="UZR18" s="2120"/>
      <c r="UZS18" s="2120"/>
      <c r="UZT18" s="2120"/>
      <c r="UZU18" s="2120"/>
      <c r="UZV18" s="2120"/>
      <c r="UZW18" s="2120"/>
      <c r="UZX18" s="2120"/>
      <c r="UZY18" s="2120" t="s">
        <v>1155</v>
      </c>
      <c r="UZZ18" s="2120"/>
      <c r="VAA18" s="2120"/>
      <c r="VAB18" s="2120"/>
      <c r="VAC18" s="2120"/>
      <c r="VAD18" s="2120"/>
      <c r="VAE18" s="2120"/>
      <c r="VAF18" s="2120"/>
      <c r="VAG18" s="2120"/>
      <c r="VAH18" s="2120"/>
      <c r="VAI18" s="2120"/>
      <c r="VAJ18" s="2120"/>
      <c r="VAK18" s="2120"/>
      <c r="VAL18" s="2120"/>
      <c r="VAM18" s="2120"/>
      <c r="VAN18" s="2120"/>
      <c r="VAO18" s="2120" t="s">
        <v>1155</v>
      </c>
      <c r="VAP18" s="2120"/>
      <c r="VAQ18" s="2120"/>
      <c r="VAR18" s="2120"/>
      <c r="VAS18" s="2120"/>
      <c r="VAT18" s="2120"/>
      <c r="VAU18" s="2120"/>
      <c r="VAV18" s="2120"/>
      <c r="VAW18" s="2120"/>
      <c r="VAX18" s="2120"/>
      <c r="VAY18" s="2120"/>
      <c r="VAZ18" s="2120"/>
      <c r="VBA18" s="2120"/>
      <c r="VBB18" s="2120"/>
      <c r="VBC18" s="2120"/>
      <c r="VBD18" s="2120"/>
      <c r="VBE18" s="2120" t="s">
        <v>1155</v>
      </c>
      <c r="VBF18" s="2120"/>
      <c r="VBG18" s="2120"/>
      <c r="VBH18" s="2120"/>
      <c r="VBI18" s="2120"/>
      <c r="VBJ18" s="2120"/>
      <c r="VBK18" s="2120"/>
      <c r="VBL18" s="2120"/>
      <c r="VBM18" s="2120"/>
      <c r="VBN18" s="2120"/>
      <c r="VBO18" s="2120"/>
      <c r="VBP18" s="2120"/>
      <c r="VBQ18" s="2120"/>
      <c r="VBR18" s="2120"/>
      <c r="VBS18" s="2120"/>
      <c r="VBT18" s="2120"/>
      <c r="VBU18" s="2120" t="s">
        <v>1155</v>
      </c>
      <c r="VBV18" s="2120"/>
      <c r="VBW18" s="2120"/>
      <c r="VBX18" s="2120"/>
      <c r="VBY18" s="2120"/>
      <c r="VBZ18" s="2120"/>
      <c r="VCA18" s="2120"/>
      <c r="VCB18" s="2120"/>
      <c r="VCC18" s="2120"/>
      <c r="VCD18" s="2120"/>
      <c r="VCE18" s="2120"/>
      <c r="VCF18" s="2120"/>
      <c r="VCG18" s="2120"/>
      <c r="VCH18" s="2120"/>
      <c r="VCI18" s="2120"/>
      <c r="VCJ18" s="2120"/>
      <c r="VCK18" s="2120" t="s">
        <v>1155</v>
      </c>
      <c r="VCL18" s="2120"/>
      <c r="VCM18" s="2120"/>
      <c r="VCN18" s="2120"/>
      <c r="VCO18" s="2120"/>
      <c r="VCP18" s="2120"/>
      <c r="VCQ18" s="2120"/>
      <c r="VCR18" s="2120"/>
      <c r="VCS18" s="2120"/>
      <c r="VCT18" s="2120"/>
      <c r="VCU18" s="2120"/>
      <c r="VCV18" s="2120"/>
      <c r="VCW18" s="2120"/>
      <c r="VCX18" s="2120"/>
      <c r="VCY18" s="2120"/>
      <c r="VCZ18" s="2120"/>
      <c r="VDA18" s="2120" t="s">
        <v>1155</v>
      </c>
      <c r="VDB18" s="2120"/>
      <c r="VDC18" s="2120"/>
      <c r="VDD18" s="2120"/>
      <c r="VDE18" s="2120"/>
      <c r="VDF18" s="2120"/>
      <c r="VDG18" s="2120"/>
      <c r="VDH18" s="2120"/>
      <c r="VDI18" s="2120"/>
      <c r="VDJ18" s="2120"/>
      <c r="VDK18" s="2120"/>
      <c r="VDL18" s="2120"/>
      <c r="VDM18" s="2120"/>
      <c r="VDN18" s="2120"/>
      <c r="VDO18" s="2120"/>
      <c r="VDP18" s="2120"/>
      <c r="VDQ18" s="2120" t="s">
        <v>1155</v>
      </c>
      <c r="VDR18" s="2120"/>
      <c r="VDS18" s="2120"/>
      <c r="VDT18" s="2120"/>
      <c r="VDU18" s="2120"/>
      <c r="VDV18" s="2120"/>
      <c r="VDW18" s="2120"/>
      <c r="VDX18" s="2120"/>
      <c r="VDY18" s="2120"/>
      <c r="VDZ18" s="2120"/>
      <c r="VEA18" s="2120"/>
      <c r="VEB18" s="2120"/>
      <c r="VEC18" s="2120"/>
      <c r="VED18" s="2120"/>
      <c r="VEE18" s="2120"/>
      <c r="VEF18" s="2120"/>
      <c r="VEG18" s="2120" t="s">
        <v>1155</v>
      </c>
      <c r="VEH18" s="2120"/>
      <c r="VEI18" s="2120"/>
      <c r="VEJ18" s="2120"/>
      <c r="VEK18" s="2120"/>
      <c r="VEL18" s="2120"/>
      <c r="VEM18" s="2120"/>
      <c r="VEN18" s="2120"/>
      <c r="VEO18" s="2120"/>
      <c r="VEP18" s="2120"/>
      <c r="VEQ18" s="2120"/>
      <c r="VER18" s="2120"/>
      <c r="VES18" s="2120"/>
      <c r="VET18" s="2120"/>
      <c r="VEU18" s="2120"/>
      <c r="VEV18" s="2120"/>
      <c r="VEW18" s="2120" t="s">
        <v>1155</v>
      </c>
      <c r="VEX18" s="2120"/>
      <c r="VEY18" s="2120"/>
      <c r="VEZ18" s="2120"/>
      <c r="VFA18" s="2120"/>
      <c r="VFB18" s="2120"/>
      <c r="VFC18" s="2120"/>
      <c r="VFD18" s="2120"/>
      <c r="VFE18" s="2120"/>
      <c r="VFF18" s="2120"/>
      <c r="VFG18" s="2120"/>
      <c r="VFH18" s="2120"/>
      <c r="VFI18" s="2120"/>
      <c r="VFJ18" s="2120"/>
      <c r="VFK18" s="2120"/>
      <c r="VFL18" s="2120"/>
      <c r="VFM18" s="2120" t="s">
        <v>1155</v>
      </c>
      <c r="VFN18" s="2120"/>
      <c r="VFO18" s="2120"/>
      <c r="VFP18" s="2120"/>
      <c r="VFQ18" s="2120"/>
      <c r="VFR18" s="2120"/>
      <c r="VFS18" s="2120"/>
      <c r="VFT18" s="2120"/>
      <c r="VFU18" s="2120"/>
      <c r="VFV18" s="2120"/>
      <c r="VFW18" s="2120"/>
      <c r="VFX18" s="2120"/>
      <c r="VFY18" s="2120"/>
      <c r="VFZ18" s="2120"/>
      <c r="VGA18" s="2120"/>
      <c r="VGB18" s="2120"/>
      <c r="VGC18" s="2120" t="s">
        <v>1155</v>
      </c>
      <c r="VGD18" s="2120"/>
      <c r="VGE18" s="2120"/>
      <c r="VGF18" s="2120"/>
      <c r="VGG18" s="2120"/>
      <c r="VGH18" s="2120"/>
      <c r="VGI18" s="2120"/>
      <c r="VGJ18" s="2120"/>
      <c r="VGK18" s="2120"/>
      <c r="VGL18" s="2120"/>
      <c r="VGM18" s="2120"/>
      <c r="VGN18" s="2120"/>
      <c r="VGO18" s="2120"/>
      <c r="VGP18" s="2120"/>
      <c r="VGQ18" s="2120"/>
      <c r="VGR18" s="2120"/>
      <c r="VGS18" s="2120" t="s">
        <v>1155</v>
      </c>
      <c r="VGT18" s="2120"/>
      <c r="VGU18" s="2120"/>
      <c r="VGV18" s="2120"/>
      <c r="VGW18" s="2120"/>
      <c r="VGX18" s="2120"/>
      <c r="VGY18" s="2120"/>
      <c r="VGZ18" s="2120"/>
      <c r="VHA18" s="2120"/>
      <c r="VHB18" s="2120"/>
      <c r="VHC18" s="2120"/>
      <c r="VHD18" s="2120"/>
      <c r="VHE18" s="2120"/>
      <c r="VHF18" s="2120"/>
      <c r="VHG18" s="2120"/>
      <c r="VHH18" s="2120"/>
      <c r="VHI18" s="2120" t="s">
        <v>1155</v>
      </c>
      <c r="VHJ18" s="2120"/>
      <c r="VHK18" s="2120"/>
      <c r="VHL18" s="2120"/>
      <c r="VHM18" s="2120"/>
      <c r="VHN18" s="2120"/>
      <c r="VHO18" s="2120"/>
      <c r="VHP18" s="2120"/>
      <c r="VHQ18" s="2120"/>
      <c r="VHR18" s="2120"/>
      <c r="VHS18" s="2120"/>
      <c r="VHT18" s="2120"/>
      <c r="VHU18" s="2120"/>
      <c r="VHV18" s="2120"/>
      <c r="VHW18" s="2120"/>
      <c r="VHX18" s="2120"/>
      <c r="VHY18" s="2120" t="s">
        <v>1155</v>
      </c>
      <c r="VHZ18" s="2120"/>
      <c r="VIA18" s="2120"/>
      <c r="VIB18" s="2120"/>
      <c r="VIC18" s="2120"/>
      <c r="VID18" s="2120"/>
      <c r="VIE18" s="2120"/>
      <c r="VIF18" s="2120"/>
      <c r="VIG18" s="2120"/>
      <c r="VIH18" s="2120"/>
      <c r="VII18" s="2120"/>
      <c r="VIJ18" s="2120"/>
      <c r="VIK18" s="2120"/>
      <c r="VIL18" s="2120"/>
      <c r="VIM18" s="2120"/>
      <c r="VIN18" s="2120"/>
      <c r="VIO18" s="2120" t="s">
        <v>1155</v>
      </c>
      <c r="VIP18" s="2120"/>
      <c r="VIQ18" s="2120"/>
      <c r="VIR18" s="2120"/>
      <c r="VIS18" s="2120"/>
      <c r="VIT18" s="2120"/>
      <c r="VIU18" s="2120"/>
      <c r="VIV18" s="2120"/>
      <c r="VIW18" s="2120"/>
      <c r="VIX18" s="2120"/>
      <c r="VIY18" s="2120"/>
      <c r="VIZ18" s="2120"/>
      <c r="VJA18" s="2120"/>
      <c r="VJB18" s="2120"/>
      <c r="VJC18" s="2120"/>
      <c r="VJD18" s="2120"/>
      <c r="VJE18" s="2120" t="s">
        <v>1155</v>
      </c>
      <c r="VJF18" s="2120"/>
      <c r="VJG18" s="2120"/>
      <c r="VJH18" s="2120"/>
      <c r="VJI18" s="2120"/>
      <c r="VJJ18" s="2120"/>
      <c r="VJK18" s="2120"/>
      <c r="VJL18" s="2120"/>
      <c r="VJM18" s="2120"/>
      <c r="VJN18" s="2120"/>
      <c r="VJO18" s="2120"/>
      <c r="VJP18" s="2120"/>
      <c r="VJQ18" s="2120"/>
      <c r="VJR18" s="2120"/>
      <c r="VJS18" s="2120"/>
      <c r="VJT18" s="2120"/>
      <c r="VJU18" s="2120" t="s">
        <v>1155</v>
      </c>
      <c r="VJV18" s="2120"/>
      <c r="VJW18" s="2120"/>
      <c r="VJX18" s="2120"/>
      <c r="VJY18" s="2120"/>
      <c r="VJZ18" s="2120"/>
      <c r="VKA18" s="2120"/>
      <c r="VKB18" s="2120"/>
      <c r="VKC18" s="2120"/>
      <c r="VKD18" s="2120"/>
      <c r="VKE18" s="2120"/>
      <c r="VKF18" s="2120"/>
      <c r="VKG18" s="2120"/>
      <c r="VKH18" s="2120"/>
      <c r="VKI18" s="2120"/>
      <c r="VKJ18" s="2120"/>
      <c r="VKK18" s="2120" t="s">
        <v>1155</v>
      </c>
      <c r="VKL18" s="2120"/>
      <c r="VKM18" s="2120"/>
      <c r="VKN18" s="2120"/>
      <c r="VKO18" s="2120"/>
      <c r="VKP18" s="2120"/>
      <c r="VKQ18" s="2120"/>
      <c r="VKR18" s="2120"/>
      <c r="VKS18" s="2120"/>
      <c r="VKT18" s="2120"/>
      <c r="VKU18" s="2120"/>
      <c r="VKV18" s="2120"/>
      <c r="VKW18" s="2120"/>
      <c r="VKX18" s="2120"/>
      <c r="VKY18" s="2120"/>
      <c r="VKZ18" s="2120"/>
      <c r="VLA18" s="2120" t="s">
        <v>1155</v>
      </c>
      <c r="VLB18" s="2120"/>
      <c r="VLC18" s="2120"/>
      <c r="VLD18" s="2120"/>
      <c r="VLE18" s="2120"/>
      <c r="VLF18" s="2120"/>
      <c r="VLG18" s="2120"/>
      <c r="VLH18" s="2120"/>
      <c r="VLI18" s="2120"/>
      <c r="VLJ18" s="2120"/>
      <c r="VLK18" s="2120"/>
      <c r="VLL18" s="2120"/>
      <c r="VLM18" s="2120"/>
      <c r="VLN18" s="2120"/>
      <c r="VLO18" s="2120"/>
      <c r="VLP18" s="2120"/>
      <c r="VLQ18" s="2120" t="s">
        <v>1155</v>
      </c>
      <c r="VLR18" s="2120"/>
      <c r="VLS18" s="2120"/>
      <c r="VLT18" s="2120"/>
      <c r="VLU18" s="2120"/>
      <c r="VLV18" s="2120"/>
      <c r="VLW18" s="2120"/>
      <c r="VLX18" s="2120"/>
      <c r="VLY18" s="2120"/>
      <c r="VLZ18" s="2120"/>
      <c r="VMA18" s="2120"/>
      <c r="VMB18" s="2120"/>
      <c r="VMC18" s="2120"/>
      <c r="VMD18" s="2120"/>
      <c r="VME18" s="2120"/>
      <c r="VMF18" s="2120"/>
      <c r="VMG18" s="2120" t="s">
        <v>1155</v>
      </c>
      <c r="VMH18" s="2120"/>
      <c r="VMI18" s="2120"/>
      <c r="VMJ18" s="2120"/>
      <c r="VMK18" s="2120"/>
      <c r="VML18" s="2120"/>
      <c r="VMM18" s="2120"/>
      <c r="VMN18" s="2120"/>
      <c r="VMO18" s="2120"/>
      <c r="VMP18" s="2120"/>
      <c r="VMQ18" s="2120"/>
      <c r="VMR18" s="2120"/>
      <c r="VMS18" s="2120"/>
      <c r="VMT18" s="2120"/>
      <c r="VMU18" s="2120"/>
      <c r="VMV18" s="2120"/>
      <c r="VMW18" s="2120" t="s">
        <v>1155</v>
      </c>
      <c r="VMX18" s="2120"/>
      <c r="VMY18" s="2120"/>
      <c r="VMZ18" s="2120"/>
      <c r="VNA18" s="2120"/>
      <c r="VNB18" s="2120"/>
      <c r="VNC18" s="2120"/>
      <c r="VND18" s="2120"/>
      <c r="VNE18" s="2120"/>
      <c r="VNF18" s="2120"/>
      <c r="VNG18" s="2120"/>
      <c r="VNH18" s="2120"/>
      <c r="VNI18" s="2120"/>
      <c r="VNJ18" s="2120"/>
      <c r="VNK18" s="2120"/>
      <c r="VNL18" s="2120"/>
      <c r="VNM18" s="2120" t="s">
        <v>1155</v>
      </c>
      <c r="VNN18" s="2120"/>
      <c r="VNO18" s="2120"/>
      <c r="VNP18" s="2120"/>
      <c r="VNQ18" s="2120"/>
      <c r="VNR18" s="2120"/>
      <c r="VNS18" s="2120"/>
      <c r="VNT18" s="2120"/>
      <c r="VNU18" s="2120"/>
      <c r="VNV18" s="2120"/>
      <c r="VNW18" s="2120"/>
      <c r="VNX18" s="2120"/>
      <c r="VNY18" s="2120"/>
      <c r="VNZ18" s="2120"/>
      <c r="VOA18" s="2120"/>
      <c r="VOB18" s="2120"/>
      <c r="VOC18" s="2120" t="s">
        <v>1155</v>
      </c>
      <c r="VOD18" s="2120"/>
      <c r="VOE18" s="2120"/>
      <c r="VOF18" s="2120"/>
      <c r="VOG18" s="2120"/>
      <c r="VOH18" s="2120"/>
      <c r="VOI18" s="2120"/>
      <c r="VOJ18" s="2120"/>
      <c r="VOK18" s="2120"/>
      <c r="VOL18" s="2120"/>
      <c r="VOM18" s="2120"/>
      <c r="VON18" s="2120"/>
      <c r="VOO18" s="2120"/>
      <c r="VOP18" s="2120"/>
      <c r="VOQ18" s="2120"/>
      <c r="VOR18" s="2120"/>
      <c r="VOS18" s="2120" t="s">
        <v>1155</v>
      </c>
      <c r="VOT18" s="2120"/>
      <c r="VOU18" s="2120"/>
      <c r="VOV18" s="2120"/>
      <c r="VOW18" s="2120"/>
      <c r="VOX18" s="2120"/>
      <c r="VOY18" s="2120"/>
      <c r="VOZ18" s="2120"/>
      <c r="VPA18" s="2120"/>
      <c r="VPB18" s="2120"/>
      <c r="VPC18" s="2120"/>
      <c r="VPD18" s="2120"/>
      <c r="VPE18" s="2120"/>
      <c r="VPF18" s="2120"/>
      <c r="VPG18" s="2120"/>
      <c r="VPH18" s="2120"/>
      <c r="VPI18" s="2120" t="s">
        <v>1155</v>
      </c>
      <c r="VPJ18" s="2120"/>
      <c r="VPK18" s="2120"/>
      <c r="VPL18" s="2120"/>
      <c r="VPM18" s="2120"/>
      <c r="VPN18" s="2120"/>
      <c r="VPO18" s="2120"/>
      <c r="VPP18" s="2120"/>
      <c r="VPQ18" s="2120"/>
      <c r="VPR18" s="2120"/>
      <c r="VPS18" s="2120"/>
      <c r="VPT18" s="2120"/>
      <c r="VPU18" s="2120"/>
      <c r="VPV18" s="2120"/>
      <c r="VPW18" s="2120"/>
      <c r="VPX18" s="2120"/>
      <c r="VPY18" s="2120" t="s">
        <v>1155</v>
      </c>
      <c r="VPZ18" s="2120"/>
      <c r="VQA18" s="2120"/>
      <c r="VQB18" s="2120"/>
      <c r="VQC18" s="2120"/>
      <c r="VQD18" s="2120"/>
      <c r="VQE18" s="2120"/>
      <c r="VQF18" s="2120"/>
      <c r="VQG18" s="2120"/>
      <c r="VQH18" s="2120"/>
      <c r="VQI18" s="2120"/>
      <c r="VQJ18" s="2120"/>
      <c r="VQK18" s="2120"/>
      <c r="VQL18" s="2120"/>
      <c r="VQM18" s="2120"/>
      <c r="VQN18" s="2120"/>
      <c r="VQO18" s="2120" t="s">
        <v>1155</v>
      </c>
      <c r="VQP18" s="2120"/>
      <c r="VQQ18" s="2120"/>
      <c r="VQR18" s="2120"/>
      <c r="VQS18" s="2120"/>
      <c r="VQT18" s="2120"/>
      <c r="VQU18" s="2120"/>
      <c r="VQV18" s="2120"/>
      <c r="VQW18" s="2120"/>
      <c r="VQX18" s="2120"/>
      <c r="VQY18" s="2120"/>
      <c r="VQZ18" s="2120"/>
      <c r="VRA18" s="2120"/>
      <c r="VRB18" s="2120"/>
      <c r="VRC18" s="2120"/>
      <c r="VRD18" s="2120"/>
      <c r="VRE18" s="2120" t="s">
        <v>1155</v>
      </c>
      <c r="VRF18" s="2120"/>
      <c r="VRG18" s="2120"/>
      <c r="VRH18" s="2120"/>
      <c r="VRI18" s="2120"/>
      <c r="VRJ18" s="2120"/>
      <c r="VRK18" s="2120"/>
      <c r="VRL18" s="2120"/>
      <c r="VRM18" s="2120"/>
      <c r="VRN18" s="2120"/>
      <c r="VRO18" s="2120"/>
      <c r="VRP18" s="2120"/>
      <c r="VRQ18" s="2120"/>
      <c r="VRR18" s="2120"/>
      <c r="VRS18" s="2120"/>
      <c r="VRT18" s="2120"/>
      <c r="VRU18" s="2120" t="s">
        <v>1155</v>
      </c>
      <c r="VRV18" s="2120"/>
      <c r="VRW18" s="2120"/>
      <c r="VRX18" s="2120"/>
      <c r="VRY18" s="2120"/>
      <c r="VRZ18" s="2120"/>
      <c r="VSA18" s="2120"/>
      <c r="VSB18" s="2120"/>
      <c r="VSC18" s="2120"/>
      <c r="VSD18" s="2120"/>
      <c r="VSE18" s="2120"/>
      <c r="VSF18" s="2120"/>
      <c r="VSG18" s="2120"/>
      <c r="VSH18" s="2120"/>
      <c r="VSI18" s="2120"/>
      <c r="VSJ18" s="2120"/>
      <c r="VSK18" s="2120" t="s">
        <v>1155</v>
      </c>
      <c r="VSL18" s="2120"/>
      <c r="VSM18" s="2120"/>
      <c r="VSN18" s="2120"/>
      <c r="VSO18" s="2120"/>
      <c r="VSP18" s="2120"/>
      <c r="VSQ18" s="2120"/>
      <c r="VSR18" s="2120"/>
      <c r="VSS18" s="2120"/>
      <c r="VST18" s="2120"/>
      <c r="VSU18" s="2120"/>
      <c r="VSV18" s="2120"/>
      <c r="VSW18" s="2120"/>
      <c r="VSX18" s="2120"/>
      <c r="VSY18" s="2120"/>
      <c r="VSZ18" s="2120"/>
      <c r="VTA18" s="2120" t="s">
        <v>1155</v>
      </c>
      <c r="VTB18" s="2120"/>
      <c r="VTC18" s="2120"/>
      <c r="VTD18" s="2120"/>
      <c r="VTE18" s="2120"/>
      <c r="VTF18" s="2120"/>
      <c r="VTG18" s="2120"/>
      <c r="VTH18" s="2120"/>
      <c r="VTI18" s="2120"/>
      <c r="VTJ18" s="2120"/>
      <c r="VTK18" s="2120"/>
      <c r="VTL18" s="2120"/>
      <c r="VTM18" s="2120"/>
      <c r="VTN18" s="2120"/>
      <c r="VTO18" s="2120"/>
      <c r="VTP18" s="2120"/>
      <c r="VTQ18" s="2120" t="s">
        <v>1155</v>
      </c>
      <c r="VTR18" s="2120"/>
      <c r="VTS18" s="2120"/>
      <c r="VTT18" s="2120"/>
      <c r="VTU18" s="2120"/>
      <c r="VTV18" s="2120"/>
      <c r="VTW18" s="2120"/>
      <c r="VTX18" s="2120"/>
      <c r="VTY18" s="2120"/>
      <c r="VTZ18" s="2120"/>
      <c r="VUA18" s="2120"/>
      <c r="VUB18" s="2120"/>
      <c r="VUC18" s="2120"/>
      <c r="VUD18" s="2120"/>
      <c r="VUE18" s="2120"/>
      <c r="VUF18" s="2120"/>
      <c r="VUG18" s="2120" t="s">
        <v>1155</v>
      </c>
      <c r="VUH18" s="2120"/>
      <c r="VUI18" s="2120"/>
      <c r="VUJ18" s="2120"/>
      <c r="VUK18" s="2120"/>
      <c r="VUL18" s="2120"/>
      <c r="VUM18" s="2120"/>
      <c r="VUN18" s="2120"/>
      <c r="VUO18" s="2120"/>
      <c r="VUP18" s="2120"/>
      <c r="VUQ18" s="2120"/>
      <c r="VUR18" s="2120"/>
      <c r="VUS18" s="2120"/>
      <c r="VUT18" s="2120"/>
      <c r="VUU18" s="2120"/>
      <c r="VUV18" s="2120"/>
      <c r="VUW18" s="2120" t="s">
        <v>1155</v>
      </c>
      <c r="VUX18" s="2120"/>
      <c r="VUY18" s="2120"/>
      <c r="VUZ18" s="2120"/>
      <c r="VVA18" s="2120"/>
      <c r="VVB18" s="2120"/>
      <c r="VVC18" s="2120"/>
      <c r="VVD18" s="2120"/>
      <c r="VVE18" s="2120"/>
      <c r="VVF18" s="2120"/>
      <c r="VVG18" s="2120"/>
      <c r="VVH18" s="2120"/>
      <c r="VVI18" s="2120"/>
      <c r="VVJ18" s="2120"/>
      <c r="VVK18" s="2120"/>
      <c r="VVL18" s="2120"/>
      <c r="VVM18" s="2120" t="s">
        <v>1155</v>
      </c>
      <c r="VVN18" s="2120"/>
      <c r="VVO18" s="2120"/>
      <c r="VVP18" s="2120"/>
      <c r="VVQ18" s="2120"/>
      <c r="VVR18" s="2120"/>
      <c r="VVS18" s="2120"/>
      <c r="VVT18" s="2120"/>
      <c r="VVU18" s="2120"/>
      <c r="VVV18" s="2120"/>
      <c r="VVW18" s="2120"/>
      <c r="VVX18" s="2120"/>
      <c r="VVY18" s="2120"/>
      <c r="VVZ18" s="2120"/>
      <c r="VWA18" s="2120"/>
      <c r="VWB18" s="2120"/>
      <c r="VWC18" s="2120" t="s">
        <v>1155</v>
      </c>
      <c r="VWD18" s="2120"/>
      <c r="VWE18" s="2120"/>
      <c r="VWF18" s="2120"/>
      <c r="VWG18" s="2120"/>
      <c r="VWH18" s="2120"/>
      <c r="VWI18" s="2120"/>
      <c r="VWJ18" s="2120"/>
      <c r="VWK18" s="2120"/>
      <c r="VWL18" s="2120"/>
      <c r="VWM18" s="2120"/>
      <c r="VWN18" s="2120"/>
      <c r="VWO18" s="2120"/>
      <c r="VWP18" s="2120"/>
      <c r="VWQ18" s="2120"/>
      <c r="VWR18" s="2120"/>
      <c r="VWS18" s="2120" t="s">
        <v>1155</v>
      </c>
      <c r="VWT18" s="2120"/>
      <c r="VWU18" s="2120"/>
      <c r="VWV18" s="2120"/>
      <c r="VWW18" s="2120"/>
      <c r="VWX18" s="2120"/>
      <c r="VWY18" s="2120"/>
      <c r="VWZ18" s="2120"/>
      <c r="VXA18" s="2120"/>
      <c r="VXB18" s="2120"/>
      <c r="VXC18" s="2120"/>
      <c r="VXD18" s="2120"/>
      <c r="VXE18" s="2120"/>
      <c r="VXF18" s="2120"/>
      <c r="VXG18" s="2120"/>
      <c r="VXH18" s="2120"/>
      <c r="VXI18" s="2120" t="s">
        <v>1155</v>
      </c>
      <c r="VXJ18" s="2120"/>
      <c r="VXK18" s="2120"/>
      <c r="VXL18" s="2120"/>
      <c r="VXM18" s="2120"/>
      <c r="VXN18" s="2120"/>
      <c r="VXO18" s="2120"/>
      <c r="VXP18" s="2120"/>
      <c r="VXQ18" s="2120"/>
      <c r="VXR18" s="2120"/>
      <c r="VXS18" s="2120"/>
      <c r="VXT18" s="2120"/>
      <c r="VXU18" s="2120"/>
      <c r="VXV18" s="2120"/>
      <c r="VXW18" s="2120"/>
      <c r="VXX18" s="2120"/>
      <c r="VXY18" s="2120" t="s">
        <v>1155</v>
      </c>
      <c r="VXZ18" s="2120"/>
      <c r="VYA18" s="2120"/>
      <c r="VYB18" s="2120"/>
      <c r="VYC18" s="2120"/>
      <c r="VYD18" s="2120"/>
      <c r="VYE18" s="2120"/>
      <c r="VYF18" s="2120"/>
      <c r="VYG18" s="2120"/>
      <c r="VYH18" s="2120"/>
      <c r="VYI18" s="2120"/>
      <c r="VYJ18" s="2120"/>
      <c r="VYK18" s="2120"/>
      <c r="VYL18" s="2120"/>
      <c r="VYM18" s="2120"/>
      <c r="VYN18" s="2120"/>
      <c r="VYO18" s="2120" t="s">
        <v>1155</v>
      </c>
      <c r="VYP18" s="2120"/>
      <c r="VYQ18" s="2120"/>
      <c r="VYR18" s="2120"/>
      <c r="VYS18" s="2120"/>
      <c r="VYT18" s="2120"/>
      <c r="VYU18" s="2120"/>
      <c r="VYV18" s="2120"/>
      <c r="VYW18" s="2120"/>
      <c r="VYX18" s="2120"/>
      <c r="VYY18" s="2120"/>
      <c r="VYZ18" s="2120"/>
      <c r="VZA18" s="2120"/>
      <c r="VZB18" s="2120"/>
      <c r="VZC18" s="2120"/>
      <c r="VZD18" s="2120"/>
      <c r="VZE18" s="2120" t="s">
        <v>1155</v>
      </c>
      <c r="VZF18" s="2120"/>
      <c r="VZG18" s="2120"/>
      <c r="VZH18" s="2120"/>
      <c r="VZI18" s="2120"/>
      <c r="VZJ18" s="2120"/>
      <c r="VZK18" s="2120"/>
      <c r="VZL18" s="2120"/>
      <c r="VZM18" s="2120"/>
      <c r="VZN18" s="2120"/>
      <c r="VZO18" s="2120"/>
      <c r="VZP18" s="2120"/>
      <c r="VZQ18" s="2120"/>
      <c r="VZR18" s="2120"/>
      <c r="VZS18" s="2120"/>
      <c r="VZT18" s="2120"/>
      <c r="VZU18" s="2120" t="s">
        <v>1155</v>
      </c>
      <c r="VZV18" s="2120"/>
      <c r="VZW18" s="2120"/>
      <c r="VZX18" s="2120"/>
      <c r="VZY18" s="2120"/>
      <c r="VZZ18" s="2120"/>
      <c r="WAA18" s="2120"/>
      <c r="WAB18" s="2120"/>
      <c r="WAC18" s="2120"/>
      <c r="WAD18" s="2120"/>
      <c r="WAE18" s="2120"/>
      <c r="WAF18" s="2120"/>
      <c r="WAG18" s="2120"/>
      <c r="WAH18" s="2120"/>
      <c r="WAI18" s="2120"/>
      <c r="WAJ18" s="2120"/>
      <c r="WAK18" s="2120" t="s">
        <v>1155</v>
      </c>
      <c r="WAL18" s="2120"/>
      <c r="WAM18" s="2120"/>
      <c r="WAN18" s="2120"/>
      <c r="WAO18" s="2120"/>
      <c r="WAP18" s="2120"/>
      <c r="WAQ18" s="2120"/>
      <c r="WAR18" s="2120"/>
      <c r="WAS18" s="2120"/>
      <c r="WAT18" s="2120"/>
      <c r="WAU18" s="2120"/>
      <c r="WAV18" s="2120"/>
      <c r="WAW18" s="2120"/>
      <c r="WAX18" s="2120"/>
      <c r="WAY18" s="2120"/>
      <c r="WAZ18" s="2120"/>
      <c r="WBA18" s="2120" t="s">
        <v>1155</v>
      </c>
      <c r="WBB18" s="2120"/>
      <c r="WBC18" s="2120"/>
      <c r="WBD18" s="2120"/>
      <c r="WBE18" s="2120"/>
      <c r="WBF18" s="2120"/>
      <c r="WBG18" s="2120"/>
      <c r="WBH18" s="2120"/>
      <c r="WBI18" s="2120"/>
      <c r="WBJ18" s="2120"/>
      <c r="WBK18" s="2120"/>
      <c r="WBL18" s="2120"/>
      <c r="WBM18" s="2120"/>
      <c r="WBN18" s="2120"/>
      <c r="WBO18" s="2120"/>
      <c r="WBP18" s="2120"/>
      <c r="WBQ18" s="2120" t="s">
        <v>1155</v>
      </c>
      <c r="WBR18" s="2120"/>
      <c r="WBS18" s="2120"/>
      <c r="WBT18" s="2120"/>
      <c r="WBU18" s="2120"/>
      <c r="WBV18" s="2120"/>
      <c r="WBW18" s="2120"/>
      <c r="WBX18" s="2120"/>
      <c r="WBY18" s="2120"/>
      <c r="WBZ18" s="2120"/>
      <c r="WCA18" s="2120"/>
      <c r="WCB18" s="2120"/>
      <c r="WCC18" s="2120"/>
      <c r="WCD18" s="2120"/>
      <c r="WCE18" s="2120"/>
      <c r="WCF18" s="2120"/>
      <c r="WCG18" s="2120" t="s">
        <v>1155</v>
      </c>
      <c r="WCH18" s="2120"/>
      <c r="WCI18" s="2120"/>
      <c r="WCJ18" s="2120"/>
      <c r="WCK18" s="2120"/>
      <c r="WCL18" s="2120"/>
      <c r="WCM18" s="2120"/>
      <c r="WCN18" s="2120"/>
      <c r="WCO18" s="2120"/>
      <c r="WCP18" s="2120"/>
      <c r="WCQ18" s="2120"/>
      <c r="WCR18" s="2120"/>
      <c r="WCS18" s="2120"/>
      <c r="WCT18" s="2120"/>
      <c r="WCU18" s="2120"/>
      <c r="WCV18" s="2120"/>
      <c r="WCW18" s="2120" t="s">
        <v>1155</v>
      </c>
      <c r="WCX18" s="2120"/>
      <c r="WCY18" s="2120"/>
      <c r="WCZ18" s="2120"/>
      <c r="WDA18" s="2120"/>
      <c r="WDB18" s="2120"/>
      <c r="WDC18" s="2120"/>
      <c r="WDD18" s="2120"/>
      <c r="WDE18" s="2120"/>
      <c r="WDF18" s="2120"/>
      <c r="WDG18" s="2120"/>
      <c r="WDH18" s="2120"/>
      <c r="WDI18" s="2120"/>
      <c r="WDJ18" s="2120"/>
      <c r="WDK18" s="2120"/>
      <c r="WDL18" s="2120"/>
      <c r="WDM18" s="2120" t="s">
        <v>1155</v>
      </c>
      <c r="WDN18" s="2120"/>
      <c r="WDO18" s="2120"/>
      <c r="WDP18" s="2120"/>
      <c r="WDQ18" s="2120"/>
      <c r="WDR18" s="2120"/>
      <c r="WDS18" s="2120"/>
      <c r="WDT18" s="2120"/>
      <c r="WDU18" s="2120"/>
      <c r="WDV18" s="2120"/>
      <c r="WDW18" s="2120"/>
      <c r="WDX18" s="2120"/>
      <c r="WDY18" s="2120"/>
      <c r="WDZ18" s="2120"/>
      <c r="WEA18" s="2120"/>
      <c r="WEB18" s="2120"/>
      <c r="WEC18" s="2120" t="s">
        <v>1155</v>
      </c>
      <c r="WED18" s="2120"/>
      <c r="WEE18" s="2120"/>
      <c r="WEF18" s="2120"/>
      <c r="WEG18" s="2120"/>
      <c r="WEH18" s="2120"/>
      <c r="WEI18" s="2120"/>
      <c r="WEJ18" s="2120"/>
      <c r="WEK18" s="2120"/>
      <c r="WEL18" s="2120"/>
      <c r="WEM18" s="2120"/>
      <c r="WEN18" s="2120"/>
      <c r="WEO18" s="2120"/>
      <c r="WEP18" s="2120"/>
      <c r="WEQ18" s="2120"/>
      <c r="WER18" s="2120"/>
      <c r="WES18" s="2120" t="s">
        <v>1155</v>
      </c>
      <c r="WET18" s="2120"/>
      <c r="WEU18" s="2120"/>
      <c r="WEV18" s="2120"/>
      <c r="WEW18" s="2120"/>
      <c r="WEX18" s="2120"/>
      <c r="WEY18" s="2120"/>
      <c r="WEZ18" s="2120"/>
      <c r="WFA18" s="2120"/>
      <c r="WFB18" s="2120"/>
      <c r="WFC18" s="2120"/>
      <c r="WFD18" s="2120"/>
      <c r="WFE18" s="2120"/>
      <c r="WFF18" s="2120"/>
      <c r="WFG18" s="2120"/>
      <c r="WFH18" s="2120"/>
      <c r="WFI18" s="2120" t="s">
        <v>1155</v>
      </c>
      <c r="WFJ18" s="2120"/>
      <c r="WFK18" s="2120"/>
      <c r="WFL18" s="2120"/>
      <c r="WFM18" s="2120"/>
      <c r="WFN18" s="2120"/>
      <c r="WFO18" s="2120"/>
      <c r="WFP18" s="2120"/>
      <c r="WFQ18" s="2120"/>
      <c r="WFR18" s="2120"/>
      <c r="WFS18" s="2120"/>
      <c r="WFT18" s="2120"/>
      <c r="WFU18" s="2120"/>
      <c r="WFV18" s="2120"/>
      <c r="WFW18" s="2120"/>
      <c r="WFX18" s="2120"/>
      <c r="WFY18" s="2120" t="s">
        <v>1155</v>
      </c>
      <c r="WFZ18" s="2120"/>
      <c r="WGA18" s="2120"/>
      <c r="WGB18" s="2120"/>
      <c r="WGC18" s="2120"/>
      <c r="WGD18" s="2120"/>
      <c r="WGE18" s="2120"/>
      <c r="WGF18" s="2120"/>
      <c r="WGG18" s="2120"/>
      <c r="WGH18" s="2120"/>
      <c r="WGI18" s="2120"/>
      <c r="WGJ18" s="2120"/>
      <c r="WGK18" s="2120"/>
      <c r="WGL18" s="2120"/>
      <c r="WGM18" s="2120"/>
      <c r="WGN18" s="2120"/>
      <c r="WGO18" s="2120" t="s">
        <v>1155</v>
      </c>
      <c r="WGP18" s="2120"/>
      <c r="WGQ18" s="2120"/>
      <c r="WGR18" s="2120"/>
      <c r="WGS18" s="2120"/>
      <c r="WGT18" s="2120"/>
      <c r="WGU18" s="2120"/>
      <c r="WGV18" s="2120"/>
      <c r="WGW18" s="2120"/>
      <c r="WGX18" s="2120"/>
      <c r="WGY18" s="2120"/>
      <c r="WGZ18" s="2120"/>
      <c r="WHA18" s="2120"/>
      <c r="WHB18" s="2120"/>
      <c r="WHC18" s="2120"/>
      <c r="WHD18" s="2120"/>
      <c r="WHE18" s="2120" t="s">
        <v>1155</v>
      </c>
      <c r="WHF18" s="2120"/>
      <c r="WHG18" s="2120"/>
      <c r="WHH18" s="2120"/>
      <c r="WHI18" s="2120"/>
      <c r="WHJ18" s="2120"/>
      <c r="WHK18" s="2120"/>
      <c r="WHL18" s="2120"/>
      <c r="WHM18" s="2120"/>
      <c r="WHN18" s="2120"/>
      <c r="WHO18" s="2120"/>
      <c r="WHP18" s="2120"/>
      <c r="WHQ18" s="2120"/>
      <c r="WHR18" s="2120"/>
      <c r="WHS18" s="2120"/>
      <c r="WHT18" s="2120"/>
      <c r="WHU18" s="2120" t="s">
        <v>1155</v>
      </c>
      <c r="WHV18" s="2120"/>
      <c r="WHW18" s="2120"/>
      <c r="WHX18" s="2120"/>
      <c r="WHY18" s="2120"/>
      <c r="WHZ18" s="2120"/>
      <c r="WIA18" s="2120"/>
      <c r="WIB18" s="2120"/>
      <c r="WIC18" s="2120"/>
      <c r="WID18" s="2120"/>
      <c r="WIE18" s="2120"/>
      <c r="WIF18" s="2120"/>
      <c r="WIG18" s="2120"/>
      <c r="WIH18" s="2120"/>
      <c r="WII18" s="2120"/>
      <c r="WIJ18" s="2120"/>
      <c r="WIK18" s="2120" t="s">
        <v>1155</v>
      </c>
      <c r="WIL18" s="2120"/>
      <c r="WIM18" s="2120"/>
      <c r="WIN18" s="2120"/>
      <c r="WIO18" s="2120"/>
      <c r="WIP18" s="2120"/>
      <c r="WIQ18" s="2120"/>
      <c r="WIR18" s="2120"/>
      <c r="WIS18" s="2120"/>
      <c r="WIT18" s="2120"/>
      <c r="WIU18" s="2120"/>
      <c r="WIV18" s="2120"/>
      <c r="WIW18" s="2120"/>
      <c r="WIX18" s="2120"/>
      <c r="WIY18" s="2120"/>
      <c r="WIZ18" s="2120"/>
      <c r="WJA18" s="2120" t="s">
        <v>1155</v>
      </c>
      <c r="WJB18" s="2120"/>
      <c r="WJC18" s="2120"/>
      <c r="WJD18" s="2120"/>
      <c r="WJE18" s="2120"/>
      <c r="WJF18" s="2120"/>
      <c r="WJG18" s="2120"/>
      <c r="WJH18" s="2120"/>
      <c r="WJI18" s="2120"/>
      <c r="WJJ18" s="2120"/>
      <c r="WJK18" s="2120"/>
      <c r="WJL18" s="2120"/>
      <c r="WJM18" s="2120"/>
      <c r="WJN18" s="2120"/>
      <c r="WJO18" s="2120"/>
      <c r="WJP18" s="2120"/>
      <c r="WJQ18" s="2120" t="s">
        <v>1155</v>
      </c>
      <c r="WJR18" s="2120"/>
      <c r="WJS18" s="2120"/>
      <c r="WJT18" s="2120"/>
      <c r="WJU18" s="2120"/>
      <c r="WJV18" s="2120"/>
      <c r="WJW18" s="2120"/>
      <c r="WJX18" s="2120"/>
      <c r="WJY18" s="2120"/>
      <c r="WJZ18" s="2120"/>
      <c r="WKA18" s="2120"/>
      <c r="WKB18" s="2120"/>
      <c r="WKC18" s="2120"/>
      <c r="WKD18" s="2120"/>
      <c r="WKE18" s="2120"/>
      <c r="WKF18" s="2120"/>
      <c r="WKG18" s="2120" t="s">
        <v>1155</v>
      </c>
      <c r="WKH18" s="2120"/>
      <c r="WKI18" s="2120"/>
      <c r="WKJ18" s="2120"/>
      <c r="WKK18" s="2120"/>
      <c r="WKL18" s="2120"/>
      <c r="WKM18" s="2120"/>
      <c r="WKN18" s="2120"/>
      <c r="WKO18" s="2120"/>
      <c r="WKP18" s="2120"/>
      <c r="WKQ18" s="2120"/>
      <c r="WKR18" s="2120"/>
      <c r="WKS18" s="2120"/>
      <c r="WKT18" s="2120"/>
      <c r="WKU18" s="2120"/>
      <c r="WKV18" s="2120"/>
      <c r="WKW18" s="2120" t="s">
        <v>1155</v>
      </c>
      <c r="WKX18" s="2120"/>
      <c r="WKY18" s="2120"/>
      <c r="WKZ18" s="2120"/>
      <c r="WLA18" s="2120"/>
      <c r="WLB18" s="2120"/>
      <c r="WLC18" s="2120"/>
      <c r="WLD18" s="2120"/>
      <c r="WLE18" s="2120"/>
      <c r="WLF18" s="2120"/>
      <c r="WLG18" s="2120"/>
      <c r="WLH18" s="2120"/>
      <c r="WLI18" s="2120"/>
      <c r="WLJ18" s="2120"/>
      <c r="WLK18" s="2120"/>
      <c r="WLL18" s="2120"/>
      <c r="WLM18" s="2120" t="s">
        <v>1155</v>
      </c>
      <c r="WLN18" s="2120"/>
      <c r="WLO18" s="2120"/>
      <c r="WLP18" s="2120"/>
      <c r="WLQ18" s="2120"/>
      <c r="WLR18" s="2120"/>
      <c r="WLS18" s="2120"/>
      <c r="WLT18" s="2120"/>
      <c r="WLU18" s="2120"/>
      <c r="WLV18" s="2120"/>
      <c r="WLW18" s="2120"/>
      <c r="WLX18" s="2120"/>
      <c r="WLY18" s="2120"/>
      <c r="WLZ18" s="2120"/>
      <c r="WMA18" s="2120"/>
      <c r="WMB18" s="2120"/>
      <c r="WMC18" s="2120" t="s">
        <v>1155</v>
      </c>
      <c r="WMD18" s="2120"/>
      <c r="WME18" s="2120"/>
      <c r="WMF18" s="2120"/>
      <c r="WMG18" s="2120"/>
      <c r="WMH18" s="2120"/>
      <c r="WMI18" s="2120"/>
      <c r="WMJ18" s="2120"/>
      <c r="WMK18" s="2120"/>
      <c r="WML18" s="2120"/>
      <c r="WMM18" s="2120"/>
      <c r="WMN18" s="2120"/>
      <c r="WMO18" s="2120"/>
      <c r="WMP18" s="2120"/>
      <c r="WMQ18" s="2120"/>
      <c r="WMR18" s="2120"/>
      <c r="WMS18" s="2120" t="s">
        <v>1155</v>
      </c>
      <c r="WMT18" s="2120"/>
      <c r="WMU18" s="2120"/>
      <c r="WMV18" s="2120"/>
      <c r="WMW18" s="2120"/>
      <c r="WMX18" s="2120"/>
      <c r="WMY18" s="2120"/>
      <c r="WMZ18" s="2120"/>
      <c r="WNA18" s="2120"/>
      <c r="WNB18" s="2120"/>
      <c r="WNC18" s="2120"/>
      <c r="WND18" s="2120"/>
      <c r="WNE18" s="2120"/>
      <c r="WNF18" s="2120"/>
      <c r="WNG18" s="2120"/>
      <c r="WNH18" s="2120"/>
      <c r="WNI18" s="2120" t="s">
        <v>1155</v>
      </c>
      <c r="WNJ18" s="2120"/>
      <c r="WNK18" s="2120"/>
      <c r="WNL18" s="2120"/>
      <c r="WNM18" s="2120"/>
      <c r="WNN18" s="2120"/>
      <c r="WNO18" s="2120"/>
      <c r="WNP18" s="2120"/>
      <c r="WNQ18" s="2120"/>
      <c r="WNR18" s="2120"/>
      <c r="WNS18" s="2120"/>
      <c r="WNT18" s="2120"/>
      <c r="WNU18" s="2120"/>
      <c r="WNV18" s="2120"/>
      <c r="WNW18" s="2120"/>
      <c r="WNX18" s="2120"/>
      <c r="WNY18" s="2120" t="s">
        <v>1155</v>
      </c>
      <c r="WNZ18" s="2120"/>
      <c r="WOA18" s="2120"/>
      <c r="WOB18" s="2120"/>
      <c r="WOC18" s="2120"/>
      <c r="WOD18" s="2120"/>
      <c r="WOE18" s="2120"/>
      <c r="WOF18" s="2120"/>
      <c r="WOG18" s="2120"/>
      <c r="WOH18" s="2120"/>
      <c r="WOI18" s="2120"/>
      <c r="WOJ18" s="2120"/>
      <c r="WOK18" s="2120"/>
      <c r="WOL18" s="2120"/>
      <c r="WOM18" s="2120"/>
      <c r="WON18" s="2120"/>
      <c r="WOO18" s="2120" t="s">
        <v>1155</v>
      </c>
      <c r="WOP18" s="2120"/>
      <c r="WOQ18" s="2120"/>
      <c r="WOR18" s="2120"/>
      <c r="WOS18" s="2120"/>
      <c r="WOT18" s="2120"/>
      <c r="WOU18" s="2120"/>
      <c r="WOV18" s="2120"/>
      <c r="WOW18" s="2120"/>
      <c r="WOX18" s="2120"/>
      <c r="WOY18" s="2120"/>
      <c r="WOZ18" s="2120"/>
      <c r="WPA18" s="2120"/>
      <c r="WPB18" s="2120"/>
      <c r="WPC18" s="2120"/>
      <c r="WPD18" s="2120"/>
      <c r="WPE18" s="2120" t="s">
        <v>1155</v>
      </c>
      <c r="WPF18" s="2120"/>
      <c r="WPG18" s="2120"/>
      <c r="WPH18" s="2120"/>
      <c r="WPI18" s="2120"/>
      <c r="WPJ18" s="2120"/>
      <c r="WPK18" s="2120"/>
      <c r="WPL18" s="2120"/>
      <c r="WPM18" s="2120"/>
      <c r="WPN18" s="2120"/>
      <c r="WPO18" s="2120"/>
      <c r="WPP18" s="2120"/>
      <c r="WPQ18" s="2120"/>
      <c r="WPR18" s="2120"/>
      <c r="WPS18" s="2120"/>
      <c r="WPT18" s="2120"/>
      <c r="WPU18" s="2120" t="s">
        <v>1155</v>
      </c>
      <c r="WPV18" s="2120"/>
      <c r="WPW18" s="2120"/>
      <c r="WPX18" s="2120"/>
      <c r="WPY18" s="2120"/>
      <c r="WPZ18" s="2120"/>
      <c r="WQA18" s="2120"/>
      <c r="WQB18" s="2120"/>
      <c r="WQC18" s="2120"/>
      <c r="WQD18" s="2120"/>
      <c r="WQE18" s="2120"/>
      <c r="WQF18" s="2120"/>
      <c r="WQG18" s="2120"/>
      <c r="WQH18" s="2120"/>
      <c r="WQI18" s="2120"/>
      <c r="WQJ18" s="2120"/>
      <c r="WQK18" s="2120" t="s">
        <v>1155</v>
      </c>
      <c r="WQL18" s="2120"/>
      <c r="WQM18" s="2120"/>
      <c r="WQN18" s="2120"/>
      <c r="WQO18" s="2120"/>
      <c r="WQP18" s="2120"/>
      <c r="WQQ18" s="2120"/>
      <c r="WQR18" s="2120"/>
      <c r="WQS18" s="2120"/>
      <c r="WQT18" s="2120"/>
      <c r="WQU18" s="2120"/>
      <c r="WQV18" s="2120"/>
      <c r="WQW18" s="2120"/>
      <c r="WQX18" s="2120"/>
      <c r="WQY18" s="2120"/>
      <c r="WQZ18" s="2120"/>
      <c r="WRA18" s="2120" t="s">
        <v>1155</v>
      </c>
      <c r="WRB18" s="2120"/>
      <c r="WRC18" s="2120"/>
      <c r="WRD18" s="2120"/>
      <c r="WRE18" s="2120"/>
      <c r="WRF18" s="2120"/>
      <c r="WRG18" s="2120"/>
      <c r="WRH18" s="2120"/>
      <c r="WRI18" s="2120"/>
      <c r="WRJ18" s="2120"/>
      <c r="WRK18" s="2120"/>
      <c r="WRL18" s="2120"/>
      <c r="WRM18" s="2120"/>
      <c r="WRN18" s="2120"/>
      <c r="WRO18" s="2120"/>
      <c r="WRP18" s="2120"/>
      <c r="WRQ18" s="2120" t="s">
        <v>1155</v>
      </c>
      <c r="WRR18" s="2120"/>
      <c r="WRS18" s="2120"/>
      <c r="WRT18" s="2120"/>
      <c r="WRU18" s="2120"/>
      <c r="WRV18" s="2120"/>
      <c r="WRW18" s="2120"/>
      <c r="WRX18" s="2120"/>
      <c r="WRY18" s="2120"/>
      <c r="WRZ18" s="2120"/>
      <c r="WSA18" s="2120"/>
      <c r="WSB18" s="2120"/>
      <c r="WSC18" s="2120"/>
      <c r="WSD18" s="2120"/>
      <c r="WSE18" s="2120"/>
      <c r="WSF18" s="2120"/>
      <c r="WSG18" s="2120" t="s">
        <v>1155</v>
      </c>
      <c r="WSH18" s="2120"/>
      <c r="WSI18" s="2120"/>
      <c r="WSJ18" s="2120"/>
      <c r="WSK18" s="2120"/>
      <c r="WSL18" s="2120"/>
      <c r="WSM18" s="2120"/>
      <c r="WSN18" s="2120"/>
      <c r="WSO18" s="2120"/>
      <c r="WSP18" s="2120"/>
      <c r="WSQ18" s="2120"/>
      <c r="WSR18" s="2120"/>
      <c r="WSS18" s="2120"/>
      <c r="WST18" s="2120"/>
      <c r="WSU18" s="2120"/>
      <c r="WSV18" s="2120"/>
      <c r="WSW18" s="2120" t="s">
        <v>1155</v>
      </c>
      <c r="WSX18" s="2120"/>
      <c r="WSY18" s="2120"/>
      <c r="WSZ18" s="2120"/>
      <c r="WTA18" s="2120"/>
      <c r="WTB18" s="2120"/>
      <c r="WTC18" s="2120"/>
      <c r="WTD18" s="2120"/>
      <c r="WTE18" s="2120"/>
      <c r="WTF18" s="2120"/>
      <c r="WTG18" s="2120"/>
      <c r="WTH18" s="2120"/>
      <c r="WTI18" s="2120"/>
      <c r="WTJ18" s="2120"/>
      <c r="WTK18" s="2120"/>
      <c r="WTL18" s="2120"/>
      <c r="WTM18" s="2120" t="s">
        <v>1155</v>
      </c>
      <c r="WTN18" s="2120"/>
      <c r="WTO18" s="2120"/>
      <c r="WTP18" s="2120"/>
      <c r="WTQ18" s="2120"/>
      <c r="WTR18" s="2120"/>
      <c r="WTS18" s="2120"/>
      <c r="WTT18" s="2120"/>
      <c r="WTU18" s="2120"/>
      <c r="WTV18" s="2120"/>
      <c r="WTW18" s="2120"/>
      <c r="WTX18" s="2120"/>
      <c r="WTY18" s="2120"/>
      <c r="WTZ18" s="2120"/>
      <c r="WUA18" s="2120"/>
      <c r="WUB18" s="2120"/>
      <c r="WUC18" s="2120" t="s">
        <v>1155</v>
      </c>
      <c r="WUD18" s="2120"/>
      <c r="WUE18" s="2120"/>
      <c r="WUF18" s="2120"/>
      <c r="WUG18" s="2120"/>
      <c r="WUH18" s="2120"/>
      <c r="WUI18" s="2120"/>
      <c r="WUJ18" s="2120"/>
      <c r="WUK18" s="2120"/>
      <c r="WUL18" s="2120"/>
      <c r="WUM18" s="2120"/>
      <c r="WUN18" s="2120"/>
      <c r="WUO18" s="2120"/>
      <c r="WUP18" s="2120"/>
      <c r="WUQ18" s="2120"/>
      <c r="WUR18" s="2120"/>
      <c r="WUS18" s="2120" t="s">
        <v>1155</v>
      </c>
      <c r="WUT18" s="2120"/>
      <c r="WUU18" s="2120"/>
      <c r="WUV18" s="2120"/>
      <c r="WUW18" s="2120"/>
      <c r="WUX18" s="2120"/>
      <c r="WUY18" s="2120"/>
      <c r="WUZ18" s="2120"/>
      <c r="WVA18" s="2120"/>
      <c r="WVB18" s="2120"/>
      <c r="WVC18" s="2120"/>
      <c r="WVD18" s="2120"/>
      <c r="WVE18" s="2120"/>
      <c r="WVF18" s="2120"/>
      <c r="WVG18" s="2120"/>
      <c r="WVH18" s="2120"/>
      <c r="WVI18" s="2120" t="s">
        <v>1155</v>
      </c>
      <c r="WVJ18" s="2120"/>
      <c r="WVK18" s="2120"/>
      <c r="WVL18" s="2120"/>
      <c r="WVM18" s="2120"/>
      <c r="WVN18" s="2120"/>
      <c r="WVO18" s="2120"/>
      <c r="WVP18" s="2120"/>
      <c r="WVQ18" s="2120"/>
      <c r="WVR18" s="2120"/>
      <c r="WVS18" s="2120"/>
      <c r="WVT18" s="2120"/>
      <c r="WVU18" s="2120"/>
      <c r="WVV18" s="2120"/>
      <c r="WVW18" s="2120"/>
      <c r="WVX18" s="2120"/>
      <c r="WVY18" s="2120" t="s">
        <v>1155</v>
      </c>
      <c r="WVZ18" s="2120"/>
      <c r="WWA18" s="2120"/>
      <c r="WWB18" s="2120"/>
      <c r="WWC18" s="2120"/>
      <c r="WWD18" s="2120"/>
      <c r="WWE18" s="2120"/>
      <c r="WWF18" s="2120"/>
      <c r="WWG18" s="2120"/>
      <c r="WWH18" s="2120"/>
      <c r="WWI18" s="2120"/>
      <c r="WWJ18" s="2120"/>
      <c r="WWK18" s="2120"/>
      <c r="WWL18" s="2120"/>
      <c r="WWM18" s="2120"/>
      <c r="WWN18" s="2120"/>
      <c r="WWO18" s="2120" t="s">
        <v>1155</v>
      </c>
      <c r="WWP18" s="2120"/>
      <c r="WWQ18" s="2120"/>
      <c r="WWR18" s="2120"/>
      <c r="WWS18" s="2120"/>
      <c r="WWT18" s="2120"/>
      <c r="WWU18" s="2120"/>
      <c r="WWV18" s="2120"/>
      <c r="WWW18" s="2120"/>
      <c r="WWX18" s="2120"/>
      <c r="WWY18" s="2120"/>
      <c r="WWZ18" s="2120"/>
      <c r="WXA18" s="2120"/>
      <c r="WXB18" s="2120"/>
      <c r="WXC18" s="2120"/>
      <c r="WXD18" s="2120"/>
      <c r="WXE18" s="2120" t="s">
        <v>1155</v>
      </c>
      <c r="WXF18" s="2120"/>
      <c r="WXG18" s="2120"/>
      <c r="WXH18" s="2120"/>
      <c r="WXI18" s="2120"/>
      <c r="WXJ18" s="2120"/>
      <c r="WXK18" s="2120"/>
      <c r="WXL18" s="2120"/>
      <c r="WXM18" s="2120"/>
      <c r="WXN18" s="2120"/>
      <c r="WXO18" s="2120"/>
      <c r="WXP18" s="2120"/>
      <c r="WXQ18" s="2120"/>
      <c r="WXR18" s="2120"/>
      <c r="WXS18" s="2120"/>
      <c r="WXT18" s="2120"/>
      <c r="WXU18" s="2120" t="s">
        <v>1155</v>
      </c>
      <c r="WXV18" s="2120"/>
      <c r="WXW18" s="2120"/>
      <c r="WXX18" s="2120"/>
      <c r="WXY18" s="2120"/>
      <c r="WXZ18" s="2120"/>
      <c r="WYA18" s="2120"/>
      <c r="WYB18" s="2120"/>
      <c r="WYC18" s="2120"/>
      <c r="WYD18" s="2120"/>
      <c r="WYE18" s="2120"/>
      <c r="WYF18" s="2120"/>
      <c r="WYG18" s="2120"/>
      <c r="WYH18" s="2120"/>
      <c r="WYI18" s="2120"/>
      <c r="WYJ18" s="2120"/>
      <c r="WYK18" s="2120" t="s">
        <v>1155</v>
      </c>
      <c r="WYL18" s="2120"/>
      <c r="WYM18" s="2120"/>
      <c r="WYN18" s="2120"/>
      <c r="WYO18" s="2120"/>
      <c r="WYP18" s="2120"/>
      <c r="WYQ18" s="2120"/>
      <c r="WYR18" s="2120"/>
      <c r="WYS18" s="2120"/>
      <c r="WYT18" s="2120"/>
      <c r="WYU18" s="2120"/>
      <c r="WYV18" s="2120"/>
      <c r="WYW18" s="2120"/>
      <c r="WYX18" s="2120"/>
      <c r="WYY18" s="2120"/>
      <c r="WYZ18" s="2120"/>
      <c r="WZA18" s="2120" t="s">
        <v>1155</v>
      </c>
      <c r="WZB18" s="2120"/>
      <c r="WZC18" s="2120"/>
      <c r="WZD18" s="2120"/>
      <c r="WZE18" s="2120"/>
      <c r="WZF18" s="2120"/>
      <c r="WZG18" s="2120"/>
      <c r="WZH18" s="2120"/>
      <c r="WZI18" s="2120"/>
      <c r="WZJ18" s="2120"/>
      <c r="WZK18" s="2120"/>
      <c r="WZL18" s="2120"/>
      <c r="WZM18" s="2120"/>
      <c r="WZN18" s="2120"/>
      <c r="WZO18" s="2120"/>
      <c r="WZP18" s="2120"/>
      <c r="WZQ18" s="2120" t="s">
        <v>1155</v>
      </c>
      <c r="WZR18" s="2120"/>
      <c r="WZS18" s="2120"/>
      <c r="WZT18" s="2120"/>
      <c r="WZU18" s="2120"/>
      <c r="WZV18" s="2120"/>
      <c r="WZW18" s="2120"/>
      <c r="WZX18" s="2120"/>
      <c r="WZY18" s="2120"/>
      <c r="WZZ18" s="2120"/>
      <c r="XAA18" s="2120"/>
      <c r="XAB18" s="2120"/>
      <c r="XAC18" s="2120"/>
      <c r="XAD18" s="2120"/>
      <c r="XAE18" s="2120"/>
      <c r="XAF18" s="2120"/>
      <c r="XAG18" s="2120" t="s">
        <v>1155</v>
      </c>
      <c r="XAH18" s="2120"/>
      <c r="XAI18" s="2120"/>
      <c r="XAJ18" s="2120"/>
      <c r="XAK18" s="2120"/>
      <c r="XAL18" s="2120"/>
      <c r="XAM18" s="2120"/>
      <c r="XAN18" s="2120"/>
      <c r="XAO18" s="2120"/>
      <c r="XAP18" s="2120"/>
      <c r="XAQ18" s="2120"/>
      <c r="XAR18" s="2120"/>
      <c r="XAS18" s="2120"/>
      <c r="XAT18" s="2120"/>
      <c r="XAU18" s="2120"/>
      <c r="XAV18" s="2120"/>
      <c r="XAW18" s="2120" t="s">
        <v>1155</v>
      </c>
      <c r="XAX18" s="2120"/>
      <c r="XAY18" s="2120"/>
      <c r="XAZ18" s="2120"/>
      <c r="XBA18" s="2120"/>
      <c r="XBB18" s="2120"/>
      <c r="XBC18" s="2120"/>
      <c r="XBD18" s="2120"/>
      <c r="XBE18" s="2120"/>
      <c r="XBF18" s="2120"/>
      <c r="XBG18" s="2120"/>
      <c r="XBH18" s="2120"/>
      <c r="XBI18" s="2120"/>
      <c r="XBJ18" s="2120"/>
      <c r="XBK18" s="2120"/>
      <c r="XBL18" s="2120"/>
      <c r="XBM18" s="2120" t="s">
        <v>1155</v>
      </c>
      <c r="XBN18" s="2120"/>
      <c r="XBO18" s="2120"/>
      <c r="XBP18" s="2120"/>
      <c r="XBQ18" s="2120"/>
      <c r="XBR18" s="2120"/>
      <c r="XBS18" s="2120"/>
      <c r="XBT18" s="2120"/>
      <c r="XBU18" s="2120"/>
      <c r="XBV18" s="2120"/>
      <c r="XBW18" s="2120"/>
      <c r="XBX18" s="2120"/>
      <c r="XBY18" s="2120"/>
      <c r="XBZ18" s="2120"/>
      <c r="XCA18" s="2120"/>
      <c r="XCB18" s="2120"/>
      <c r="XCC18" s="2120" t="s">
        <v>1155</v>
      </c>
      <c r="XCD18" s="2120"/>
      <c r="XCE18" s="2120"/>
      <c r="XCF18" s="2120"/>
      <c r="XCG18" s="2120"/>
      <c r="XCH18" s="2120"/>
      <c r="XCI18" s="2120"/>
      <c r="XCJ18" s="2120"/>
      <c r="XCK18" s="2120"/>
      <c r="XCL18" s="2120"/>
      <c r="XCM18" s="2120"/>
      <c r="XCN18" s="2120"/>
      <c r="XCO18" s="2120"/>
      <c r="XCP18" s="2120"/>
      <c r="XCQ18" s="2120"/>
      <c r="XCR18" s="2120"/>
      <c r="XCS18" s="2120" t="s">
        <v>1155</v>
      </c>
      <c r="XCT18" s="2120"/>
      <c r="XCU18" s="2120"/>
      <c r="XCV18" s="2120"/>
      <c r="XCW18" s="2120"/>
      <c r="XCX18" s="2120"/>
      <c r="XCY18" s="2120"/>
      <c r="XCZ18" s="2120"/>
      <c r="XDA18" s="2120"/>
      <c r="XDB18" s="2120"/>
      <c r="XDC18" s="2120"/>
      <c r="XDD18" s="2120"/>
      <c r="XDE18" s="2120"/>
      <c r="XDF18" s="2120"/>
      <c r="XDG18" s="2120"/>
      <c r="XDH18" s="2120"/>
      <c r="XDI18" s="2120" t="s">
        <v>1155</v>
      </c>
      <c r="XDJ18" s="2120"/>
      <c r="XDK18" s="2120"/>
      <c r="XDL18" s="2120"/>
      <c r="XDM18" s="2120"/>
      <c r="XDN18" s="2120"/>
      <c r="XDO18" s="2120"/>
      <c r="XDP18" s="2120"/>
      <c r="XDQ18" s="2120"/>
      <c r="XDR18" s="2120"/>
      <c r="XDS18" s="2120"/>
      <c r="XDT18" s="2120"/>
      <c r="XDU18" s="2120"/>
      <c r="XDV18" s="2120"/>
      <c r="XDW18" s="2120"/>
      <c r="XDX18" s="2120"/>
      <c r="XDY18" s="2120" t="s">
        <v>1155</v>
      </c>
      <c r="XDZ18" s="2120"/>
      <c r="XEA18" s="2120"/>
      <c r="XEB18" s="2120"/>
      <c r="XEC18" s="2120"/>
      <c r="XED18" s="2120"/>
      <c r="XEE18" s="2120"/>
      <c r="XEF18" s="2120"/>
      <c r="XEG18" s="2120"/>
      <c r="XEH18" s="2120"/>
      <c r="XEI18" s="2120"/>
      <c r="XEJ18" s="2120"/>
      <c r="XEK18" s="2120"/>
      <c r="XEL18" s="2120"/>
      <c r="XEM18" s="2120"/>
      <c r="XEN18" s="2120"/>
      <c r="XEO18" s="2120" t="s">
        <v>1155</v>
      </c>
      <c r="XEP18" s="2120"/>
      <c r="XEQ18" s="2120"/>
      <c r="XER18" s="2120"/>
      <c r="XES18" s="2120"/>
      <c r="XET18" s="2120"/>
      <c r="XEU18" s="2120"/>
      <c r="XEV18" s="2120"/>
      <c r="XEW18" s="2120"/>
      <c r="XEX18" s="2120"/>
      <c r="XEY18" s="2120"/>
      <c r="XEZ18" s="2120"/>
      <c r="XFA18" s="2120"/>
      <c r="XFB18" s="2120"/>
      <c r="XFC18" s="2120"/>
      <c r="XFD18" s="2120"/>
    </row>
    <row r="19" spans="1:16384" x14ac:dyDescent="0.35">
      <c r="A19" s="64"/>
      <c r="B19" s="64"/>
      <c r="C19" s="64"/>
      <c r="D19" s="64"/>
      <c r="E19" s="64"/>
      <c r="F19" s="64"/>
      <c r="G19" s="64"/>
      <c r="H19" s="64"/>
      <c r="I19" s="64"/>
      <c r="J19" s="64"/>
      <c r="K19" s="64"/>
      <c r="L19" s="64"/>
      <c r="M19" s="64"/>
      <c r="N19" s="64"/>
      <c r="O19" s="64"/>
      <c r="P19" s="64"/>
      <c r="Q19" s="64"/>
    </row>
    <row r="20" spans="1:16384" x14ac:dyDescent="0.35">
      <c r="A20" s="64"/>
      <c r="B20" s="64"/>
      <c r="C20" s="64"/>
      <c r="D20" s="64"/>
      <c r="E20" s="64"/>
      <c r="F20" s="64"/>
      <c r="G20" s="64"/>
      <c r="H20" s="64"/>
      <c r="I20" s="64"/>
      <c r="J20" s="64"/>
      <c r="K20" s="64"/>
      <c r="L20" s="64"/>
      <c r="M20" s="64"/>
      <c r="N20" s="64"/>
      <c r="O20" s="64"/>
      <c r="P20" s="64"/>
      <c r="Q20" s="64"/>
    </row>
    <row r="21" spans="1:16384" x14ac:dyDescent="0.35">
      <c r="A21" s="64"/>
      <c r="B21" s="64"/>
      <c r="C21" s="64"/>
      <c r="D21" s="64"/>
      <c r="E21" s="64"/>
      <c r="F21" s="64"/>
      <c r="G21" s="64"/>
      <c r="H21" s="64"/>
      <c r="P21" s="64"/>
      <c r="Q21" s="64"/>
    </row>
    <row r="22" spans="1:16384" ht="15" thickBot="1" x14ac:dyDescent="0.4"/>
    <row r="23" spans="1:16384" ht="36" customHeight="1" thickTop="1" thickBot="1" x14ac:dyDescent="0.4">
      <c r="B23" s="2121" t="s">
        <v>1244</v>
      </c>
      <c r="C23" s="2122"/>
      <c r="D23" s="2122"/>
      <c r="E23" s="2123"/>
      <c r="F23" s="1444" t="s">
        <v>43</v>
      </c>
      <c r="G23" s="2124" t="s">
        <v>1160</v>
      </c>
      <c r="H23" s="2125"/>
      <c r="I23" s="2126" t="s">
        <v>17</v>
      </c>
      <c r="J23" s="2126"/>
      <c r="K23" s="2126"/>
      <c r="L23" s="2126"/>
      <c r="M23" s="2127"/>
    </row>
    <row r="24" spans="1:16384" ht="15" thickTop="1" x14ac:dyDescent="0.35">
      <c r="B24" s="1338"/>
      <c r="C24" s="98"/>
      <c r="D24" s="98"/>
      <c r="E24" s="98"/>
      <c r="F24" s="1329"/>
      <c r="G24" s="1330" t="s">
        <v>1172</v>
      </c>
      <c r="H24" s="1331" t="s">
        <v>1171</v>
      </c>
      <c r="I24" s="98"/>
      <c r="J24" s="98"/>
      <c r="K24" s="98"/>
      <c r="L24" s="98"/>
      <c r="M24" s="1337"/>
    </row>
    <row r="25" spans="1:16384" x14ac:dyDescent="0.35">
      <c r="B25" s="1338" t="s">
        <v>1245</v>
      </c>
      <c r="C25" s="98"/>
      <c r="D25" s="98"/>
      <c r="E25" s="98"/>
      <c r="F25" s="1329"/>
      <c r="G25" s="1330"/>
      <c r="H25" s="1331"/>
      <c r="I25" s="98"/>
      <c r="J25" s="98"/>
      <c r="K25" s="98"/>
      <c r="L25" s="98"/>
      <c r="M25" s="1337"/>
    </row>
    <row r="26" spans="1:16384" x14ac:dyDescent="0.35">
      <c r="B26" s="1338" t="s">
        <v>1391</v>
      </c>
      <c r="C26" s="98"/>
      <c r="D26" s="98"/>
      <c r="E26" s="98"/>
      <c r="F26" s="1454">
        <v>3000</v>
      </c>
      <c r="G26" s="1330"/>
      <c r="H26" s="1331"/>
      <c r="I26" s="98"/>
      <c r="J26" s="98"/>
      <c r="K26" s="98"/>
      <c r="L26" s="98"/>
      <c r="M26" s="1337"/>
    </row>
    <row r="27" spans="1:16384" x14ac:dyDescent="0.35">
      <c r="B27" s="1338" t="s">
        <v>1157</v>
      </c>
      <c r="C27" s="98"/>
      <c r="D27" s="98"/>
      <c r="E27" s="98"/>
      <c r="F27" s="1454">
        <v>1000</v>
      </c>
      <c r="G27" s="1450" t="s">
        <v>1163</v>
      </c>
      <c r="H27" s="1331"/>
      <c r="I27" s="2134"/>
      <c r="J27" s="2135"/>
      <c r="K27" s="2135"/>
      <c r="L27" s="2135"/>
      <c r="M27" s="2136"/>
    </row>
    <row r="28" spans="1:16384" x14ac:dyDescent="0.35">
      <c r="B28" s="1338" t="s">
        <v>1164</v>
      </c>
      <c r="C28" s="98"/>
      <c r="D28" s="98"/>
      <c r="E28" s="98"/>
      <c r="F28" s="1449"/>
      <c r="G28" s="1450"/>
      <c r="H28" s="1331"/>
      <c r="I28" s="2134"/>
      <c r="J28" s="2135"/>
      <c r="K28" s="2135"/>
      <c r="L28" s="2135"/>
      <c r="M28" s="2136"/>
    </row>
    <row r="29" spans="1:16384" x14ac:dyDescent="0.35">
      <c r="B29" s="1338" t="s">
        <v>1158</v>
      </c>
      <c r="C29" s="98"/>
      <c r="D29" s="98"/>
      <c r="E29" s="98"/>
      <c r="F29" s="1454">
        <v>200</v>
      </c>
      <c r="G29" s="1451">
        <f>F29/F27</f>
        <v>0.2</v>
      </c>
      <c r="H29" s="1458">
        <f>F29/F27</f>
        <v>0.2</v>
      </c>
      <c r="I29" s="2134"/>
      <c r="J29" s="2135"/>
      <c r="K29" s="2135"/>
      <c r="L29" s="2135"/>
      <c r="M29" s="2136"/>
    </row>
    <row r="30" spans="1:16384" x14ac:dyDescent="0.35">
      <c r="B30" s="1338" t="s">
        <v>1165</v>
      </c>
      <c r="C30" s="98"/>
      <c r="D30" s="98"/>
      <c r="E30" s="98"/>
      <c r="F30" s="1449"/>
      <c r="G30" s="1451"/>
      <c r="H30" s="1331"/>
      <c r="I30" s="2134"/>
      <c r="J30" s="2135"/>
      <c r="K30" s="2135"/>
      <c r="L30" s="2135"/>
      <c r="M30" s="2136"/>
    </row>
    <row r="31" spans="1:16384" x14ac:dyDescent="0.35">
      <c r="B31" s="1338" t="s">
        <v>1159</v>
      </c>
      <c r="C31" s="98"/>
      <c r="D31" s="98"/>
      <c r="E31" s="98"/>
      <c r="F31" s="1454">
        <v>50</v>
      </c>
      <c r="G31" s="1451">
        <f>F31/F29</f>
        <v>0.25</v>
      </c>
      <c r="H31" s="1458">
        <f>F31/F27</f>
        <v>0.05</v>
      </c>
      <c r="I31" s="2134"/>
      <c r="J31" s="2135"/>
      <c r="K31" s="2135"/>
      <c r="L31" s="2135"/>
      <c r="M31" s="2136"/>
    </row>
    <row r="32" spans="1:16384" x14ac:dyDescent="0.35">
      <c r="B32" s="1338" t="s">
        <v>1166</v>
      </c>
      <c r="C32" s="98"/>
      <c r="D32" s="98"/>
      <c r="E32" s="98"/>
      <c r="F32" s="1329"/>
      <c r="G32" s="1452"/>
      <c r="H32" s="1331"/>
      <c r="I32" s="2134"/>
      <c r="J32" s="2135"/>
      <c r="K32" s="2135"/>
      <c r="L32" s="2135"/>
      <c r="M32" s="2136"/>
    </row>
    <row r="33" spans="2:13" x14ac:dyDescent="0.35">
      <c r="B33" s="1338" t="s">
        <v>1246</v>
      </c>
      <c r="C33" s="98"/>
      <c r="D33" s="98"/>
      <c r="E33" s="98"/>
      <c r="F33" s="1454"/>
      <c r="G33" s="1451"/>
      <c r="H33" s="1331"/>
      <c r="I33" s="2134"/>
      <c r="J33" s="2135"/>
      <c r="K33" s="2135"/>
      <c r="L33" s="2135"/>
      <c r="M33" s="2136"/>
    </row>
    <row r="34" spans="2:13" x14ac:dyDescent="0.35">
      <c r="B34" s="1338" t="s">
        <v>1397</v>
      </c>
      <c r="C34" s="98"/>
      <c r="D34" s="98"/>
      <c r="E34" s="98"/>
      <c r="F34" s="1454"/>
      <c r="G34" s="1451"/>
      <c r="H34" s="1331"/>
      <c r="I34" s="2134"/>
      <c r="J34" s="2135"/>
      <c r="K34" s="2135"/>
      <c r="L34" s="2135"/>
      <c r="M34" s="2136"/>
    </row>
    <row r="35" spans="2:13" ht="15" thickBot="1" x14ac:dyDescent="0.4">
      <c r="B35" s="1441"/>
      <c r="C35" s="1442"/>
      <c r="D35" s="1442"/>
      <c r="E35" s="1442"/>
      <c r="F35" s="1332"/>
      <c r="G35" s="1333"/>
      <c r="H35" s="1334"/>
      <c r="I35" s="1442"/>
      <c r="J35" s="1442"/>
      <c r="K35" s="1442"/>
      <c r="L35" s="1442"/>
      <c r="M35" s="1443"/>
    </row>
    <row r="36" spans="2:13" ht="15.5" thickTop="1" thickBot="1" x14ac:dyDescent="0.4"/>
    <row r="37" spans="2:13" ht="30" customHeight="1" thickTop="1" thickBot="1" x14ac:dyDescent="0.4">
      <c r="B37" s="2131" t="s">
        <v>1247</v>
      </c>
      <c r="C37" s="2132"/>
      <c r="D37" s="2132"/>
      <c r="E37" s="2133"/>
      <c r="F37" s="1444" t="s">
        <v>1168</v>
      </c>
      <c r="G37" s="1445" t="s">
        <v>1169</v>
      </c>
      <c r="H37" s="1445" t="s">
        <v>1170</v>
      </c>
      <c r="I37" s="2126" t="s">
        <v>17</v>
      </c>
      <c r="J37" s="2126"/>
      <c r="K37" s="2126"/>
      <c r="L37" s="2126"/>
      <c r="M37" s="2127"/>
    </row>
    <row r="38" spans="2:13" ht="15" thickTop="1" x14ac:dyDescent="0.35">
      <c r="B38" s="2128"/>
      <c r="C38" s="2129"/>
      <c r="D38" s="2129"/>
      <c r="E38" s="2130"/>
      <c r="F38" s="1329"/>
      <c r="G38" s="1330"/>
      <c r="H38" s="1330"/>
      <c r="I38" s="1446"/>
      <c r="J38" s="1335"/>
      <c r="K38" s="1335"/>
      <c r="L38" s="1335"/>
      <c r="M38" s="1336"/>
    </row>
    <row r="39" spans="2:13" x14ac:dyDescent="0.35">
      <c r="B39" s="1338" t="s">
        <v>1248</v>
      </c>
      <c r="C39" s="98"/>
      <c r="D39" s="98"/>
      <c r="E39" s="98"/>
      <c r="F39" s="1329"/>
      <c r="G39" s="1330"/>
      <c r="H39" s="1330"/>
      <c r="I39" s="1447"/>
      <c r="J39" s="98"/>
      <c r="K39" s="98"/>
      <c r="L39" s="98"/>
      <c r="M39" s="1337"/>
    </row>
    <row r="40" spans="2:13" x14ac:dyDescent="0.35">
      <c r="B40" s="1338" t="s">
        <v>1161</v>
      </c>
      <c r="C40" s="98"/>
      <c r="D40" s="98"/>
      <c r="E40" s="98"/>
      <c r="F40" s="1454">
        <v>22</v>
      </c>
      <c r="G40" s="1455"/>
      <c r="H40" s="1455"/>
      <c r="I40" s="1447"/>
      <c r="J40" s="98"/>
      <c r="K40" s="98"/>
      <c r="L40" s="98"/>
      <c r="M40" s="1337"/>
    </row>
    <row r="41" spans="2:13" x14ac:dyDescent="0.35">
      <c r="B41" s="1338" t="s">
        <v>1162</v>
      </c>
      <c r="C41" s="98"/>
      <c r="D41" s="98"/>
      <c r="E41" s="98"/>
      <c r="F41" s="1454"/>
      <c r="G41" s="1455"/>
      <c r="H41" s="1455"/>
      <c r="I41" s="1447"/>
      <c r="J41" s="98"/>
      <c r="K41" s="98"/>
      <c r="L41" s="98"/>
      <c r="M41" s="1337"/>
    </row>
    <row r="42" spans="2:13" x14ac:dyDescent="0.35">
      <c r="B42" s="1338" t="s">
        <v>1249</v>
      </c>
      <c r="C42" s="98"/>
      <c r="D42" s="98"/>
      <c r="E42" s="98"/>
      <c r="F42" s="1453">
        <f>F40-F41</f>
        <v>22</v>
      </c>
      <c r="G42" s="1460">
        <f>G40-G41</f>
        <v>0</v>
      </c>
      <c r="H42" s="1460">
        <f>H40-H41</f>
        <v>0</v>
      </c>
      <c r="I42" s="1447"/>
      <c r="J42" s="98"/>
      <c r="K42" s="98"/>
      <c r="L42" s="98"/>
      <c r="M42" s="1337"/>
    </row>
    <row r="43" spans="2:13" x14ac:dyDescent="0.35">
      <c r="B43" s="1338"/>
      <c r="C43" s="98"/>
      <c r="D43" s="98"/>
      <c r="E43" s="98"/>
      <c r="F43" s="1453"/>
      <c r="G43" s="1460"/>
      <c r="H43" s="1460"/>
      <c r="I43" s="1447"/>
      <c r="J43" s="98"/>
      <c r="K43" s="98"/>
      <c r="L43" s="98"/>
      <c r="M43" s="1337"/>
    </row>
    <row r="44" spans="2:13" ht="15" thickBot="1" x14ac:dyDescent="0.4">
      <c r="B44" s="1441"/>
      <c r="C44" s="1442"/>
      <c r="D44" s="1442"/>
      <c r="E44" s="1442"/>
      <c r="F44" s="1456"/>
      <c r="G44" s="1457"/>
      <c r="H44" s="1457"/>
      <c r="I44" s="1448"/>
      <c r="J44" s="1442"/>
      <c r="K44" s="1442"/>
      <c r="L44" s="1442"/>
      <c r="M44" s="1443"/>
    </row>
    <row r="45" spans="2:13" ht="15.5" thickTop="1" thickBot="1" x14ac:dyDescent="0.4"/>
    <row r="46" spans="2:13" s="340" customFormat="1" ht="22" thickTop="1" thickBot="1" x14ac:dyDescent="0.4">
      <c r="B46" s="2131" t="s">
        <v>1250</v>
      </c>
      <c r="C46" s="2132"/>
      <c r="D46" s="2132"/>
      <c r="E46" s="2133"/>
      <c r="F46" s="1444" t="s">
        <v>1168</v>
      </c>
      <c r="G46" s="1445" t="s">
        <v>1169</v>
      </c>
      <c r="H46" s="1445" t="s">
        <v>1170</v>
      </c>
      <c r="I46" s="2126" t="s">
        <v>17</v>
      </c>
      <c r="J46" s="2126"/>
      <c r="K46" s="2126"/>
      <c r="L46" s="2126"/>
      <c r="M46" s="2127"/>
    </row>
    <row r="47" spans="2:13" ht="15" thickTop="1" x14ac:dyDescent="0.35">
      <c r="B47" s="2128"/>
      <c r="C47" s="2129"/>
      <c r="D47" s="2129"/>
      <c r="E47" s="2130"/>
      <c r="F47" s="1329"/>
      <c r="G47" s="1330"/>
      <c r="H47" s="1330"/>
      <c r="I47" s="1446"/>
      <c r="J47" s="1335"/>
      <c r="K47" s="1335"/>
      <c r="L47" s="1335"/>
      <c r="M47" s="1336"/>
    </row>
    <row r="48" spans="2:13" x14ac:dyDescent="0.35">
      <c r="B48" s="1338"/>
      <c r="C48" s="98"/>
      <c r="D48" s="98"/>
      <c r="E48" s="98"/>
      <c r="F48" s="1329"/>
      <c r="G48" s="1330"/>
      <c r="H48" s="1330"/>
      <c r="I48" s="1447"/>
      <c r="J48" s="98"/>
      <c r="K48" s="98"/>
      <c r="L48" s="98"/>
      <c r="M48" s="1337"/>
    </row>
    <row r="49" spans="2:13" x14ac:dyDescent="0.35">
      <c r="B49" s="1338" t="s">
        <v>1251</v>
      </c>
      <c r="C49" s="98"/>
      <c r="D49" s="98"/>
      <c r="E49" s="98"/>
      <c r="F49" s="1454">
        <v>22</v>
      </c>
      <c r="G49" s="1455"/>
      <c r="H49" s="1455"/>
      <c r="I49" s="1447"/>
      <c r="J49" s="98"/>
      <c r="K49" s="98"/>
      <c r="L49" s="98"/>
      <c r="M49" s="1337"/>
    </row>
    <row r="50" spans="2:13" x14ac:dyDescent="0.35">
      <c r="B50" s="1338" t="s">
        <v>1161</v>
      </c>
      <c r="C50" s="98"/>
      <c r="D50" s="98"/>
      <c r="E50" s="98"/>
      <c r="F50" s="1454">
        <v>20</v>
      </c>
      <c r="G50" s="1455"/>
      <c r="H50" s="1455"/>
      <c r="I50" s="1447"/>
      <c r="J50" s="98"/>
      <c r="K50" s="98"/>
      <c r="L50" s="98"/>
      <c r="M50" s="1337"/>
    </row>
    <row r="51" spans="2:13" x14ac:dyDescent="0.35">
      <c r="B51" s="1338" t="s">
        <v>1162</v>
      </c>
      <c r="C51" s="98"/>
      <c r="D51" s="98"/>
      <c r="E51" s="98"/>
      <c r="F51" s="1453">
        <f>F49-F50</f>
        <v>2</v>
      </c>
      <c r="G51" s="1459">
        <f>G49-G50</f>
        <v>0</v>
      </c>
      <c r="H51" s="1459">
        <f>H49-H50</f>
        <v>0</v>
      </c>
      <c r="I51" s="1447"/>
      <c r="J51" s="98"/>
      <c r="K51" s="98"/>
      <c r="L51" s="98"/>
      <c r="M51" s="1337"/>
    </row>
    <row r="52" spans="2:13" x14ac:dyDescent="0.35">
      <c r="B52" s="1338" t="s">
        <v>1249</v>
      </c>
      <c r="C52" s="98"/>
      <c r="D52" s="98"/>
      <c r="E52" s="98"/>
      <c r="F52" s="1453"/>
      <c r="G52" s="1459"/>
      <c r="H52" s="1459"/>
      <c r="I52" s="1447"/>
      <c r="J52" s="98"/>
      <c r="K52" s="98"/>
      <c r="L52" s="98"/>
      <c r="M52" s="1337"/>
    </row>
    <row r="53" spans="2:13" x14ac:dyDescent="0.35">
      <c r="B53" s="1338" t="s">
        <v>1252</v>
      </c>
      <c r="C53" s="98"/>
      <c r="D53" s="98"/>
      <c r="E53" s="98"/>
      <c r="F53" s="1454"/>
      <c r="G53" s="1455"/>
      <c r="H53" s="1455"/>
      <c r="I53" s="1447"/>
      <c r="J53" s="98"/>
      <c r="K53" s="98"/>
      <c r="L53" s="98"/>
      <c r="M53" s="1337"/>
    </row>
    <row r="54" spans="2:13" x14ac:dyDescent="0.35">
      <c r="B54" s="1338" t="s">
        <v>1160</v>
      </c>
      <c r="C54" s="98"/>
      <c r="D54" s="98"/>
      <c r="E54" s="98"/>
      <c r="F54" s="1453"/>
      <c r="G54" s="1460"/>
      <c r="H54" s="1460"/>
      <c r="I54" s="1447"/>
      <c r="J54" s="98"/>
      <c r="K54" s="98"/>
      <c r="L54" s="98"/>
      <c r="M54" s="1337"/>
    </row>
    <row r="55" spans="2:13" x14ac:dyDescent="0.35">
      <c r="B55" s="1338"/>
      <c r="C55" s="98"/>
      <c r="D55" s="98"/>
      <c r="E55" s="98"/>
      <c r="F55" s="1454"/>
      <c r="G55" s="1455"/>
      <c r="H55" s="1455"/>
      <c r="I55" s="1447"/>
      <c r="J55" s="98"/>
      <c r="K55" s="98"/>
      <c r="L55" s="98"/>
      <c r="M55" s="1337"/>
    </row>
    <row r="56" spans="2:13" x14ac:dyDescent="0.35">
      <c r="B56" s="1338"/>
      <c r="C56" s="98"/>
      <c r="D56" s="98"/>
      <c r="E56" s="98"/>
      <c r="F56" s="1454"/>
      <c r="G56" s="1455"/>
      <c r="H56" s="1455"/>
      <c r="I56" s="1447"/>
      <c r="J56" s="98"/>
      <c r="K56" s="98"/>
      <c r="L56" s="98"/>
      <c r="M56" s="1337"/>
    </row>
    <row r="57" spans="2:13" x14ac:dyDescent="0.35">
      <c r="B57" s="1338"/>
      <c r="C57" s="98"/>
      <c r="D57" s="98"/>
      <c r="E57" s="98"/>
      <c r="F57" s="1454"/>
      <c r="G57" s="1455"/>
      <c r="H57" s="1455"/>
      <c r="I57" s="1447"/>
      <c r="J57" s="98"/>
      <c r="K57" s="98"/>
      <c r="L57" s="98"/>
      <c r="M57" s="1337"/>
    </row>
    <row r="58" spans="2:13" ht="15" thickBot="1" x14ac:dyDescent="0.4">
      <c r="B58" s="1441"/>
      <c r="C58" s="1442"/>
      <c r="D58" s="1442"/>
      <c r="E58" s="1442"/>
      <c r="F58" s="1456"/>
      <c r="G58" s="1457"/>
      <c r="H58" s="1457"/>
      <c r="I58" s="1448"/>
      <c r="J58" s="1442"/>
      <c r="K58" s="1442"/>
      <c r="L58" s="1442"/>
      <c r="M58" s="1443"/>
    </row>
    <row r="59" spans="2:13" ht="15" thickTop="1" x14ac:dyDescent="0.35"/>
    <row r="60" spans="2:13" ht="15" thickBot="1" x14ac:dyDescent="0.4"/>
    <row r="61" spans="2:13" s="340" customFormat="1" ht="22" thickTop="1" thickBot="1" x14ac:dyDescent="0.4">
      <c r="B61" s="2131" t="s">
        <v>1174</v>
      </c>
      <c r="C61" s="2132"/>
      <c r="D61" s="2132"/>
      <c r="E61" s="2133"/>
      <c r="F61" s="1444" t="s">
        <v>1168</v>
      </c>
      <c r="G61" s="1445" t="s">
        <v>1169</v>
      </c>
      <c r="H61" s="1445" t="s">
        <v>1170</v>
      </c>
      <c r="I61" s="2126" t="s">
        <v>17</v>
      </c>
      <c r="J61" s="2126"/>
      <c r="K61" s="2126"/>
      <c r="L61" s="2126"/>
      <c r="M61" s="2127"/>
    </row>
    <row r="62" spans="2:13" ht="15" thickTop="1" x14ac:dyDescent="0.35">
      <c r="B62" s="2128" t="s">
        <v>1175</v>
      </c>
      <c r="C62" s="2129"/>
      <c r="D62" s="2129"/>
      <c r="E62" s="2130"/>
      <c r="F62" s="1329"/>
      <c r="G62" s="1330"/>
      <c r="H62" s="1330"/>
      <c r="I62" s="1446"/>
      <c r="J62" s="1335"/>
      <c r="K62" s="1335"/>
      <c r="L62" s="1335"/>
      <c r="M62" s="1336"/>
    </row>
    <row r="63" spans="2:13" x14ac:dyDescent="0.35">
      <c r="B63" s="1338"/>
      <c r="C63" s="98"/>
      <c r="D63" s="98"/>
      <c r="E63" s="1337"/>
      <c r="F63" s="1329"/>
      <c r="G63" s="1330"/>
      <c r="H63" s="1330"/>
      <c r="I63" s="1447"/>
      <c r="J63" s="98"/>
      <c r="K63" s="98"/>
      <c r="L63" s="98"/>
      <c r="M63" s="1337"/>
    </row>
    <row r="64" spans="2:13" x14ac:dyDescent="0.35">
      <c r="B64" s="1338" t="s">
        <v>1183</v>
      </c>
      <c r="C64" s="98"/>
      <c r="D64" s="98"/>
      <c r="E64" s="1337"/>
      <c r="F64" s="1329"/>
      <c r="G64" s="1330"/>
      <c r="H64" s="1330"/>
      <c r="I64" s="1447"/>
      <c r="J64" s="98"/>
      <c r="K64" s="98"/>
      <c r="L64" s="98"/>
      <c r="M64" s="1337"/>
    </row>
    <row r="65" spans="2:13" x14ac:dyDescent="0.35">
      <c r="B65" s="1338" t="s">
        <v>1392</v>
      </c>
      <c r="C65" s="98"/>
      <c r="D65" s="98"/>
      <c r="E65" s="1337"/>
      <c r="F65" s="1329"/>
      <c r="G65" s="1330"/>
      <c r="H65" s="1330"/>
      <c r="I65" s="1447"/>
      <c r="J65" s="98"/>
      <c r="K65" s="98"/>
      <c r="L65" s="98"/>
      <c r="M65" s="1337"/>
    </row>
    <row r="66" spans="2:13" x14ac:dyDescent="0.35">
      <c r="B66" s="1338" t="s">
        <v>1395</v>
      </c>
      <c r="C66" s="98"/>
      <c r="D66" s="98"/>
      <c r="E66" s="1337"/>
      <c r="F66" s="1329"/>
      <c r="G66" s="1330"/>
      <c r="H66" s="1330"/>
      <c r="I66" s="1447"/>
      <c r="J66" s="98"/>
      <c r="K66" s="98"/>
      <c r="L66" s="98"/>
      <c r="M66" s="1337"/>
    </row>
    <row r="67" spans="2:13" x14ac:dyDescent="0.35">
      <c r="B67" s="1338" t="s">
        <v>1393</v>
      </c>
      <c r="C67" s="98"/>
      <c r="D67" s="98"/>
      <c r="E67" s="1337"/>
      <c r="F67" s="1329"/>
      <c r="G67" s="1330"/>
      <c r="H67" s="1330"/>
      <c r="I67" s="1447"/>
      <c r="J67" s="98"/>
      <c r="K67" s="98"/>
      <c r="L67" s="98"/>
      <c r="M67" s="1337"/>
    </row>
    <row r="68" spans="2:13" x14ac:dyDescent="0.35">
      <c r="B68" s="1338" t="s">
        <v>1394</v>
      </c>
      <c r="C68" s="98"/>
      <c r="D68" s="98"/>
      <c r="E68" s="1337"/>
      <c r="F68" s="1454"/>
      <c r="G68" s="1455"/>
      <c r="H68" s="1455"/>
      <c r="I68" s="1447"/>
      <c r="J68" s="98"/>
      <c r="K68" s="98"/>
      <c r="L68" s="98"/>
      <c r="M68" s="1337"/>
    </row>
    <row r="69" spans="2:13" x14ac:dyDescent="0.35">
      <c r="B69" s="1338" t="s">
        <v>1176</v>
      </c>
      <c r="C69" s="98"/>
      <c r="D69" s="98"/>
      <c r="E69" s="1337"/>
      <c r="F69" s="1454"/>
      <c r="G69" s="1455"/>
      <c r="H69" s="1455"/>
      <c r="I69" s="1447"/>
      <c r="J69" s="98"/>
      <c r="K69" s="98"/>
      <c r="L69" s="98"/>
      <c r="M69" s="1337"/>
    </row>
    <row r="70" spans="2:13" x14ac:dyDescent="0.35">
      <c r="B70" s="1338" t="s">
        <v>1177</v>
      </c>
      <c r="C70" s="98"/>
      <c r="D70" s="98"/>
      <c r="E70" s="1337"/>
      <c r="F70" s="1454"/>
      <c r="G70" s="1455"/>
      <c r="H70" s="1455"/>
      <c r="I70" s="1447"/>
      <c r="J70" s="98"/>
      <c r="K70" s="98"/>
      <c r="L70" s="98"/>
      <c r="M70" s="1337"/>
    </row>
    <row r="71" spans="2:13" x14ac:dyDescent="0.35">
      <c r="B71" s="1338" t="s">
        <v>1178</v>
      </c>
      <c r="C71" s="98"/>
      <c r="D71" s="98"/>
      <c r="E71" s="1337"/>
      <c r="F71" s="1454"/>
      <c r="G71" s="1461"/>
      <c r="H71" s="1461"/>
      <c r="I71" s="1447"/>
      <c r="J71" s="98"/>
      <c r="K71" s="98"/>
      <c r="L71" s="98"/>
      <c r="M71" s="1337"/>
    </row>
    <row r="72" spans="2:13" x14ac:dyDescent="0.35">
      <c r="B72" s="1338" t="s">
        <v>1179</v>
      </c>
      <c r="C72" s="98"/>
      <c r="D72" s="98"/>
      <c r="E72" s="1337"/>
      <c r="F72" s="1454"/>
      <c r="G72" s="1461"/>
      <c r="H72" s="1461"/>
      <c r="I72" s="1447"/>
      <c r="J72" s="98"/>
      <c r="K72" s="98"/>
      <c r="L72" s="98"/>
      <c r="M72" s="1337"/>
    </row>
    <row r="73" spans="2:13" x14ac:dyDescent="0.35">
      <c r="B73" s="1338" t="s">
        <v>1167</v>
      </c>
      <c r="C73" s="98"/>
      <c r="D73" s="98"/>
      <c r="E73" s="1337"/>
      <c r="F73" s="1454"/>
      <c r="G73" s="1455"/>
      <c r="H73" s="1455"/>
      <c r="I73" s="1447"/>
      <c r="J73" s="98"/>
      <c r="K73" s="98"/>
      <c r="L73" s="98"/>
      <c r="M73" s="1337"/>
    </row>
    <row r="74" spans="2:13" x14ac:dyDescent="0.35">
      <c r="B74" s="1338" t="s">
        <v>1180</v>
      </c>
      <c r="C74" s="98"/>
      <c r="D74" s="98"/>
      <c r="E74" s="1337"/>
      <c r="F74" s="1454"/>
      <c r="G74" s="1455"/>
      <c r="H74" s="1455"/>
      <c r="I74" s="1447"/>
      <c r="J74" s="98"/>
      <c r="K74" s="98"/>
      <c r="L74" s="98"/>
      <c r="M74" s="1337"/>
    </row>
    <row r="75" spans="2:13" x14ac:dyDescent="0.35">
      <c r="B75" s="1338" t="s">
        <v>1181</v>
      </c>
      <c r="C75" s="98"/>
      <c r="D75" s="98"/>
      <c r="E75" s="1337"/>
      <c r="F75" s="1454"/>
      <c r="G75" s="1455"/>
      <c r="H75" s="1455"/>
      <c r="I75" s="1447"/>
      <c r="J75" s="98"/>
      <c r="K75" s="98"/>
      <c r="L75" s="98"/>
      <c r="M75" s="1337"/>
    </row>
    <row r="76" spans="2:13" x14ac:dyDescent="0.35">
      <c r="B76" s="1338" t="s">
        <v>1396</v>
      </c>
      <c r="C76" s="98"/>
      <c r="D76" s="98"/>
      <c r="E76" s="1337"/>
      <c r="F76" s="1454"/>
      <c r="G76" s="1455"/>
      <c r="H76" s="1455"/>
      <c r="I76" s="1447"/>
      <c r="J76" s="98"/>
      <c r="K76" s="98"/>
      <c r="L76" s="98"/>
      <c r="M76" s="1337"/>
    </row>
    <row r="77" spans="2:13" x14ac:dyDescent="0.35">
      <c r="B77" s="1338" t="s">
        <v>1182</v>
      </c>
      <c r="C77" s="98"/>
      <c r="D77" s="98"/>
      <c r="E77" s="1337"/>
      <c r="F77" s="1454"/>
      <c r="G77" s="1455"/>
      <c r="H77" s="1455"/>
      <c r="I77" s="1447"/>
      <c r="J77" s="98"/>
      <c r="K77" s="98"/>
      <c r="L77" s="98"/>
      <c r="M77" s="1337"/>
    </row>
    <row r="78" spans="2:13" x14ac:dyDescent="0.35">
      <c r="B78" s="1338" t="s">
        <v>1266</v>
      </c>
      <c r="C78" s="98"/>
      <c r="D78" s="98"/>
      <c r="E78" s="1337"/>
      <c r="F78" s="1454"/>
      <c r="G78" s="1455"/>
      <c r="H78" s="1455"/>
      <c r="I78" s="1447"/>
      <c r="J78" s="98"/>
      <c r="K78" s="98"/>
      <c r="L78" s="98"/>
      <c r="M78" s="1337"/>
    </row>
    <row r="79" spans="2:13" ht="15" thickBot="1" x14ac:dyDescent="0.4">
      <c r="B79" s="1441"/>
      <c r="C79" s="1442"/>
      <c r="D79" s="1442"/>
      <c r="E79" s="1443"/>
      <c r="F79" s="1456"/>
      <c r="G79" s="1457"/>
      <c r="H79" s="1457"/>
      <c r="I79" s="1448"/>
      <c r="J79" s="1442"/>
      <c r="K79" s="1442"/>
      <c r="L79" s="1442"/>
      <c r="M79" s="1443"/>
    </row>
    <row r="80" spans="2:13" ht="15" thickTop="1" x14ac:dyDescent="0.35"/>
    <row r="81" spans="13:16" x14ac:dyDescent="0.35">
      <c r="M81" s="65"/>
      <c r="N81" s="65"/>
      <c r="O81" s="65"/>
      <c r="P81" s="65"/>
    </row>
  </sheetData>
  <mergeCells count="1064">
    <mergeCell ref="B47:E47"/>
    <mergeCell ref="B61:E61"/>
    <mergeCell ref="I61:M61"/>
    <mergeCell ref="B62:E62"/>
    <mergeCell ref="I33:M33"/>
    <mergeCell ref="I34:M34"/>
    <mergeCell ref="B37:E37"/>
    <mergeCell ref="I37:M37"/>
    <mergeCell ref="B38:E38"/>
    <mergeCell ref="B46:E46"/>
    <mergeCell ref="I46:M46"/>
    <mergeCell ref="I27:M27"/>
    <mergeCell ref="I28:M28"/>
    <mergeCell ref="I29:M29"/>
    <mergeCell ref="I30:M30"/>
    <mergeCell ref="I31:M31"/>
    <mergeCell ref="I32:M32"/>
    <mergeCell ref="XCS18:XDH18"/>
    <mergeCell ref="XDI18:XDX18"/>
    <mergeCell ref="XDY18:XEN18"/>
    <mergeCell ref="XEO18:XFD18"/>
    <mergeCell ref="B23:E23"/>
    <mergeCell ref="G23:H23"/>
    <mergeCell ref="I23:M23"/>
    <mergeCell ref="WZA18:WZP18"/>
    <mergeCell ref="WZQ18:XAF18"/>
    <mergeCell ref="XAG18:XAV18"/>
    <mergeCell ref="XAW18:XBL18"/>
    <mergeCell ref="XBM18:XCB18"/>
    <mergeCell ref="XCC18:XCR18"/>
    <mergeCell ref="WVI18:WVX18"/>
    <mergeCell ref="WVY18:WWN18"/>
    <mergeCell ref="WWO18:WXD18"/>
    <mergeCell ref="WXE18:WXT18"/>
    <mergeCell ref="WXU18:WYJ18"/>
    <mergeCell ref="WYK18:WYZ18"/>
    <mergeCell ref="WRQ18:WSF18"/>
    <mergeCell ref="WSG18:WSV18"/>
    <mergeCell ref="WSW18:WTL18"/>
    <mergeCell ref="WTM18:WUB18"/>
    <mergeCell ref="WUC18:WUR18"/>
    <mergeCell ref="WUS18:WVH18"/>
    <mergeCell ref="WNY18:WON18"/>
    <mergeCell ref="WOO18:WPD18"/>
    <mergeCell ref="WPE18:WPT18"/>
    <mergeCell ref="WPU18:WQJ18"/>
    <mergeCell ref="WQK18:WQZ18"/>
    <mergeCell ref="WRA18:WRP18"/>
    <mergeCell ref="WKG18:WKV18"/>
    <mergeCell ref="WKW18:WLL18"/>
    <mergeCell ref="WLM18:WMB18"/>
    <mergeCell ref="WMC18:WMR18"/>
    <mergeCell ref="WMS18:WNH18"/>
    <mergeCell ref="WNI18:WNX18"/>
    <mergeCell ref="WGO18:WHD18"/>
    <mergeCell ref="WHE18:WHT18"/>
    <mergeCell ref="WHU18:WIJ18"/>
    <mergeCell ref="WIK18:WIZ18"/>
    <mergeCell ref="WJA18:WJP18"/>
    <mergeCell ref="WJQ18:WKF18"/>
    <mergeCell ref="WCW18:WDL18"/>
    <mergeCell ref="WDM18:WEB18"/>
    <mergeCell ref="WEC18:WER18"/>
    <mergeCell ref="WES18:WFH18"/>
    <mergeCell ref="WFI18:WFX18"/>
    <mergeCell ref="WFY18:WGN18"/>
    <mergeCell ref="VZE18:VZT18"/>
    <mergeCell ref="VZU18:WAJ18"/>
    <mergeCell ref="WAK18:WAZ18"/>
    <mergeCell ref="WBA18:WBP18"/>
    <mergeCell ref="WBQ18:WCF18"/>
    <mergeCell ref="WCG18:WCV18"/>
    <mergeCell ref="VVM18:VWB18"/>
    <mergeCell ref="VWC18:VWR18"/>
    <mergeCell ref="VWS18:VXH18"/>
    <mergeCell ref="VXI18:VXX18"/>
    <mergeCell ref="VXY18:VYN18"/>
    <mergeCell ref="VYO18:VZD18"/>
    <mergeCell ref="VRU18:VSJ18"/>
    <mergeCell ref="VSK18:VSZ18"/>
    <mergeCell ref="VTA18:VTP18"/>
    <mergeCell ref="VTQ18:VUF18"/>
    <mergeCell ref="VUG18:VUV18"/>
    <mergeCell ref="VUW18:VVL18"/>
    <mergeCell ref="VOC18:VOR18"/>
    <mergeCell ref="VOS18:VPH18"/>
    <mergeCell ref="VPI18:VPX18"/>
    <mergeCell ref="VPY18:VQN18"/>
    <mergeCell ref="VQO18:VRD18"/>
    <mergeCell ref="VRE18:VRT18"/>
    <mergeCell ref="VKK18:VKZ18"/>
    <mergeCell ref="VLA18:VLP18"/>
    <mergeCell ref="VLQ18:VMF18"/>
    <mergeCell ref="VMG18:VMV18"/>
    <mergeCell ref="VMW18:VNL18"/>
    <mergeCell ref="VNM18:VOB18"/>
    <mergeCell ref="VGS18:VHH18"/>
    <mergeCell ref="VHI18:VHX18"/>
    <mergeCell ref="VHY18:VIN18"/>
    <mergeCell ref="VIO18:VJD18"/>
    <mergeCell ref="VJE18:VJT18"/>
    <mergeCell ref="VJU18:VKJ18"/>
    <mergeCell ref="VDA18:VDP18"/>
    <mergeCell ref="VDQ18:VEF18"/>
    <mergeCell ref="VEG18:VEV18"/>
    <mergeCell ref="VEW18:VFL18"/>
    <mergeCell ref="VFM18:VGB18"/>
    <mergeCell ref="VGC18:VGR18"/>
    <mergeCell ref="UZI18:UZX18"/>
    <mergeCell ref="UZY18:VAN18"/>
    <mergeCell ref="VAO18:VBD18"/>
    <mergeCell ref="VBE18:VBT18"/>
    <mergeCell ref="VBU18:VCJ18"/>
    <mergeCell ref="VCK18:VCZ18"/>
    <mergeCell ref="UVQ18:UWF18"/>
    <mergeCell ref="UWG18:UWV18"/>
    <mergeCell ref="UWW18:UXL18"/>
    <mergeCell ref="UXM18:UYB18"/>
    <mergeCell ref="UYC18:UYR18"/>
    <mergeCell ref="UYS18:UZH18"/>
    <mergeCell ref="URY18:USN18"/>
    <mergeCell ref="USO18:UTD18"/>
    <mergeCell ref="UTE18:UTT18"/>
    <mergeCell ref="UTU18:UUJ18"/>
    <mergeCell ref="UUK18:UUZ18"/>
    <mergeCell ref="UVA18:UVP18"/>
    <mergeCell ref="UOG18:UOV18"/>
    <mergeCell ref="UOW18:UPL18"/>
    <mergeCell ref="UPM18:UQB18"/>
    <mergeCell ref="UQC18:UQR18"/>
    <mergeCell ref="UQS18:URH18"/>
    <mergeCell ref="URI18:URX18"/>
    <mergeCell ref="UKO18:ULD18"/>
    <mergeCell ref="ULE18:ULT18"/>
    <mergeCell ref="ULU18:UMJ18"/>
    <mergeCell ref="UMK18:UMZ18"/>
    <mergeCell ref="UNA18:UNP18"/>
    <mergeCell ref="UNQ18:UOF18"/>
    <mergeCell ref="UGW18:UHL18"/>
    <mergeCell ref="UHM18:UIB18"/>
    <mergeCell ref="UIC18:UIR18"/>
    <mergeCell ref="UIS18:UJH18"/>
    <mergeCell ref="UJI18:UJX18"/>
    <mergeCell ref="UJY18:UKN18"/>
    <mergeCell ref="UDE18:UDT18"/>
    <mergeCell ref="UDU18:UEJ18"/>
    <mergeCell ref="UEK18:UEZ18"/>
    <mergeCell ref="UFA18:UFP18"/>
    <mergeCell ref="UFQ18:UGF18"/>
    <mergeCell ref="UGG18:UGV18"/>
    <mergeCell ref="TZM18:UAB18"/>
    <mergeCell ref="UAC18:UAR18"/>
    <mergeCell ref="UAS18:UBH18"/>
    <mergeCell ref="UBI18:UBX18"/>
    <mergeCell ref="UBY18:UCN18"/>
    <mergeCell ref="UCO18:UDD18"/>
    <mergeCell ref="TVU18:TWJ18"/>
    <mergeCell ref="TWK18:TWZ18"/>
    <mergeCell ref="TXA18:TXP18"/>
    <mergeCell ref="TXQ18:TYF18"/>
    <mergeCell ref="TYG18:TYV18"/>
    <mergeCell ref="TYW18:TZL18"/>
    <mergeCell ref="TSC18:TSR18"/>
    <mergeCell ref="TSS18:TTH18"/>
    <mergeCell ref="TTI18:TTX18"/>
    <mergeCell ref="TTY18:TUN18"/>
    <mergeCell ref="TUO18:TVD18"/>
    <mergeCell ref="TVE18:TVT18"/>
    <mergeCell ref="TOK18:TOZ18"/>
    <mergeCell ref="TPA18:TPP18"/>
    <mergeCell ref="TPQ18:TQF18"/>
    <mergeCell ref="TQG18:TQV18"/>
    <mergeCell ref="TQW18:TRL18"/>
    <mergeCell ref="TRM18:TSB18"/>
    <mergeCell ref="TKS18:TLH18"/>
    <mergeCell ref="TLI18:TLX18"/>
    <mergeCell ref="TLY18:TMN18"/>
    <mergeCell ref="TMO18:TND18"/>
    <mergeCell ref="TNE18:TNT18"/>
    <mergeCell ref="TNU18:TOJ18"/>
    <mergeCell ref="THA18:THP18"/>
    <mergeCell ref="THQ18:TIF18"/>
    <mergeCell ref="TIG18:TIV18"/>
    <mergeCell ref="TIW18:TJL18"/>
    <mergeCell ref="TJM18:TKB18"/>
    <mergeCell ref="TKC18:TKR18"/>
    <mergeCell ref="TDI18:TDX18"/>
    <mergeCell ref="TDY18:TEN18"/>
    <mergeCell ref="TEO18:TFD18"/>
    <mergeCell ref="TFE18:TFT18"/>
    <mergeCell ref="TFU18:TGJ18"/>
    <mergeCell ref="TGK18:TGZ18"/>
    <mergeCell ref="SZQ18:TAF18"/>
    <mergeCell ref="TAG18:TAV18"/>
    <mergeCell ref="TAW18:TBL18"/>
    <mergeCell ref="TBM18:TCB18"/>
    <mergeCell ref="TCC18:TCR18"/>
    <mergeCell ref="TCS18:TDH18"/>
    <mergeCell ref="SVY18:SWN18"/>
    <mergeCell ref="SWO18:SXD18"/>
    <mergeCell ref="SXE18:SXT18"/>
    <mergeCell ref="SXU18:SYJ18"/>
    <mergeCell ref="SYK18:SYZ18"/>
    <mergeCell ref="SZA18:SZP18"/>
    <mergeCell ref="SSG18:SSV18"/>
    <mergeCell ref="SSW18:STL18"/>
    <mergeCell ref="STM18:SUB18"/>
    <mergeCell ref="SUC18:SUR18"/>
    <mergeCell ref="SUS18:SVH18"/>
    <mergeCell ref="SVI18:SVX18"/>
    <mergeCell ref="SOO18:SPD18"/>
    <mergeCell ref="SPE18:SPT18"/>
    <mergeCell ref="SPU18:SQJ18"/>
    <mergeCell ref="SQK18:SQZ18"/>
    <mergeCell ref="SRA18:SRP18"/>
    <mergeCell ref="SRQ18:SSF18"/>
    <mergeCell ref="SKW18:SLL18"/>
    <mergeCell ref="SLM18:SMB18"/>
    <mergeCell ref="SMC18:SMR18"/>
    <mergeCell ref="SMS18:SNH18"/>
    <mergeCell ref="SNI18:SNX18"/>
    <mergeCell ref="SNY18:SON18"/>
    <mergeCell ref="SHE18:SHT18"/>
    <mergeCell ref="SHU18:SIJ18"/>
    <mergeCell ref="SIK18:SIZ18"/>
    <mergeCell ref="SJA18:SJP18"/>
    <mergeCell ref="SJQ18:SKF18"/>
    <mergeCell ref="SKG18:SKV18"/>
    <mergeCell ref="SDM18:SEB18"/>
    <mergeCell ref="SEC18:SER18"/>
    <mergeCell ref="SES18:SFH18"/>
    <mergeCell ref="SFI18:SFX18"/>
    <mergeCell ref="SFY18:SGN18"/>
    <mergeCell ref="SGO18:SHD18"/>
    <mergeCell ref="RZU18:SAJ18"/>
    <mergeCell ref="SAK18:SAZ18"/>
    <mergeCell ref="SBA18:SBP18"/>
    <mergeCell ref="SBQ18:SCF18"/>
    <mergeCell ref="SCG18:SCV18"/>
    <mergeCell ref="SCW18:SDL18"/>
    <mergeCell ref="RWC18:RWR18"/>
    <mergeCell ref="RWS18:RXH18"/>
    <mergeCell ref="RXI18:RXX18"/>
    <mergeCell ref="RXY18:RYN18"/>
    <mergeCell ref="RYO18:RZD18"/>
    <mergeCell ref="RZE18:RZT18"/>
    <mergeCell ref="RSK18:RSZ18"/>
    <mergeCell ref="RTA18:RTP18"/>
    <mergeCell ref="RTQ18:RUF18"/>
    <mergeCell ref="RUG18:RUV18"/>
    <mergeCell ref="RUW18:RVL18"/>
    <mergeCell ref="RVM18:RWB18"/>
    <mergeCell ref="ROS18:RPH18"/>
    <mergeCell ref="RPI18:RPX18"/>
    <mergeCell ref="RPY18:RQN18"/>
    <mergeCell ref="RQO18:RRD18"/>
    <mergeCell ref="RRE18:RRT18"/>
    <mergeCell ref="RRU18:RSJ18"/>
    <mergeCell ref="RLA18:RLP18"/>
    <mergeCell ref="RLQ18:RMF18"/>
    <mergeCell ref="RMG18:RMV18"/>
    <mergeCell ref="RMW18:RNL18"/>
    <mergeCell ref="RNM18:ROB18"/>
    <mergeCell ref="ROC18:ROR18"/>
    <mergeCell ref="RHI18:RHX18"/>
    <mergeCell ref="RHY18:RIN18"/>
    <mergeCell ref="RIO18:RJD18"/>
    <mergeCell ref="RJE18:RJT18"/>
    <mergeCell ref="RJU18:RKJ18"/>
    <mergeCell ref="RKK18:RKZ18"/>
    <mergeCell ref="RDQ18:REF18"/>
    <mergeCell ref="REG18:REV18"/>
    <mergeCell ref="REW18:RFL18"/>
    <mergeCell ref="RFM18:RGB18"/>
    <mergeCell ref="RGC18:RGR18"/>
    <mergeCell ref="RGS18:RHH18"/>
    <mergeCell ref="QZY18:RAN18"/>
    <mergeCell ref="RAO18:RBD18"/>
    <mergeCell ref="RBE18:RBT18"/>
    <mergeCell ref="RBU18:RCJ18"/>
    <mergeCell ref="RCK18:RCZ18"/>
    <mergeCell ref="RDA18:RDP18"/>
    <mergeCell ref="QWG18:QWV18"/>
    <mergeCell ref="QWW18:QXL18"/>
    <mergeCell ref="QXM18:QYB18"/>
    <mergeCell ref="QYC18:QYR18"/>
    <mergeCell ref="QYS18:QZH18"/>
    <mergeCell ref="QZI18:QZX18"/>
    <mergeCell ref="QSO18:QTD18"/>
    <mergeCell ref="QTE18:QTT18"/>
    <mergeCell ref="QTU18:QUJ18"/>
    <mergeCell ref="QUK18:QUZ18"/>
    <mergeCell ref="QVA18:QVP18"/>
    <mergeCell ref="QVQ18:QWF18"/>
    <mergeCell ref="QOW18:QPL18"/>
    <mergeCell ref="QPM18:QQB18"/>
    <mergeCell ref="QQC18:QQR18"/>
    <mergeCell ref="QQS18:QRH18"/>
    <mergeCell ref="QRI18:QRX18"/>
    <mergeCell ref="QRY18:QSN18"/>
    <mergeCell ref="QLE18:QLT18"/>
    <mergeCell ref="QLU18:QMJ18"/>
    <mergeCell ref="QMK18:QMZ18"/>
    <mergeCell ref="QNA18:QNP18"/>
    <mergeCell ref="QNQ18:QOF18"/>
    <mergeCell ref="QOG18:QOV18"/>
    <mergeCell ref="QHM18:QIB18"/>
    <mergeCell ref="QIC18:QIR18"/>
    <mergeCell ref="QIS18:QJH18"/>
    <mergeCell ref="QJI18:QJX18"/>
    <mergeCell ref="QJY18:QKN18"/>
    <mergeCell ref="QKO18:QLD18"/>
    <mergeCell ref="QDU18:QEJ18"/>
    <mergeCell ref="QEK18:QEZ18"/>
    <mergeCell ref="QFA18:QFP18"/>
    <mergeCell ref="QFQ18:QGF18"/>
    <mergeCell ref="QGG18:QGV18"/>
    <mergeCell ref="QGW18:QHL18"/>
    <mergeCell ref="QAC18:QAR18"/>
    <mergeCell ref="QAS18:QBH18"/>
    <mergeCell ref="QBI18:QBX18"/>
    <mergeCell ref="QBY18:QCN18"/>
    <mergeCell ref="QCO18:QDD18"/>
    <mergeCell ref="QDE18:QDT18"/>
    <mergeCell ref="PWK18:PWZ18"/>
    <mergeCell ref="PXA18:PXP18"/>
    <mergeCell ref="PXQ18:PYF18"/>
    <mergeCell ref="PYG18:PYV18"/>
    <mergeCell ref="PYW18:PZL18"/>
    <mergeCell ref="PZM18:QAB18"/>
    <mergeCell ref="PSS18:PTH18"/>
    <mergeCell ref="PTI18:PTX18"/>
    <mergeCell ref="PTY18:PUN18"/>
    <mergeCell ref="PUO18:PVD18"/>
    <mergeCell ref="PVE18:PVT18"/>
    <mergeCell ref="PVU18:PWJ18"/>
    <mergeCell ref="PPA18:PPP18"/>
    <mergeCell ref="PPQ18:PQF18"/>
    <mergeCell ref="PQG18:PQV18"/>
    <mergeCell ref="PQW18:PRL18"/>
    <mergeCell ref="PRM18:PSB18"/>
    <mergeCell ref="PSC18:PSR18"/>
    <mergeCell ref="PLI18:PLX18"/>
    <mergeCell ref="PLY18:PMN18"/>
    <mergeCell ref="PMO18:PND18"/>
    <mergeCell ref="PNE18:PNT18"/>
    <mergeCell ref="PNU18:POJ18"/>
    <mergeCell ref="POK18:POZ18"/>
    <mergeCell ref="PHQ18:PIF18"/>
    <mergeCell ref="PIG18:PIV18"/>
    <mergeCell ref="PIW18:PJL18"/>
    <mergeCell ref="PJM18:PKB18"/>
    <mergeCell ref="PKC18:PKR18"/>
    <mergeCell ref="PKS18:PLH18"/>
    <mergeCell ref="PDY18:PEN18"/>
    <mergeCell ref="PEO18:PFD18"/>
    <mergeCell ref="PFE18:PFT18"/>
    <mergeCell ref="PFU18:PGJ18"/>
    <mergeCell ref="PGK18:PGZ18"/>
    <mergeCell ref="PHA18:PHP18"/>
    <mergeCell ref="PAG18:PAV18"/>
    <mergeCell ref="PAW18:PBL18"/>
    <mergeCell ref="PBM18:PCB18"/>
    <mergeCell ref="PCC18:PCR18"/>
    <mergeCell ref="PCS18:PDH18"/>
    <mergeCell ref="PDI18:PDX18"/>
    <mergeCell ref="OWO18:OXD18"/>
    <mergeCell ref="OXE18:OXT18"/>
    <mergeCell ref="OXU18:OYJ18"/>
    <mergeCell ref="OYK18:OYZ18"/>
    <mergeCell ref="OZA18:OZP18"/>
    <mergeCell ref="OZQ18:PAF18"/>
    <mergeCell ref="OSW18:OTL18"/>
    <mergeCell ref="OTM18:OUB18"/>
    <mergeCell ref="OUC18:OUR18"/>
    <mergeCell ref="OUS18:OVH18"/>
    <mergeCell ref="OVI18:OVX18"/>
    <mergeCell ref="OVY18:OWN18"/>
    <mergeCell ref="OPE18:OPT18"/>
    <mergeCell ref="OPU18:OQJ18"/>
    <mergeCell ref="OQK18:OQZ18"/>
    <mergeCell ref="ORA18:ORP18"/>
    <mergeCell ref="ORQ18:OSF18"/>
    <mergeCell ref="OSG18:OSV18"/>
    <mergeCell ref="OLM18:OMB18"/>
    <mergeCell ref="OMC18:OMR18"/>
    <mergeCell ref="OMS18:ONH18"/>
    <mergeCell ref="ONI18:ONX18"/>
    <mergeCell ref="ONY18:OON18"/>
    <mergeCell ref="OOO18:OPD18"/>
    <mergeCell ref="OHU18:OIJ18"/>
    <mergeCell ref="OIK18:OIZ18"/>
    <mergeCell ref="OJA18:OJP18"/>
    <mergeCell ref="OJQ18:OKF18"/>
    <mergeCell ref="OKG18:OKV18"/>
    <mergeCell ref="OKW18:OLL18"/>
    <mergeCell ref="OEC18:OER18"/>
    <mergeCell ref="OES18:OFH18"/>
    <mergeCell ref="OFI18:OFX18"/>
    <mergeCell ref="OFY18:OGN18"/>
    <mergeCell ref="OGO18:OHD18"/>
    <mergeCell ref="OHE18:OHT18"/>
    <mergeCell ref="OAK18:OAZ18"/>
    <mergeCell ref="OBA18:OBP18"/>
    <mergeCell ref="OBQ18:OCF18"/>
    <mergeCell ref="OCG18:OCV18"/>
    <mergeCell ref="OCW18:ODL18"/>
    <mergeCell ref="ODM18:OEB18"/>
    <mergeCell ref="NWS18:NXH18"/>
    <mergeCell ref="NXI18:NXX18"/>
    <mergeCell ref="NXY18:NYN18"/>
    <mergeCell ref="NYO18:NZD18"/>
    <mergeCell ref="NZE18:NZT18"/>
    <mergeCell ref="NZU18:OAJ18"/>
    <mergeCell ref="NTA18:NTP18"/>
    <mergeCell ref="NTQ18:NUF18"/>
    <mergeCell ref="NUG18:NUV18"/>
    <mergeCell ref="NUW18:NVL18"/>
    <mergeCell ref="NVM18:NWB18"/>
    <mergeCell ref="NWC18:NWR18"/>
    <mergeCell ref="NPI18:NPX18"/>
    <mergeCell ref="NPY18:NQN18"/>
    <mergeCell ref="NQO18:NRD18"/>
    <mergeCell ref="NRE18:NRT18"/>
    <mergeCell ref="NRU18:NSJ18"/>
    <mergeCell ref="NSK18:NSZ18"/>
    <mergeCell ref="NLQ18:NMF18"/>
    <mergeCell ref="NMG18:NMV18"/>
    <mergeCell ref="NMW18:NNL18"/>
    <mergeCell ref="NNM18:NOB18"/>
    <mergeCell ref="NOC18:NOR18"/>
    <mergeCell ref="NOS18:NPH18"/>
    <mergeCell ref="NHY18:NIN18"/>
    <mergeCell ref="NIO18:NJD18"/>
    <mergeCell ref="NJE18:NJT18"/>
    <mergeCell ref="NJU18:NKJ18"/>
    <mergeCell ref="NKK18:NKZ18"/>
    <mergeCell ref="NLA18:NLP18"/>
    <mergeCell ref="NEG18:NEV18"/>
    <mergeCell ref="NEW18:NFL18"/>
    <mergeCell ref="NFM18:NGB18"/>
    <mergeCell ref="NGC18:NGR18"/>
    <mergeCell ref="NGS18:NHH18"/>
    <mergeCell ref="NHI18:NHX18"/>
    <mergeCell ref="NAO18:NBD18"/>
    <mergeCell ref="NBE18:NBT18"/>
    <mergeCell ref="NBU18:NCJ18"/>
    <mergeCell ref="NCK18:NCZ18"/>
    <mergeCell ref="NDA18:NDP18"/>
    <mergeCell ref="NDQ18:NEF18"/>
    <mergeCell ref="MWW18:MXL18"/>
    <mergeCell ref="MXM18:MYB18"/>
    <mergeCell ref="MYC18:MYR18"/>
    <mergeCell ref="MYS18:MZH18"/>
    <mergeCell ref="MZI18:MZX18"/>
    <mergeCell ref="MZY18:NAN18"/>
    <mergeCell ref="MTE18:MTT18"/>
    <mergeCell ref="MTU18:MUJ18"/>
    <mergeCell ref="MUK18:MUZ18"/>
    <mergeCell ref="MVA18:MVP18"/>
    <mergeCell ref="MVQ18:MWF18"/>
    <mergeCell ref="MWG18:MWV18"/>
    <mergeCell ref="MPM18:MQB18"/>
    <mergeCell ref="MQC18:MQR18"/>
    <mergeCell ref="MQS18:MRH18"/>
    <mergeCell ref="MRI18:MRX18"/>
    <mergeCell ref="MRY18:MSN18"/>
    <mergeCell ref="MSO18:MTD18"/>
    <mergeCell ref="MLU18:MMJ18"/>
    <mergeCell ref="MMK18:MMZ18"/>
    <mergeCell ref="MNA18:MNP18"/>
    <mergeCell ref="MNQ18:MOF18"/>
    <mergeCell ref="MOG18:MOV18"/>
    <mergeCell ref="MOW18:MPL18"/>
    <mergeCell ref="MIC18:MIR18"/>
    <mergeCell ref="MIS18:MJH18"/>
    <mergeCell ref="MJI18:MJX18"/>
    <mergeCell ref="MJY18:MKN18"/>
    <mergeCell ref="MKO18:MLD18"/>
    <mergeCell ref="MLE18:MLT18"/>
    <mergeCell ref="MEK18:MEZ18"/>
    <mergeCell ref="MFA18:MFP18"/>
    <mergeCell ref="MFQ18:MGF18"/>
    <mergeCell ref="MGG18:MGV18"/>
    <mergeCell ref="MGW18:MHL18"/>
    <mergeCell ref="MHM18:MIB18"/>
    <mergeCell ref="MAS18:MBH18"/>
    <mergeCell ref="MBI18:MBX18"/>
    <mergeCell ref="MBY18:MCN18"/>
    <mergeCell ref="MCO18:MDD18"/>
    <mergeCell ref="MDE18:MDT18"/>
    <mergeCell ref="MDU18:MEJ18"/>
    <mergeCell ref="LXA18:LXP18"/>
    <mergeCell ref="LXQ18:LYF18"/>
    <mergeCell ref="LYG18:LYV18"/>
    <mergeCell ref="LYW18:LZL18"/>
    <mergeCell ref="LZM18:MAB18"/>
    <mergeCell ref="MAC18:MAR18"/>
    <mergeCell ref="LTI18:LTX18"/>
    <mergeCell ref="LTY18:LUN18"/>
    <mergeCell ref="LUO18:LVD18"/>
    <mergeCell ref="LVE18:LVT18"/>
    <mergeCell ref="LVU18:LWJ18"/>
    <mergeCell ref="LWK18:LWZ18"/>
    <mergeCell ref="LPQ18:LQF18"/>
    <mergeCell ref="LQG18:LQV18"/>
    <mergeCell ref="LQW18:LRL18"/>
    <mergeCell ref="LRM18:LSB18"/>
    <mergeCell ref="LSC18:LSR18"/>
    <mergeCell ref="LSS18:LTH18"/>
    <mergeCell ref="LLY18:LMN18"/>
    <mergeCell ref="LMO18:LND18"/>
    <mergeCell ref="LNE18:LNT18"/>
    <mergeCell ref="LNU18:LOJ18"/>
    <mergeCell ref="LOK18:LOZ18"/>
    <mergeCell ref="LPA18:LPP18"/>
    <mergeCell ref="LIG18:LIV18"/>
    <mergeCell ref="LIW18:LJL18"/>
    <mergeCell ref="LJM18:LKB18"/>
    <mergeCell ref="LKC18:LKR18"/>
    <mergeCell ref="LKS18:LLH18"/>
    <mergeCell ref="LLI18:LLX18"/>
    <mergeCell ref="LEO18:LFD18"/>
    <mergeCell ref="LFE18:LFT18"/>
    <mergeCell ref="LFU18:LGJ18"/>
    <mergeCell ref="LGK18:LGZ18"/>
    <mergeCell ref="LHA18:LHP18"/>
    <mergeCell ref="LHQ18:LIF18"/>
    <mergeCell ref="LAW18:LBL18"/>
    <mergeCell ref="LBM18:LCB18"/>
    <mergeCell ref="LCC18:LCR18"/>
    <mergeCell ref="LCS18:LDH18"/>
    <mergeCell ref="LDI18:LDX18"/>
    <mergeCell ref="LDY18:LEN18"/>
    <mergeCell ref="KXE18:KXT18"/>
    <mergeCell ref="KXU18:KYJ18"/>
    <mergeCell ref="KYK18:KYZ18"/>
    <mergeCell ref="KZA18:KZP18"/>
    <mergeCell ref="KZQ18:LAF18"/>
    <mergeCell ref="LAG18:LAV18"/>
    <mergeCell ref="KTM18:KUB18"/>
    <mergeCell ref="KUC18:KUR18"/>
    <mergeCell ref="KUS18:KVH18"/>
    <mergeCell ref="KVI18:KVX18"/>
    <mergeCell ref="KVY18:KWN18"/>
    <mergeCell ref="KWO18:KXD18"/>
    <mergeCell ref="KPU18:KQJ18"/>
    <mergeCell ref="KQK18:KQZ18"/>
    <mergeCell ref="KRA18:KRP18"/>
    <mergeCell ref="KRQ18:KSF18"/>
    <mergeCell ref="KSG18:KSV18"/>
    <mergeCell ref="KSW18:KTL18"/>
    <mergeCell ref="KMC18:KMR18"/>
    <mergeCell ref="KMS18:KNH18"/>
    <mergeCell ref="KNI18:KNX18"/>
    <mergeCell ref="KNY18:KON18"/>
    <mergeCell ref="KOO18:KPD18"/>
    <mergeCell ref="KPE18:KPT18"/>
    <mergeCell ref="KIK18:KIZ18"/>
    <mergeCell ref="KJA18:KJP18"/>
    <mergeCell ref="KJQ18:KKF18"/>
    <mergeCell ref="KKG18:KKV18"/>
    <mergeCell ref="KKW18:KLL18"/>
    <mergeCell ref="KLM18:KMB18"/>
    <mergeCell ref="KES18:KFH18"/>
    <mergeCell ref="KFI18:KFX18"/>
    <mergeCell ref="KFY18:KGN18"/>
    <mergeCell ref="KGO18:KHD18"/>
    <mergeCell ref="KHE18:KHT18"/>
    <mergeCell ref="KHU18:KIJ18"/>
    <mergeCell ref="KBA18:KBP18"/>
    <mergeCell ref="KBQ18:KCF18"/>
    <mergeCell ref="KCG18:KCV18"/>
    <mergeCell ref="KCW18:KDL18"/>
    <mergeCell ref="KDM18:KEB18"/>
    <mergeCell ref="KEC18:KER18"/>
    <mergeCell ref="JXI18:JXX18"/>
    <mergeCell ref="JXY18:JYN18"/>
    <mergeCell ref="JYO18:JZD18"/>
    <mergeCell ref="JZE18:JZT18"/>
    <mergeCell ref="JZU18:KAJ18"/>
    <mergeCell ref="KAK18:KAZ18"/>
    <mergeCell ref="JTQ18:JUF18"/>
    <mergeCell ref="JUG18:JUV18"/>
    <mergeCell ref="JUW18:JVL18"/>
    <mergeCell ref="JVM18:JWB18"/>
    <mergeCell ref="JWC18:JWR18"/>
    <mergeCell ref="JWS18:JXH18"/>
    <mergeCell ref="JPY18:JQN18"/>
    <mergeCell ref="JQO18:JRD18"/>
    <mergeCell ref="JRE18:JRT18"/>
    <mergeCell ref="JRU18:JSJ18"/>
    <mergeCell ref="JSK18:JSZ18"/>
    <mergeCell ref="JTA18:JTP18"/>
    <mergeCell ref="JMG18:JMV18"/>
    <mergeCell ref="JMW18:JNL18"/>
    <mergeCell ref="JNM18:JOB18"/>
    <mergeCell ref="JOC18:JOR18"/>
    <mergeCell ref="JOS18:JPH18"/>
    <mergeCell ref="JPI18:JPX18"/>
    <mergeCell ref="JIO18:JJD18"/>
    <mergeCell ref="JJE18:JJT18"/>
    <mergeCell ref="JJU18:JKJ18"/>
    <mergeCell ref="JKK18:JKZ18"/>
    <mergeCell ref="JLA18:JLP18"/>
    <mergeCell ref="JLQ18:JMF18"/>
    <mergeCell ref="JEW18:JFL18"/>
    <mergeCell ref="JFM18:JGB18"/>
    <mergeCell ref="JGC18:JGR18"/>
    <mergeCell ref="JGS18:JHH18"/>
    <mergeCell ref="JHI18:JHX18"/>
    <mergeCell ref="JHY18:JIN18"/>
    <mergeCell ref="JBE18:JBT18"/>
    <mergeCell ref="JBU18:JCJ18"/>
    <mergeCell ref="JCK18:JCZ18"/>
    <mergeCell ref="JDA18:JDP18"/>
    <mergeCell ref="JDQ18:JEF18"/>
    <mergeCell ref="JEG18:JEV18"/>
    <mergeCell ref="IXM18:IYB18"/>
    <mergeCell ref="IYC18:IYR18"/>
    <mergeCell ref="IYS18:IZH18"/>
    <mergeCell ref="IZI18:IZX18"/>
    <mergeCell ref="IZY18:JAN18"/>
    <mergeCell ref="JAO18:JBD18"/>
    <mergeCell ref="ITU18:IUJ18"/>
    <mergeCell ref="IUK18:IUZ18"/>
    <mergeCell ref="IVA18:IVP18"/>
    <mergeCell ref="IVQ18:IWF18"/>
    <mergeCell ref="IWG18:IWV18"/>
    <mergeCell ref="IWW18:IXL18"/>
    <mergeCell ref="IQC18:IQR18"/>
    <mergeCell ref="IQS18:IRH18"/>
    <mergeCell ref="IRI18:IRX18"/>
    <mergeCell ref="IRY18:ISN18"/>
    <mergeCell ref="ISO18:ITD18"/>
    <mergeCell ref="ITE18:ITT18"/>
    <mergeCell ref="IMK18:IMZ18"/>
    <mergeCell ref="INA18:INP18"/>
    <mergeCell ref="INQ18:IOF18"/>
    <mergeCell ref="IOG18:IOV18"/>
    <mergeCell ref="IOW18:IPL18"/>
    <mergeCell ref="IPM18:IQB18"/>
    <mergeCell ref="IIS18:IJH18"/>
    <mergeCell ref="IJI18:IJX18"/>
    <mergeCell ref="IJY18:IKN18"/>
    <mergeCell ref="IKO18:ILD18"/>
    <mergeCell ref="ILE18:ILT18"/>
    <mergeCell ref="ILU18:IMJ18"/>
    <mergeCell ref="IFA18:IFP18"/>
    <mergeCell ref="IFQ18:IGF18"/>
    <mergeCell ref="IGG18:IGV18"/>
    <mergeCell ref="IGW18:IHL18"/>
    <mergeCell ref="IHM18:IIB18"/>
    <mergeCell ref="IIC18:IIR18"/>
    <mergeCell ref="IBI18:IBX18"/>
    <mergeCell ref="IBY18:ICN18"/>
    <mergeCell ref="ICO18:IDD18"/>
    <mergeCell ref="IDE18:IDT18"/>
    <mergeCell ref="IDU18:IEJ18"/>
    <mergeCell ref="IEK18:IEZ18"/>
    <mergeCell ref="HXQ18:HYF18"/>
    <mergeCell ref="HYG18:HYV18"/>
    <mergeCell ref="HYW18:HZL18"/>
    <mergeCell ref="HZM18:IAB18"/>
    <mergeCell ref="IAC18:IAR18"/>
    <mergeCell ref="IAS18:IBH18"/>
    <mergeCell ref="HTY18:HUN18"/>
    <mergeCell ref="HUO18:HVD18"/>
    <mergeCell ref="HVE18:HVT18"/>
    <mergeCell ref="HVU18:HWJ18"/>
    <mergeCell ref="HWK18:HWZ18"/>
    <mergeCell ref="HXA18:HXP18"/>
    <mergeCell ref="HQG18:HQV18"/>
    <mergeCell ref="HQW18:HRL18"/>
    <mergeCell ref="HRM18:HSB18"/>
    <mergeCell ref="HSC18:HSR18"/>
    <mergeCell ref="HSS18:HTH18"/>
    <mergeCell ref="HTI18:HTX18"/>
    <mergeCell ref="HMO18:HND18"/>
    <mergeCell ref="HNE18:HNT18"/>
    <mergeCell ref="HNU18:HOJ18"/>
    <mergeCell ref="HOK18:HOZ18"/>
    <mergeCell ref="HPA18:HPP18"/>
    <mergeCell ref="HPQ18:HQF18"/>
    <mergeCell ref="HIW18:HJL18"/>
    <mergeCell ref="HJM18:HKB18"/>
    <mergeCell ref="HKC18:HKR18"/>
    <mergeCell ref="HKS18:HLH18"/>
    <mergeCell ref="HLI18:HLX18"/>
    <mergeCell ref="HLY18:HMN18"/>
    <mergeCell ref="HFE18:HFT18"/>
    <mergeCell ref="HFU18:HGJ18"/>
    <mergeCell ref="HGK18:HGZ18"/>
    <mergeCell ref="HHA18:HHP18"/>
    <mergeCell ref="HHQ18:HIF18"/>
    <mergeCell ref="HIG18:HIV18"/>
    <mergeCell ref="HBM18:HCB18"/>
    <mergeCell ref="HCC18:HCR18"/>
    <mergeCell ref="HCS18:HDH18"/>
    <mergeCell ref="HDI18:HDX18"/>
    <mergeCell ref="HDY18:HEN18"/>
    <mergeCell ref="HEO18:HFD18"/>
    <mergeCell ref="GXU18:GYJ18"/>
    <mergeCell ref="GYK18:GYZ18"/>
    <mergeCell ref="GZA18:GZP18"/>
    <mergeCell ref="GZQ18:HAF18"/>
    <mergeCell ref="HAG18:HAV18"/>
    <mergeCell ref="HAW18:HBL18"/>
    <mergeCell ref="GUC18:GUR18"/>
    <mergeCell ref="GUS18:GVH18"/>
    <mergeCell ref="GVI18:GVX18"/>
    <mergeCell ref="GVY18:GWN18"/>
    <mergeCell ref="GWO18:GXD18"/>
    <mergeCell ref="GXE18:GXT18"/>
    <mergeCell ref="GQK18:GQZ18"/>
    <mergeCell ref="GRA18:GRP18"/>
    <mergeCell ref="GRQ18:GSF18"/>
    <mergeCell ref="GSG18:GSV18"/>
    <mergeCell ref="GSW18:GTL18"/>
    <mergeCell ref="GTM18:GUB18"/>
    <mergeCell ref="GMS18:GNH18"/>
    <mergeCell ref="GNI18:GNX18"/>
    <mergeCell ref="GNY18:GON18"/>
    <mergeCell ref="GOO18:GPD18"/>
    <mergeCell ref="GPE18:GPT18"/>
    <mergeCell ref="GPU18:GQJ18"/>
    <mergeCell ref="GJA18:GJP18"/>
    <mergeCell ref="GJQ18:GKF18"/>
    <mergeCell ref="GKG18:GKV18"/>
    <mergeCell ref="GKW18:GLL18"/>
    <mergeCell ref="GLM18:GMB18"/>
    <mergeCell ref="GMC18:GMR18"/>
    <mergeCell ref="GFI18:GFX18"/>
    <mergeCell ref="GFY18:GGN18"/>
    <mergeCell ref="GGO18:GHD18"/>
    <mergeCell ref="GHE18:GHT18"/>
    <mergeCell ref="GHU18:GIJ18"/>
    <mergeCell ref="GIK18:GIZ18"/>
    <mergeCell ref="GBQ18:GCF18"/>
    <mergeCell ref="GCG18:GCV18"/>
    <mergeCell ref="GCW18:GDL18"/>
    <mergeCell ref="GDM18:GEB18"/>
    <mergeCell ref="GEC18:GER18"/>
    <mergeCell ref="GES18:GFH18"/>
    <mergeCell ref="FXY18:FYN18"/>
    <mergeCell ref="FYO18:FZD18"/>
    <mergeCell ref="FZE18:FZT18"/>
    <mergeCell ref="FZU18:GAJ18"/>
    <mergeCell ref="GAK18:GAZ18"/>
    <mergeCell ref="GBA18:GBP18"/>
    <mergeCell ref="FUG18:FUV18"/>
    <mergeCell ref="FUW18:FVL18"/>
    <mergeCell ref="FVM18:FWB18"/>
    <mergeCell ref="FWC18:FWR18"/>
    <mergeCell ref="FWS18:FXH18"/>
    <mergeCell ref="FXI18:FXX18"/>
    <mergeCell ref="FQO18:FRD18"/>
    <mergeCell ref="FRE18:FRT18"/>
    <mergeCell ref="FRU18:FSJ18"/>
    <mergeCell ref="FSK18:FSZ18"/>
    <mergeCell ref="FTA18:FTP18"/>
    <mergeCell ref="FTQ18:FUF18"/>
    <mergeCell ref="FMW18:FNL18"/>
    <mergeCell ref="FNM18:FOB18"/>
    <mergeCell ref="FOC18:FOR18"/>
    <mergeCell ref="FOS18:FPH18"/>
    <mergeCell ref="FPI18:FPX18"/>
    <mergeCell ref="FPY18:FQN18"/>
    <mergeCell ref="FJE18:FJT18"/>
    <mergeCell ref="FJU18:FKJ18"/>
    <mergeCell ref="FKK18:FKZ18"/>
    <mergeCell ref="FLA18:FLP18"/>
    <mergeCell ref="FLQ18:FMF18"/>
    <mergeCell ref="FMG18:FMV18"/>
    <mergeCell ref="FFM18:FGB18"/>
    <mergeCell ref="FGC18:FGR18"/>
    <mergeCell ref="FGS18:FHH18"/>
    <mergeCell ref="FHI18:FHX18"/>
    <mergeCell ref="FHY18:FIN18"/>
    <mergeCell ref="FIO18:FJD18"/>
    <mergeCell ref="FBU18:FCJ18"/>
    <mergeCell ref="FCK18:FCZ18"/>
    <mergeCell ref="FDA18:FDP18"/>
    <mergeCell ref="FDQ18:FEF18"/>
    <mergeCell ref="FEG18:FEV18"/>
    <mergeCell ref="FEW18:FFL18"/>
    <mergeCell ref="EYC18:EYR18"/>
    <mergeCell ref="EYS18:EZH18"/>
    <mergeCell ref="EZI18:EZX18"/>
    <mergeCell ref="EZY18:FAN18"/>
    <mergeCell ref="FAO18:FBD18"/>
    <mergeCell ref="FBE18:FBT18"/>
    <mergeCell ref="EUK18:EUZ18"/>
    <mergeCell ref="EVA18:EVP18"/>
    <mergeCell ref="EVQ18:EWF18"/>
    <mergeCell ref="EWG18:EWV18"/>
    <mergeCell ref="EWW18:EXL18"/>
    <mergeCell ref="EXM18:EYB18"/>
    <mergeCell ref="EQS18:ERH18"/>
    <mergeCell ref="ERI18:ERX18"/>
    <mergeCell ref="ERY18:ESN18"/>
    <mergeCell ref="ESO18:ETD18"/>
    <mergeCell ref="ETE18:ETT18"/>
    <mergeCell ref="ETU18:EUJ18"/>
    <mergeCell ref="ENA18:ENP18"/>
    <mergeCell ref="ENQ18:EOF18"/>
    <mergeCell ref="EOG18:EOV18"/>
    <mergeCell ref="EOW18:EPL18"/>
    <mergeCell ref="EPM18:EQB18"/>
    <mergeCell ref="EQC18:EQR18"/>
    <mergeCell ref="EJI18:EJX18"/>
    <mergeCell ref="EJY18:EKN18"/>
    <mergeCell ref="EKO18:ELD18"/>
    <mergeCell ref="ELE18:ELT18"/>
    <mergeCell ref="ELU18:EMJ18"/>
    <mergeCell ref="EMK18:EMZ18"/>
    <mergeCell ref="EFQ18:EGF18"/>
    <mergeCell ref="EGG18:EGV18"/>
    <mergeCell ref="EGW18:EHL18"/>
    <mergeCell ref="EHM18:EIB18"/>
    <mergeCell ref="EIC18:EIR18"/>
    <mergeCell ref="EIS18:EJH18"/>
    <mergeCell ref="EBY18:ECN18"/>
    <mergeCell ref="ECO18:EDD18"/>
    <mergeCell ref="EDE18:EDT18"/>
    <mergeCell ref="EDU18:EEJ18"/>
    <mergeCell ref="EEK18:EEZ18"/>
    <mergeCell ref="EFA18:EFP18"/>
    <mergeCell ref="DYG18:DYV18"/>
    <mergeCell ref="DYW18:DZL18"/>
    <mergeCell ref="DZM18:EAB18"/>
    <mergeCell ref="EAC18:EAR18"/>
    <mergeCell ref="EAS18:EBH18"/>
    <mergeCell ref="EBI18:EBX18"/>
    <mergeCell ref="DUO18:DVD18"/>
    <mergeCell ref="DVE18:DVT18"/>
    <mergeCell ref="DVU18:DWJ18"/>
    <mergeCell ref="DWK18:DWZ18"/>
    <mergeCell ref="DXA18:DXP18"/>
    <mergeCell ref="DXQ18:DYF18"/>
    <mergeCell ref="DQW18:DRL18"/>
    <mergeCell ref="DRM18:DSB18"/>
    <mergeCell ref="DSC18:DSR18"/>
    <mergeCell ref="DSS18:DTH18"/>
    <mergeCell ref="DTI18:DTX18"/>
    <mergeCell ref="DTY18:DUN18"/>
    <mergeCell ref="DNE18:DNT18"/>
    <mergeCell ref="DNU18:DOJ18"/>
    <mergeCell ref="DOK18:DOZ18"/>
    <mergeCell ref="DPA18:DPP18"/>
    <mergeCell ref="DPQ18:DQF18"/>
    <mergeCell ref="DQG18:DQV18"/>
    <mergeCell ref="DJM18:DKB18"/>
    <mergeCell ref="DKC18:DKR18"/>
    <mergeCell ref="DKS18:DLH18"/>
    <mergeCell ref="DLI18:DLX18"/>
    <mergeCell ref="DLY18:DMN18"/>
    <mergeCell ref="DMO18:DND18"/>
    <mergeCell ref="DFU18:DGJ18"/>
    <mergeCell ref="DGK18:DGZ18"/>
    <mergeCell ref="DHA18:DHP18"/>
    <mergeCell ref="DHQ18:DIF18"/>
    <mergeCell ref="DIG18:DIV18"/>
    <mergeCell ref="DIW18:DJL18"/>
    <mergeCell ref="DCC18:DCR18"/>
    <mergeCell ref="DCS18:DDH18"/>
    <mergeCell ref="DDI18:DDX18"/>
    <mergeCell ref="DDY18:DEN18"/>
    <mergeCell ref="DEO18:DFD18"/>
    <mergeCell ref="DFE18:DFT18"/>
    <mergeCell ref="CYK18:CYZ18"/>
    <mergeCell ref="CZA18:CZP18"/>
    <mergeCell ref="CZQ18:DAF18"/>
    <mergeCell ref="DAG18:DAV18"/>
    <mergeCell ref="DAW18:DBL18"/>
    <mergeCell ref="DBM18:DCB18"/>
    <mergeCell ref="CUS18:CVH18"/>
    <mergeCell ref="CVI18:CVX18"/>
    <mergeCell ref="CVY18:CWN18"/>
    <mergeCell ref="CWO18:CXD18"/>
    <mergeCell ref="CXE18:CXT18"/>
    <mergeCell ref="CXU18:CYJ18"/>
    <mergeCell ref="CRA18:CRP18"/>
    <mergeCell ref="CRQ18:CSF18"/>
    <mergeCell ref="CSG18:CSV18"/>
    <mergeCell ref="CSW18:CTL18"/>
    <mergeCell ref="CTM18:CUB18"/>
    <mergeCell ref="CUC18:CUR18"/>
    <mergeCell ref="CNI18:CNX18"/>
    <mergeCell ref="CNY18:CON18"/>
    <mergeCell ref="COO18:CPD18"/>
    <mergeCell ref="CPE18:CPT18"/>
    <mergeCell ref="CPU18:CQJ18"/>
    <mergeCell ref="CQK18:CQZ18"/>
    <mergeCell ref="CJQ18:CKF18"/>
    <mergeCell ref="CKG18:CKV18"/>
    <mergeCell ref="CKW18:CLL18"/>
    <mergeCell ref="CLM18:CMB18"/>
    <mergeCell ref="CMC18:CMR18"/>
    <mergeCell ref="CMS18:CNH18"/>
    <mergeCell ref="CFY18:CGN18"/>
    <mergeCell ref="CGO18:CHD18"/>
    <mergeCell ref="CHE18:CHT18"/>
    <mergeCell ref="CHU18:CIJ18"/>
    <mergeCell ref="CIK18:CIZ18"/>
    <mergeCell ref="CJA18:CJP18"/>
    <mergeCell ref="CCG18:CCV18"/>
    <mergeCell ref="CCW18:CDL18"/>
    <mergeCell ref="CDM18:CEB18"/>
    <mergeCell ref="CEC18:CER18"/>
    <mergeCell ref="CES18:CFH18"/>
    <mergeCell ref="CFI18:CFX18"/>
    <mergeCell ref="BYO18:BZD18"/>
    <mergeCell ref="BZE18:BZT18"/>
    <mergeCell ref="BZU18:CAJ18"/>
    <mergeCell ref="CAK18:CAZ18"/>
    <mergeCell ref="CBA18:CBP18"/>
    <mergeCell ref="CBQ18:CCF18"/>
    <mergeCell ref="BUW18:BVL18"/>
    <mergeCell ref="BVM18:BWB18"/>
    <mergeCell ref="BWC18:BWR18"/>
    <mergeCell ref="BWS18:BXH18"/>
    <mergeCell ref="BXI18:BXX18"/>
    <mergeCell ref="BXY18:BYN18"/>
    <mergeCell ref="BRE18:BRT18"/>
    <mergeCell ref="BRU18:BSJ18"/>
    <mergeCell ref="BSK18:BSZ18"/>
    <mergeCell ref="BTA18:BTP18"/>
    <mergeCell ref="BTQ18:BUF18"/>
    <mergeCell ref="BUG18:BUV18"/>
    <mergeCell ref="BNM18:BOB18"/>
    <mergeCell ref="BOC18:BOR18"/>
    <mergeCell ref="BOS18:BPH18"/>
    <mergeCell ref="BPI18:BPX18"/>
    <mergeCell ref="BPY18:BQN18"/>
    <mergeCell ref="BQO18:BRD18"/>
    <mergeCell ref="BJU18:BKJ18"/>
    <mergeCell ref="BKK18:BKZ18"/>
    <mergeCell ref="BLA18:BLP18"/>
    <mergeCell ref="BLQ18:BMF18"/>
    <mergeCell ref="BMG18:BMV18"/>
    <mergeCell ref="BMW18:BNL18"/>
    <mergeCell ref="BGC18:BGR18"/>
    <mergeCell ref="BGS18:BHH18"/>
    <mergeCell ref="BHI18:BHX18"/>
    <mergeCell ref="BHY18:BIN18"/>
    <mergeCell ref="BIO18:BJD18"/>
    <mergeCell ref="BJE18:BJT18"/>
    <mergeCell ref="BCK18:BCZ18"/>
    <mergeCell ref="BDA18:BDP18"/>
    <mergeCell ref="BDQ18:BEF18"/>
    <mergeCell ref="BEG18:BEV18"/>
    <mergeCell ref="BEW18:BFL18"/>
    <mergeCell ref="BFM18:BGB18"/>
    <mergeCell ref="AYS18:AZH18"/>
    <mergeCell ref="AZI18:AZX18"/>
    <mergeCell ref="AZY18:BAN18"/>
    <mergeCell ref="BAO18:BBD18"/>
    <mergeCell ref="BBE18:BBT18"/>
    <mergeCell ref="BBU18:BCJ18"/>
    <mergeCell ref="AVA18:AVP18"/>
    <mergeCell ref="AVQ18:AWF18"/>
    <mergeCell ref="AWG18:AWV18"/>
    <mergeCell ref="AWW18:AXL18"/>
    <mergeCell ref="AXM18:AYB18"/>
    <mergeCell ref="AYC18:AYR18"/>
    <mergeCell ref="ARI18:ARX18"/>
    <mergeCell ref="ARY18:ASN18"/>
    <mergeCell ref="ASO18:ATD18"/>
    <mergeCell ref="ATE18:ATT18"/>
    <mergeCell ref="ATU18:AUJ18"/>
    <mergeCell ref="AUK18:AUZ18"/>
    <mergeCell ref="ANQ18:AOF18"/>
    <mergeCell ref="AOG18:AOV18"/>
    <mergeCell ref="AOW18:APL18"/>
    <mergeCell ref="APM18:AQB18"/>
    <mergeCell ref="AQC18:AQR18"/>
    <mergeCell ref="AQS18:ARH18"/>
    <mergeCell ref="AJY18:AKN18"/>
    <mergeCell ref="AKO18:ALD18"/>
    <mergeCell ref="ALE18:ALT18"/>
    <mergeCell ref="ALU18:AMJ18"/>
    <mergeCell ref="AMK18:AMZ18"/>
    <mergeCell ref="ANA18:ANP18"/>
    <mergeCell ref="AGG18:AGV18"/>
    <mergeCell ref="AGW18:AHL18"/>
    <mergeCell ref="AHM18:AIB18"/>
    <mergeCell ref="AIC18:AIR18"/>
    <mergeCell ref="AIS18:AJH18"/>
    <mergeCell ref="AJI18:AJX18"/>
    <mergeCell ref="ACO18:ADD18"/>
    <mergeCell ref="ADE18:ADT18"/>
    <mergeCell ref="ADU18:AEJ18"/>
    <mergeCell ref="AEK18:AEZ18"/>
    <mergeCell ref="AFA18:AFP18"/>
    <mergeCell ref="AFQ18:AGF18"/>
    <mergeCell ref="YW18:ZL18"/>
    <mergeCell ref="ZM18:AAB18"/>
    <mergeCell ref="AAC18:AAR18"/>
    <mergeCell ref="AAS18:ABH18"/>
    <mergeCell ref="ABI18:ABX18"/>
    <mergeCell ref="ABY18:ACN18"/>
    <mergeCell ref="VE18:VT18"/>
    <mergeCell ref="VU18:WJ18"/>
    <mergeCell ref="WK18:WZ18"/>
    <mergeCell ref="XA18:XP18"/>
    <mergeCell ref="XQ18:YF18"/>
    <mergeCell ref="YG18:YV18"/>
    <mergeCell ref="RM18:SB18"/>
    <mergeCell ref="SC18:SR18"/>
    <mergeCell ref="SS18:TH18"/>
    <mergeCell ref="TI18:TX18"/>
    <mergeCell ref="TY18:UN18"/>
    <mergeCell ref="UO18:VD18"/>
    <mergeCell ref="NU18:OJ18"/>
    <mergeCell ref="OK18:OZ18"/>
    <mergeCell ref="PA18:PP18"/>
    <mergeCell ref="PQ18:QF18"/>
    <mergeCell ref="QG18:QV18"/>
    <mergeCell ref="QW18:RL18"/>
    <mergeCell ref="KC18:KR18"/>
    <mergeCell ref="KS18:LH18"/>
    <mergeCell ref="LI18:LX18"/>
    <mergeCell ref="LY18:MN18"/>
    <mergeCell ref="MO18:ND18"/>
    <mergeCell ref="NE18:NT18"/>
    <mergeCell ref="GK18:GZ18"/>
    <mergeCell ref="HA18:HP18"/>
    <mergeCell ref="HQ18:IF18"/>
    <mergeCell ref="IG18:IV18"/>
    <mergeCell ref="IW18:JL18"/>
    <mergeCell ref="JM18:KB18"/>
    <mergeCell ref="CS18:DH18"/>
    <mergeCell ref="DI18:DX18"/>
    <mergeCell ref="DY18:EN18"/>
    <mergeCell ref="EO18:FD18"/>
    <mergeCell ref="FE18:FT18"/>
    <mergeCell ref="FU18:GJ18"/>
    <mergeCell ref="D1:K1"/>
    <mergeCell ref="M1:N1"/>
    <mergeCell ref="P1:Q1"/>
    <mergeCell ref="D2:K2"/>
    <mergeCell ref="M2:N2"/>
    <mergeCell ref="P2:Q2"/>
    <mergeCell ref="A18:P18"/>
    <mergeCell ref="Q18:AF18"/>
    <mergeCell ref="AG18:AV18"/>
    <mergeCell ref="AW18:BL18"/>
    <mergeCell ref="BM18:CB18"/>
    <mergeCell ref="CC18:CR18"/>
    <mergeCell ref="C10:D11"/>
    <mergeCell ref="F10:H10"/>
    <mergeCell ref="J10:K10"/>
    <mergeCell ref="M10:N10"/>
    <mergeCell ref="I11:L11"/>
    <mergeCell ref="C12:D12"/>
    <mergeCell ref="I12:L12"/>
    <mergeCell ref="A4:T4"/>
    <mergeCell ref="A5:B5"/>
    <mergeCell ref="C5:T5"/>
    <mergeCell ref="A7:P7"/>
    <mergeCell ref="F9:H9"/>
    <mergeCell ref="J9:K9"/>
    <mergeCell ref="M9:N9"/>
  </mergeCells>
  <conditionalFormatting sqref="S2">
    <cfRule type="iconSet" priority="2">
      <iconSet iconSet="3Symbols2" showValue="0">
        <cfvo type="percent" val="0"/>
        <cfvo type="num" val="0"/>
        <cfvo type="num" val="10"/>
      </iconSet>
    </cfRule>
  </conditionalFormatting>
  <conditionalFormatting sqref="T2">
    <cfRule type="iconSet" priority="1">
      <iconSet iconSet="3Symbols2" showValue="0">
        <cfvo type="percent" val="0"/>
        <cfvo type="num" val="0"/>
        <cfvo type="num" val="10"/>
      </iconSet>
    </cfRule>
  </conditionalFormatting>
  <dataValidations count="1">
    <dataValidation type="list" allowBlank="1" showInputMessage="1" showErrorMessage="1" sqref="M2" xr:uid="{00000000-0002-0000-0500-000000000000}">
      <formula1>AvancementTheme</formula1>
    </dataValidation>
  </dataValidations>
  <hyperlinks>
    <hyperlink ref="S1" location="DPDV_02AT" display="PdV" xr:uid="{00000000-0004-0000-0500-000000000000}"/>
    <hyperlink ref="T1" location="DKPI_02AT" display="KPI's" xr:uid="{00000000-0004-0000-05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84">
    <tabColor theme="2" tint="-0.499984740745262"/>
    <pageSetUpPr fitToPage="1"/>
  </sheetPr>
  <dimension ref="A1:Q152"/>
  <sheetViews>
    <sheetView showGridLines="0" showRowColHeaders="0" zoomScaleNormal="100" workbookViewId="0">
      <pane ySplit="3" topLeftCell="A4" activePane="bottomLeft" state="frozen"/>
      <selection activeCell="E12" sqref="E12:H12"/>
      <selection pane="bottomLeft" activeCell="B12" sqref="B12:I12"/>
    </sheetView>
  </sheetViews>
  <sheetFormatPr baseColWidth="10" defaultColWidth="11.453125" defaultRowHeight="14.5" x14ac:dyDescent="0.35"/>
  <cols>
    <col min="1" max="1" width="8.26953125" style="61" customWidth="1"/>
    <col min="2" max="3" width="11.453125" style="61"/>
    <col min="4" max="16" width="10.7265625" style="61" customWidth="1"/>
    <col min="17" max="16384" width="11.453125" style="61"/>
  </cols>
  <sheetData>
    <row r="1" spans="1:17" s="55" customFormat="1" ht="15" customHeight="1" x14ac:dyDescent="0.35">
      <c r="A1" s="395"/>
      <c r="B1" s="395"/>
      <c r="C1" s="395"/>
      <c r="D1" s="1995" t="s">
        <v>5</v>
      </c>
      <c r="E1" s="1995"/>
      <c r="F1" s="1995"/>
      <c r="G1" s="1995"/>
      <c r="H1" s="396"/>
      <c r="I1" s="1995" t="s">
        <v>6</v>
      </c>
      <c r="J1" s="1995"/>
      <c r="K1" s="395"/>
      <c r="L1" s="1995" t="s">
        <v>9</v>
      </c>
      <c r="M1" s="1995"/>
      <c r="N1" s="395"/>
      <c r="O1" s="459" t="s">
        <v>2</v>
      </c>
      <c r="P1" s="459" t="s">
        <v>3</v>
      </c>
      <c r="Q1" s="450"/>
    </row>
    <row r="2" spans="1:17" s="59" customFormat="1" ht="18" customHeight="1" x14ac:dyDescent="0.35">
      <c r="A2" s="398"/>
      <c r="B2" s="398"/>
      <c r="C2" s="398"/>
      <c r="D2" s="1996" t="str">
        <f>NomClient</f>
        <v>BestEditor</v>
      </c>
      <c r="E2" s="1997"/>
      <c r="F2" s="1997"/>
      <c r="G2" s="1998"/>
      <c r="H2" s="398"/>
      <c r="I2" s="2164" t="s">
        <v>283</v>
      </c>
      <c r="J2" s="2000"/>
      <c r="K2" s="398"/>
      <c r="L2" s="2001">
        <v>41863.411076388889</v>
      </c>
      <c r="M2" s="2002"/>
      <c r="N2" s="399"/>
      <c r="O2" s="448">
        <f>IF(LEN(DPDV_09PP2)&gt;0,LEN(DPDV_09PP2),0-PDV_NBmini)</f>
        <v>186</v>
      </c>
      <c r="P2" s="448">
        <f>IF(LEN(DKPI_09PP2)&gt;0,LEN(DKPI_09PP2),0-KPI_NBmini)</f>
        <v>171</v>
      </c>
      <c r="Q2" s="451"/>
    </row>
    <row r="3" spans="1:17" ht="6.75" customHeight="1" thickBot="1" x14ac:dyDescent="0.4">
      <c r="A3" s="401"/>
      <c r="B3" s="401"/>
      <c r="C3" s="401"/>
      <c r="D3" s="401"/>
      <c r="E3" s="401"/>
      <c r="F3" s="401"/>
      <c r="G3" s="401"/>
      <c r="H3" s="401"/>
      <c r="I3" s="401"/>
      <c r="J3" s="401"/>
      <c r="K3" s="401"/>
      <c r="L3" s="401"/>
      <c r="M3" s="401"/>
      <c r="N3" s="401"/>
      <c r="O3" s="401"/>
      <c r="P3" s="401"/>
      <c r="Q3" s="64"/>
    </row>
    <row r="4" spans="1:17" s="1" customFormat="1" ht="24.75" customHeight="1" thickBot="1" x14ac:dyDescent="0.4">
      <c r="A4" s="3577" t="str">
        <f>Parametre!B32  &amp; "   : "</f>
        <v xml:space="preserve">   : </v>
      </c>
      <c r="B4" s="3577"/>
      <c r="C4" s="3577"/>
      <c r="D4" s="3577"/>
      <c r="E4" s="3577"/>
      <c r="F4" s="3577"/>
      <c r="G4" s="3577"/>
      <c r="H4" s="3578" t="str">
        <f xml:space="preserve"> "Mesure du Retour sur Investissement pour " &amp; NomProd2</f>
        <v>Mesure du Retour sur Investissement pour Offre 2</v>
      </c>
      <c r="I4" s="3578"/>
      <c r="J4" s="3578"/>
      <c r="K4" s="3578"/>
      <c r="L4" s="3578"/>
      <c r="M4" s="3578"/>
      <c r="N4" s="3578"/>
      <c r="O4" s="3578"/>
      <c r="P4" s="3579"/>
      <c r="Q4" s="435"/>
    </row>
    <row r="5" spans="1:17" s="193" customFormat="1" ht="36.75" customHeight="1" thickBot="1" x14ac:dyDescent="0.4">
      <c r="A5" s="2017" t="s">
        <v>14</v>
      </c>
      <c r="B5" s="2017"/>
      <c r="C5" s="2018" t="s">
        <v>371</v>
      </c>
      <c r="D5" s="2018"/>
      <c r="E5" s="2018"/>
      <c r="F5" s="2018"/>
      <c r="G5" s="2018"/>
      <c r="H5" s="2018"/>
      <c r="I5" s="2018"/>
      <c r="J5" s="2018"/>
      <c r="K5" s="2018"/>
      <c r="L5" s="2018"/>
      <c r="M5" s="2018"/>
      <c r="N5" s="2018"/>
      <c r="O5" s="2018"/>
      <c r="P5" s="2018"/>
      <c r="Q5" s="452"/>
    </row>
    <row r="6" spans="1:17" s="158" customFormat="1" ht="33" customHeight="1" thickTop="1" x14ac:dyDescent="0.3">
      <c r="A6" s="688"/>
      <c r="B6" s="3580" t="s">
        <v>385</v>
      </c>
      <c r="C6" s="3581"/>
      <c r="D6" s="3581"/>
      <c r="E6" s="3581"/>
      <c r="F6" s="3581"/>
      <c r="G6" s="3581"/>
      <c r="H6" s="3581"/>
      <c r="I6" s="3581"/>
      <c r="J6" s="3581"/>
      <c r="K6" s="3581"/>
      <c r="L6" s="3581"/>
      <c r="M6" s="3582"/>
      <c r="N6" s="688"/>
      <c r="O6" s="688"/>
      <c r="P6" s="688"/>
      <c r="Q6" s="688"/>
    </row>
    <row r="7" spans="1:17" s="124" customFormat="1" ht="27" customHeight="1" x14ac:dyDescent="0.35">
      <c r="A7" s="875"/>
      <c r="B7" s="3583" t="s">
        <v>386</v>
      </c>
      <c r="C7" s="3584"/>
      <c r="D7" s="3584"/>
      <c r="E7" s="3584"/>
      <c r="F7" s="3584" t="s">
        <v>370</v>
      </c>
      <c r="G7" s="3584"/>
      <c r="H7" s="3584" t="s">
        <v>363</v>
      </c>
      <c r="I7" s="3585"/>
      <c r="J7" s="3586" t="s">
        <v>387</v>
      </c>
      <c r="K7" s="3585"/>
      <c r="L7" s="3586" t="s">
        <v>104</v>
      </c>
      <c r="M7" s="3587"/>
      <c r="N7" s="875"/>
      <c r="O7" s="875"/>
      <c r="P7" s="875"/>
      <c r="Q7" s="875"/>
    </row>
    <row r="8" spans="1:17" s="124" customFormat="1" ht="7.5" customHeight="1" thickBot="1" x14ac:dyDescent="0.4">
      <c r="A8" s="875"/>
      <c r="B8" s="962"/>
      <c r="C8" s="963"/>
      <c r="D8" s="963"/>
      <c r="E8" s="963"/>
      <c r="F8" s="963"/>
      <c r="G8" s="963"/>
      <c r="H8" s="963"/>
      <c r="I8" s="963"/>
      <c r="J8" s="963"/>
      <c r="K8" s="963"/>
      <c r="L8" s="963"/>
      <c r="M8" s="964"/>
      <c r="N8" s="875"/>
      <c r="O8" s="875"/>
      <c r="P8" s="875"/>
      <c r="Q8" s="875"/>
    </row>
    <row r="9" spans="1:17" s="158" customFormat="1" ht="17.149999999999999" customHeight="1" thickBot="1" x14ac:dyDescent="0.35">
      <c r="A9" s="688"/>
      <c r="B9" s="3565" t="s">
        <v>369</v>
      </c>
      <c r="C9" s="3566"/>
      <c r="D9" s="3566"/>
      <c r="E9" s="3567"/>
      <c r="F9" s="965"/>
      <c r="G9" s="966"/>
      <c r="H9" s="965"/>
      <c r="I9" s="966"/>
      <c r="J9" s="965"/>
      <c r="K9" s="966"/>
      <c r="L9" s="3568">
        <v>1000</v>
      </c>
      <c r="M9" s="3569"/>
      <c r="N9" s="688"/>
      <c r="O9" s="688"/>
      <c r="P9" s="688"/>
      <c r="Q9" s="688"/>
    </row>
    <row r="10" spans="1:17" s="117" customFormat="1" ht="17.149999999999999" customHeight="1" x14ac:dyDescent="0.3">
      <c r="A10" s="660"/>
      <c r="B10" s="3570" t="s">
        <v>368</v>
      </c>
      <c r="C10" s="3571"/>
      <c r="D10" s="3571"/>
      <c r="E10" s="3572"/>
      <c r="F10" s="3573">
        <v>2</v>
      </c>
      <c r="G10" s="3574"/>
      <c r="H10" s="3573">
        <v>0.5</v>
      </c>
      <c r="I10" s="3574"/>
      <c r="J10" s="3573">
        <v>400</v>
      </c>
      <c r="K10" s="3574"/>
      <c r="L10" s="3575">
        <f t="shared" ref="L10:L16" si="0">J10*H10*F10</f>
        <v>400</v>
      </c>
      <c r="M10" s="3576"/>
      <c r="N10" s="660"/>
      <c r="O10" s="660"/>
      <c r="P10" s="660"/>
      <c r="Q10" s="660"/>
    </row>
    <row r="11" spans="1:17" s="117" customFormat="1" ht="17.149999999999999" customHeight="1" x14ac:dyDescent="0.3">
      <c r="A11" s="660"/>
      <c r="B11" s="3588" t="s">
        <v>367</v>
      </c>
      <c r="C11" s="3589"/>
      <c r="D11" s="3589"/>
      <c r="E11" s="3590"/>
      <c r="F11" s="3591">
        <v>2</v>
      </c>
      <c r="G11" s="3592"/>
      <c r="H11" s="3591">
        <v>0.5</v>
      </c>
      <c r="I11" s="3592"/>
      <c r="J11" s="3591">
        <v>350</v>
      </c>
      <c r="K11" s="3592"/>
      <c r="L11" s="3593">
        <f t="shared" si="0"/>
        <v>350</v>
      </c>
      <c r="M11" s="3594"/>
      <c r="N11" s="660"/>
      <c r="O11" s="660"/>
      <c r="P11" s="660"/>
      <c r="Q11" s="660"/>
    </row>
    <row r="12" spans="1:17" s="117" customFormat="1" ht="17.149999999999999" customHeight="1" x14ac:dyDescent="0.3">
      <c r="A12" s="660"/>
      <c r="B12" s="3588" t="s">
        <v>366</v>
      </c>
      <c r="C12" s="3589"/>
      <c r="D12" s="3589"/>
      <c r="E12" s="3590"/>
      <c r="F12" s="3591"/>
      <c r="G12" s="3592"/>
      <c r="H12" s="3591"/>
      <c r="I12" s="3592"/>
      <c r="J12" s="3591"/>
      <c r="K12" s="3592"/>
      <c r="L12" s="3595">
        <f t="shared" si="0"/>
        <v>0</v>
      </c>
      <c r="M12" s="3596"/>
      <c r="N12" s="660"/>
      <c r="O12" s="660"/>
      <c r="P12" s="660"/>
      <c r="Q12" s="660"/>
    </row>
    <row r="13" spans="1:17" s="117" customFormat="1" ht="17.149999999999999" customHeight="1" x14ac:dyDescent="0.3">
      <c r="A13" s="660"/>
      <c r="B13" s="3588" t="s">
        <v>463</v>
      </c>
      <c r="C13" s="3589"/>
      <c r="D13" s="3589"/>
      <c r="E13" s="3590"/>
      <c r="F13" s="3591"/>
      <c r="G13" s="3592"/>
      <c r="H13" s="3591"/>
      <c r="I13" s="3592"/>
      <c r="J13" s="3591"/>
      <c r="K13" s="3592"/>
      <c r="L13" s="3595">
        <f t="shared" si="0"/>
        <v>0</v>
      </c>
      <c r="M13" s="3596"/>
      <c r="N13" s="660"/>
      <c r="O13" s="660"/>
      <c r="P13" s="660"/>
      <c r="Q13" s="660"/>
    </row>
    <row r="14" spans="1:17" s="117" customFormat="1" ht="17.149999999999999" customHeight="1" x14ac:dyDescent="0.3">
      <c r="A14" s="660"/>
      <c r="B14" s="3588" t="s">
        <v>627</v>
      </c>
      <c r="C14" s="3589"/>
      <c r="D14" s="3589"/>
      <c r="E14" s="3590"/>
      <c r="F14" s="3597"/>
      <c r="G14" s="3598"/>
      <c r="H14" s="3597"/>
      <c r="I14" s="3598"/>
      <c r="J14" s="3597"/>
      <c r="K14" s="3598"/>
      <c r="L14" s="3599">
        <v>500</v>
      </c>
      <c r="M14" s="3600"/>
      <c r="N14" s="660"/>
      <c r="O14" s="660"/>
      <c r="P14" s="660"/>
      <c r="Q14" s="660"/>
    </row>
    <row r="15" spans="1:17" s="117" customFormat="1" ht="17.149999999999999" customHeight="1" x14ac:dyDescent="0.3">
      <c r="A15" s="660"/>
      <c r="B15" s="3588" t="s">
        <v>628</v>
      </c>
      <c r="C15" s="3589"/>
      <c r="D15" s="3589"/>
      <c r="E15" s="3590"/>
      <c r="F15" s="3591"/>
      <c r="G15" s="3592"/>
      <c r="H15" s="3591"/>
      <c r="I15" s="3592"/>
      <c r="J15" s="3591"/>
      <c r="K15" s="3592"/>
      <c r="L15" s="3599">
        <f t="shared" si="0"/>
        <v>0</v>
      </c>
      <c r="M15" s="3600"/>
      <c r="N15" s="660"/>
      <c r="O15" s="660"/>
      <c r="P15" s="660"/>
      <c r="Q15" s="660"/>
    </row>
    <row r="16" spans="1:17" s="117" customFormat="1" ht="17.149999999999999" customHeight="1" x14ac:dyDescent="0.3">
      <c r="A16" s="660"/>
      <c r="B16" s="3588" t="s">
        <v>628</v>
      </c>
      <c r="C16" s="3589"/>
      <c r="D16" s="3589"/>
      <c r="E16" s="3590"/>
      <c r="F16" s="3591"/>
      <c r="G16" s="3592"/>
      <c r="H16" s="3591"/>
      <c r="I16" s="3592"/>
      <c r="J16" s="3591"/>
      <c r="K16" s="3592"/>
      <c r="L16" s="3599">
        <f t="shared" si="0"/>
        <v>0</v>
      </c>
      <c r="M16" s="3600"/>
      <c r="N16" s="660"/>
      <c r="O16" s="660"/>
      <c r="P16" s="660"/>
      <c r="Q16" s="660"/>
    </row>
    <row r="17" spans="1:17" s="117" customFormat="1" ht="9.75" customHeight="1" thickBot="1" x14ac:dyDescent="0.35">
      <c r="A17" s="660"/>
      <c r="B17" s="967"/>
      <c r="C17" s="968"/>
      <c r="D17" s="968"/>
      <c r="E17" s="969"/>
      <c r="F17" s="970"/>
      <c r="G17" s="971"/>
      <c r="H17" s="970"/>
      <c r="I17" s="971"/>
      <c r="J17" s="970"/>
      <c r="K17" s="971"/>
      <c r="L17" s="972"/>
      <c r="M17" s="973"/>
      <c r="N17" s="660"/>
      <c r="O17" s="660"/>
      <c r="P17" s="660"/>
      <c r="Q17" s="660"/>
    </row>
    <row r="18" spans="1:17" s="119" customFormat="1" ht="19.5" thickTop="1" thickBot="1" x14ac:dyDescent="0.4">
      <c r="A18" s="974"/>
      <c r="B18" s="3601" t="s">
        <v>151</v>
      </c>
      <c r="C18" s="3602"/>
      <c r="D18" s="3602"/>
      <c r="E18" s="3602"/>
      <c r="F18" s="3613">
        <f>SUM(F10:F17)</f>
        <v>4</v>
      </c>
      <c r="G18" s="3614"/>
      <c r="H18" s="3613">
        <f>SUM(H10:H17)</f>
        <v>1</v>
      </c>
      <c r="I18" s="3614"/>
      <c r="J18" s="3613"/>
      <c r="K18" s="3614"/>
      <c r="L18" s="3603">
        <f>SUM(L9:M17)</f>
        <v>2250</v>
      </c>
      <c r="M18" s="3604"/>
      <c r="N18" s="853"/>
      <c r="O18" s="853"/>
      <c r="P18" s="853"/>
      <c r="Q18" s="853"/>
    </row>
    <row r="19" spans="1:17" s="117" customFormat="1" ht="15.75" customHeight="1" thickTop="1" x14ac:dyDescent="0.3">
      <c r="A19" s="660"/>
      <c r="B19" s="660"/>
      <c r="C19" s="660"/>
      <c r="D19" s="660"/>
      <c r="E19" s="660"/>
      <c r="F19" s="660"/>
      <c r="G19" s="691"/>
      <c r="H19" s="691"/>
      <c r="I19" s="660"/>
      <c r="J19" s="660"/>
      <c r="K19" s="660"/>
      <c r="L19" s="660"/>
      <c r="M19" s="660"/>
      <c r="N19" s="660"/>
      <c r="O19" s="660"/>
      <c r="P19" s="660"/>
      <c r="Q19" s="660"/>
    </row>
    <row r="20" spans="1:17" s="117" customFormat="1" ht="16" thickBot="1" x14ac:dyDescent="0.4">
      <c r="A20" s="975"/>
      <c r="B20" s="976"/>
      <c r="C20" s="976"/>
      <c r="D20" s="976"/>
      <c r="E20" s="660"/>
      <c r="F20" s="660"/>
      <c r="G20" s="660"/>
      <c r="H20" s="660"/>
      <c r="I20" s="660"/>
      <c r="J20" s="660"/>
      <c r="K20" s="660"/>
      <c r="L20" s="660"/>
      <c r="M20" s="660"/>
      <c r="N20" s="660"/>
      <c r="O20" s="660"/>
      <c r="P20" s="660"/>
      <c r="Q20" s="660"/>
    </row>
    <row r="21" spans="1:17" s="117" customFormat="1" ht="32.25" customHeight="1" thickTop="1" thickBot="1" x14ac:dyDescent="0.35">
      <c r="A21" s="660"/>
      <c r="B21" s="3605" t="s">
        <v>630</v>
      </c>
      <c r="C21" s="3606"/>
      <c r="D21" s="3606"/>
      <c r="E21" s="3606"/>
      <c r="F21" s="3606"/>
      <c r="G21" s="3606"/>
      <c r="H21" s="3606"/>
      <c r="I21" s="3606"/>
      <c r="J21" s="3606"/>
      <c r="K21" s="3606"/>
      <c r="L21" s="3606"/>
      <c r="M21" s="3606"/>
      <c r="N21" s="3606"/>
      <c r="O21" s="3606"/>
      <c r="P21" s="3607"/>
      <c r="Q21" s="660"/>
    </row>
    <row r="22" spans="1:17" s="119" customFormat="1" ht="51" customHeight="1" thickTop="1" x14ac:dyDescent="0.35">
      <c r="A22" s="853"/>
      <c r="B22" s="3608" t="s">
        <v>365</v>
      </c>
      <c r="C22" s="3609"/>
      <c r="D22" s="3609"/>
      <c r="E22" s="3609"/>
      <c r="F22" s="3610" t="s">
        <v>364</v>
      </c>
      <c r="G22" s="3610"/>
      <c r="H22" s="3611" t="s">
        <v>629</v>
      </c>
      <c r="I22" s="3611"/>
      <c r="J22" s="3611" t="s">
        <v>631</v>
      </c>
      <c r="K22" s="3611"/>
      <c r="L22" s="3610" t="s">
        <v>17</v>
      </c>
      <c r="M22" s="3610"/>
      <c r="N22" s="3610"/>
      <c r="O22" s="3610"/>
      <c r="P22" s="3612"/>
      <c r="Q22" s="853"/>
    </row>
    <row r="23" spans="1:17" s="119" customFormat="1" ht="18.75" customHeight="1" x14ac:dyDescent="0.35">
      <c r="A23" s="853"/>
      <c r="B23" s="3225" t="str">
        <f>'03-BUSINESSCARD-OFR2'!B9</f>
        <v>CA issu de l'offre BestEditor</v>
      </c>
      <c r="C23" s="3226"/>
      <c r="D23" s="3226"/>
      <c r="E23" s="3226"/>
      <c r="F23" s="3615"/>
      <c r="G23" s="3616"/>
      <c r="H23" s="3617" t="s">
        <v>633</v>
      </c>
      <c r="I23" s="3617"/>
      <c r="J23" s="3618"/>
      <c r="K23" s="3619"/>
      <c r="L23" s="3615"/>
      <c r="M23" s="3620"/>
      <c r="N23" s="3620"/>
      <c r="O23" s="3620"/>
      <c r="P23" s="3621"/>
      <c r="Q23" s="853"/>
    </row>
    <row r="24" spans="1:17" s="119" customFormat="1" ht="17.149999999999999" customHeight="1" x14ac:dyDescent="0.35">
      <c r="A24" s="977"/>
      <c r="B24" s="3622" t="str">
        <f>'03-BUSINESSCARD-OFR2'!B10</f>
        <v>CA produit en mode Licence "on premises"</v>
      </c>
      <c r="C24" s="3623"/>
      <c r="D24" s="3623"/>
      <c r="E24" s="3623"/>
      <c r="F24" s="3624">
        <f>'03-BUSINESSCARD-OFR2'!G10</f>
        <v>0</v>
      </c>
      <c r="G24" s="3624"/>
      <c r="H24" s="3625">
        <f>'03-BUSINESSCARD-OFR2'!J8</f>
        <v>0</v>
      </c>
      <c r="I24" s="3625"/>
      <c r="J24" s="3624">
        <f>'03-BUSINESSCARD-OFR2'!K10</f>
        <v>0</v>
      </c>
      <c r="K24" s="3624"/>
      <c r="L24" s="3626"/>
      <c r="M24" s="3626"/>
      <c r="N24" s="3626"/>
      <c r="O24" s="3626"/>
      <c r="P24" s="3627"/>
      <c r="Q24" s="853"/>
    </row>
    <row r="25" spans="1:17" s="119" customFormat="1" ht="17.149999999999999" customHeight="1" x14ac:dyDescent="0.35">
      <c r="A25" s="977"/>
      <c r="B25" s="3622" t="str">
        <f>'03-BUSINESSCARD-OFR2'!B11</f>
        <v>CA annuel en mode SaaS abonnement souscription</v>
      </c>
      <c r="C25" s="3623"/>
      <c r="D25" s="3623"/>
      <c r="E25" s="3623"/>
      <c r="F25" s="3624">
        <f>'03-BUSINESSCARD-OFR2'!G11</f>
        <v>1200</v>
      </c>
      <c r="G25" s="3624"/>
      <c r="H25" s="3628">
        <f>'03-BUSINESSCARD-OFR2'!$J$9</f>
        <v>0.15</v>
      </c>
      <c r="I25" s="3628"/>
      <c r="J25" s="3624">
        <f>'03-BUSINESSCARD-OFR2'!K11</f>
        <v>180</v>
      </c>
      <c r="K25" s="3624"/>
      <c r="L25" s="3629"/>
      <c r="M25" s="3629"/>
      <c r="N25" s="3629"/>
      <c r="O25" s="3629"/>
      <c r="P25" s="3630"/>
      <c r="Q25" s="853"/>
    </row>
    <row r="26" spans="1:17" s="119" customFormat="1" ht="17.149999999999999" customHeight="1" x14ac:dyDescent="0.35">
      <c r="A26" s="977"/>
      <c r="B26" s="3622" t="str">
        <f>'03-BUSINESSCARD-OFR2'!B12</f>
        <v>Maintenance annuelle ( mode licence )</v>
      </c>
      <c r="C26" s="3623"/>
      <c r="D26" s="3623"/>
      <c r="E26" s="3623"/>
      <c r="F26" s="3624">
        <f>'03-BUSINESSCARD-OFR2'!G12</f>
        <v>0</v>
      </c>
      <c r="G26" s="3624"/>
      <c r="H26" s="3628">
        <f>'03-BUSINESSCARD-OFR2'!$J$9</f>
        <v>0.15</v>
      </c>
      <c r="I26" s="3628"/>
      <c r="J26" s="3624">
        <f>'03-BUSINESSCARD-OFR2'!K12</f>
        <v>0</v>
      </c>
      <c r="K26" s="3624"/>
      <c r="L26" s="3629"/>
      <c r="M26" s="3629"/>
      <c r="N26" s="3629"/>
      <c r="O26" s="3629"/>
      <c r="P26" s="3630"/>
      <c r="Q26" s="853"/>
    </row>
    <row r="27" spans="1:17" s="119" customFormat="1" ht="17.149999999999999" customHeight="1" x14ac:dyDescent="0.35">
      <c r="A27" s="977"/>
      <c r="B27" s="3622" t="str">
        <f>'03-BUSINESSCARD-OFR2'!B13</f>
        <v>Frais de démarrage client. Set up.</v>
      </c>
      <c r="C27" s="3623"/>
      <c r="D27" s="3623"/>
      <c r="E27" s="3623"/>
      <c r="F27" s="3624">
        <f>'03-BUSINESSCARD-OFR2'!G13</f>
        <v>0</v>
      </c>
      <c r="G27" s="3624"/>
      <c r="H27" s="3628">
        <f>'03-BUSINESSCARD-OFR2'!$J$9</f>
        <v>0.15</v>
      </c>
      <c r="I27" s="3628"/>
      <c r="J27" s="3624">
        <f>'03-BUSINESSCARD-OFR2'!K13</f>
        <v>0</v>
      </c>
      <c r="K27" s="3624"/>
      <c r="L27" s="3629"/>
      <c r="M27" s="3629"/>
      <c r="N27" s="3629"/>
      <c r="O27" s="3629"/>
      <c r="P27" s="3630"/>
      <c r="Q27" s="853"/>
    </row>
    <row r="28" spans="1:17" s="119" customFormat="1" ht="17.149999999999999" customHeight="1" x14ac:dyDescent="0.35">
      <c r="A28" s="977"/>
      <c r="B28" s="3622" t="str">
        <f>'03-BUSINESSCARD-OFR2'!B14</f>
        <v>Expertise vendue au partenaire</v>
      </c>
      <c r="C28" s="3623"/>
      <c r="D28" s="3623"/>
      <c r="E28" s="3623"/>
      <c r="F28" s="3624">
        <f>'03-BUSINESSCARD-OFR2'!G14</f>
        <v>2200</v>
      </c>
      <c r="G28" s="3624"/>
      <c r="H28" s="3628">
        <f>'03-BUSINESSCARD-OFR2'!$J$9</f>
        <v>0.15</v>
      </c>
      <c r="I28" s="3628"/>
      <c r="J28" s="3624">
        <f>'03-BUSINESSCARD-OFR2'!K14</f>
        <v>330</v>
      </c>
      <c r="K28" s="3624"/>
      <c r="L28" s="3629"/>
      <c r="M28" s="3629"/>
      <c r="N28" s="3629"/>
      <c r="O28" s="3629"/>
      <c r="P28" s="3630"/>
      <c r="Q28" s="853"/>
    </row>
    <row r="29" spans="1:17" s="119" customFormat="1" ht="17.149999999999999" customHeight="1" x14ac:dyDescent="0.35">
      <c r="A29" s="977"/>
      <c r="B29" s="3622" t="str">
        <f>'03-BUSINESSCARD-OFR2'!B15</f>
        <v>Méthodologie Connecteurs / APIs</v>
      </c>
      <c r="C29" s="3623"/>
      <c r="D29" s="3623"/>
      <c r="E29" s="3623"/>
      <c r="F29" s="3624">
        <f>'03-BUSINESSCARD-OFR2'!G15</f>
        <v>0</v>
      </c>
      <c r="G29" s="3624"/>
      <c r="H29" s="3628">
        <f>'03-BUSINESSCARD-OFR2'!$J$9</f>
        <v>0.15</v>
      </c>
      <c r="I29" s="3628"/>
      <c r="J29" s="3624">
        <f>'03-BUSINESSCARD-OFR2'!K15</f>
        <v>0</v>
      </c>
      <c r="K29" s="3624"/>
      <c r="L29" s="3629"/>
      <c r="M29" s="3629"/>
      <c r="N29" s="3629"/>
      <c r="O29" s="3629"/>
      <c r="P29" s="3630"/>
      <c r="Q29" s="853"/>
    </row>
    <row r="30" spans="1:17" s="119" customFormat="1" ht="17.149999999999999" customHeight="1" x14ac:dyDescent="0.35">
      <c r="A30" s="977"/>
      <c r="B30" s="3622" t="str">
        <f>'03-BUSINESSCARD-OFR2'!B16</f>
        <v>Formation certifiante clients</v>
      </c>
      <c r="C30" s="3623"/>
      <c r="D30" s="3623"/>
      <c r="E30" s="3623"/>
      <c r="F30" s="3624">
        <f>'03-BUSINESSCARD-OFR2'!G16</f>
        <v>0</v>
      </c>
      <c r="G30" s="3624"/>
      <c r="H30" s="3628">
        <f>'03-BUSINESSCARD-OFR2'!$J$9</f>
        <v>0.15</v>
      </c>
      <c r="I30" s="3628"/>
      <c r="J30" s="3624">
        <f>'03-BUSINESSCARD-OFR2'!K16</f>
        <v>0</v>
      </c>
      <c r="K30" s="3624"/>
      <c r="L30" s="3629"/>
      <c r="M30" s="3629"/>
      <c r="N30" s="3629"/>
      <c r="O30" s="3629"/>
      <c r="P30" s="3630"/>
      <c r="Q30" s="853"/>
    </row>
    <row r="31" spans="1:17" s="119" customFormat="1" ht="17.149999999999999" customHeight="1" x14ac:dyDescent="0.35">
      <c r="A31" s="977"/>
      <c r="B31" s="3622" t="str">
        <f>'03-BUSINESSCARD-OFR2'!B17</f>
        <v>Hardware</v>
      </c>
      <c r="C31" s="3623"/>
      <c r="D31" s="3623"/>
      <c r="E31" s="3623"/>
      <c r="F31" s="3624">
        <f>'03-BUSINESSCARD-OFR2'!G17</f>
        <v>0</v>
      </c>
      <c r="G31" s="3624"/>
      <c r="H31" s="3628">
        <f>'03-BUSINESSCARD-OFR2'!$J$9</f>
        <v>0.15</v>
      </c>
      <c r="I31" s="3628"/>
      <c r="J31" s="3624">
        <f>'03-BUSINESSCARD-OFR2'!K17</f>
        <v>0</v>
      </c>
      <c r="K31" s="3624"/>
      <c r="L31" s="3629"/>
      <c r="M31" s="3629"/>
      <c r="N31" s="3629"/>
      <c r="O31" s="3629"/>
      <c r="P31" s="3630"/>
      <c r="Q31" s="853"/>
    </row>
    <row r="32" spans="1:17" s="119" customFormat="1" ht="17.149999999999999" customHeight="1" x14ac:dyDescent="0.35">
      <c r="A32" s="977"/>
      <c r="B32" s="3622" t="str">
        <f>'03-BUSINESSCARD-OFR2'!B19</f>
        <v>Autre</v>
      </c>
      <c r="C32" s="3623"/>
      <c r="D32" s="3623"/>
      <c r="E32" s="3623"/>
      <c r="F32" s="3624">
        <f>'03-BUSINESSCARD-OFR2'!G19</f>
        <v>0</v>
      </c>
      <c r="G32" s="3624"/>
      <c r="H32" s="3628">
        <f>'03-BUSINESSCARD-OFR2'!$J$9</f>
        <v>0.15</v>
      </c>
      <c r="I32" s="3628"/>
      <c r="J32" s="3624">
        <f>'03-BUSINESSCARD-OFR2'!K19</f>
        <v>0</v>
      </c>
      <c r="K32" s="3624"/>
      <c r="L32" s="3629"/>
      <c r="M32" s="3629"/>
      <c r="N32" s="3629"/>
      <c r="O32" s="3629"/>
      <c r="P32" s="3630"/>
      <c r="Q32" s="853"/>
    </row>
    <row r="33" spans="1:17" s="119" customFormat="1" ht="17.149999999999999" customHeight="1" x14ac:dyDescent="0.35">
      <c r="A33" s="974"/>
      <c r="B33" s="3631" t="str">
        <f>'03-BUSINESSCARD-OFR2'!B20</f>
        <v>Sous total</v>
      </c>
      <c r="C33" s="3632"/>
      <c r="D33" s="3632"/>
      <c r="E33" s="3632"/>
      <c r="F33" s="3633">
        <f>'03-BUSINESSCARD-OFR2'!G20</f>
        <v>3400</v>
      </c>
      <c r="G33" s="3633"/>
      <c r="H33" s="3634"/>
      <c r="I33" s="3635"/>
      <c r="J33" s="3633">
        <f>'03-BUSINESSCARD-OFR2'!K20</f>
        <v>510</v>
      </c>
      <c r="K33" s="3633"/>
      <c r="L33" s="3624"/>
      <c r="M33" s="3624"/>
      <c r="N33" s="3624"/>
      <c r="O33" s="3624"/>
      <c r="P33" s="3636"/>
      <c r="Q33" s="853"/>
    </row>
    <row r="34" spans="1:17" s="119" customFormat="1" ht="6.75" customHeight="1" x14ac:dyDescent="0.35">
      <c r="A34" s="978"/>
      <c r="B34" s="3637"/>
      <c r="C34" s="3638"/>
      <c r="D34" s="3638"/>
      <c r="E34" s="3638"/>
      <c r="F34" s="3638"/>
      <c r="G34" s="3638"/>
      <c r="H34" s="3638"/>
      <c r="I34" s="3638"/>
      <c r="J34" s="3638"/>
      <c r="K34" s="3638"/>
      <c r="L34" s="3638"/>
      <c r="M34" s="3638"/>
      <c r="N34" s="3638"/>
      <c r="O34" s="3638"/>
      <c r="P34" s="3639"/>
      <c r="Q34" s="853"/>
    </row>
    <row r="35" spans="1:17" s="119" customFormat="1" ht="17.149999999999999" customHeight="1" x14ac:dyDescent="0.35">
      <c r="A35" s="974"/>
      <c r="B35" s="3225" t="str">
        <f>'03-BUSINESSCARD-OFR2'!B22</f>
        <v>CA généré par les prestations partenaires</v>
      </c>
      <c r="C35" s="3226"/>
      <c r="D35" s="3226"/>
      <c r="E35" s="3226"/>
      <c r="F35" s="3615"/>
      <c r="G35" s="3616"/>
      <c r="H35" s="3617" t="s">
        <v>632</v>
      </c>
      <c r="I35" s="3617"/>
      <c r="J35" s="3618"/>
      <c r="K35" s="3619"/>
      <c r="L35" s="3640"/>
      <c r="M35" s="3640"/>
      <c r="N35" s="3640"/>
      <c r="O35" s="3640"/>
      <c r="P35" s="3641"/>
      <c r="Q35" s="853"/>
    </row>
    <row r="36" spans="1:17" s="119" customFormat="1" ht="17.149999999999999" customHeight="1" x14ac:dyDescent="0.35">
      <c r="A36" s="853"/>
      <c r="B36" s="3622" t="str">
        <f>'03-BUSINESSCARD-OFR2'!B23:F23</f>
        <v>Avant vente: Analyse , audit, conseil</v>
      </c>
      <c r="C36" s="3623"/>
      <c r="D36" s="3623"/>
      <c r="E36" s="3623"/>
      <c r="F36" s="3642">
        <f>'03-BUSINESSCARD-OFR2'!K23</f>
        <v>1000</v>
      </c>
      <c r="G36" s="3642"/>
      <c r="H36" s="3643">
        <v>0.4</v>
      </c>
      <c r="I36" s="3643"/>
      <c r="J36" s="3644">
        <f>F36-(F36*H36)</f>
        <v>600</v>
      </c>
      <c r="K36" s="3644"/>
      <c r="L36" s="3645"/>
      <c r="M36" s="3645"/>
      <c r="N36" s="3645"/>
      <c r="O36" s="3645"/>
      <c r="P36" s="3646"/>
      <c r="Q36" s="853"/>
    </row>
    <row r="37" spans="1:17" s="119" customFormat="1" ht="17.149999999999999" customHeight="1" x14ac:dyDescent="0.35">
      <c r="A37" s="853"/>
      <c r="B37" s="3622" t="str">
        <f>'03-BUSINESSCARD-OFR2'!B24:F24</f>
        <v>Déploiement</v>
      </c>
      <c r="C37" s="3623"/>
      <c r="D37" s="3623"/>
      <c r="E37" s="3623"/>
      <c r="F37" s="3642">
        <f>'03-BUSINESSCARD-OFR2'!K24</f>
        <v>1600</v>
      </c>
      <c r="G37" s="3642"/>
      <c r="H37" s="3643">
        <v>0.4</v>
      </c>
      <c r="I37" s="3643"/>
      <c r="J37" s="3644">
        <f t="shared" ref="J37:J47" si="1">F37-(F37*H37)</f>
        <v>960</v>
      </c>
      <c r="K37" s="3644"/>
      <c r="L37" s="3645"/>
      <c r="M37" s="3645"/>
      <c r="N37" s="3645"/>
      <c r="O37" s="3645"/>
      <c r="P37" s="3646"/>
      <c r="Q37" s="853"/>
    </row>
    <row r="38" spans="1:17" s="119" customFormat="1" ht="17.149999999999999" customHeight="1" x14ac:dyDescent="0.35">
      <c r="A38" s="853"/>
      <c r="B38" s="3622" t="str">
        <f>'03-BUSINESSCARD-OFR2'!B25:F25</f>
        <v>Paramétrage Set up ( magasins et comptes )</v>
      </c>
      <c r="C38" s="3623"/>
      <c r="D38" s="3623"/>
      <c r="E38" s="3623"/>
      <c r="F38" s="3642">
        <f>'03-BUSINESSCARD-OFR2'!K25</f>
        <v>0</v>
      </c>
      <c r="G38" s="3642"/>
      <c r="H38" s="3643">
        <v>0.4</v>
      </c>
      <c r="I38" s="3643"/>
      <c r="J38" s="3644">
        <f t="shared" si="1"/>
        <v>0</v>
      </c>
      <c r="K38" s="3644"/>
      <c r="L38" s="3645"/>
      <c r="M38" s="3645"/>
      <c r="N38" s="3645"/>
      <c r="O38" s="3645"/>
      <c r="P38" s="3646"/>
      <c r="Q38" s="853"/>
    </row>
    <row r="39" spans="1:17" s="119" customFormat="1" ht="17.149999999999999" customHeight="1" x14ac:dyDescent="0.35">
      <c r="A39" s="853"/>
      <c r="B39" s="3622" t="str">
        <f>'03-BUSINESSCARD-OFR2'!B26:F26</f>
        <v>integration avec le SI client /Déployement/ Installation</v>
      </c>
      <c r="C39" s="3623"/>
      <c r="D39" s="3623"/>
      <c r="E39" s="3623"/>
      <c r="F39" s="3642">
        <f>'03-BUSINESSCARD-OFR2'!K26</f>
        <v>4000</v>
      </c>
      <c r="G39" s="3642"/>
      <c r="H39" s="3643">
        <v>0.4</v>
      </c>
      <c r="I39" s="3643"/>
      <c r="J39" s="3644">
        <f t="shared" si="1"/>
        <v>2400</v>
      </c>
      <c r="K39" s="3644"/>
      <c r="L39" s="3645"/>
      <c r="M39" s="3645"/>
      <c r="N39" s="3645"/>
      <c r="O39" s="3645"/>
      <c r="P39" s="3646"/>
      <c r="Q39" s="853"/>
    </row>
    <row r="40" spans="1:17" s="119" customFormat="1" ht="17.149999999999999" customHeight="1" x14ac:dyDescent="0.35">
      <c r="A40" s="853"/>
      <c r="B40" s="3622" t="str">
        <f>'03-BUSINESSCARD-OFR2'!B27:F27</f>
        <v>Formation des utilisateurs</v>
      </c>
      <c r="C40" s="3623"/>
      <c r="D40" s="3623"/>
      <c r="E40" s="3623"/>
      <c r="F40" s="3642">
        <f>'03-BUSINESSCARD-OFR2'!K27</f>
        <v>0</v>
      </c>
      <c r="G40" s="3642"/>
      <c r="H40" s="3643">
        <v>0.4</v>
      </c>
      <c r="I40" s="3643"/>
      <c r="J40" s="3644">
        <f t="shared" si="1"/>
        <v>0</v>
      </c>
      <c r="K40" s="3644"/>
      <c r="L40" s="3645"/>
      <c r="M40" s="3645"/>
      <c r="N40" s="3645"/>
      <c r="O40" s="3645"/>
      <c r="P40" s="3646"/>
      <c r="Q40" s="853"/>
    </row>
    <row r="41" spans="1:17" s="119" customFormat="1" ht="17.149999999999999" customHeight="1" x14ac:dyDescent="0.35">
      <c r="A41" s="853"/>
      <c r="B41" s="3622" t="str">
        <f>'03-BUSINESSCARD-OFR2'!B28:F28</f>
        <v>Formation des administrateurs</v>
      </c>
      <c r="C41" s="3623"/>
      <c r="D41" s="3623"/>
      <c r="E41" s="3623"/>
      <c r="F41" s="3642">
        <f>'03-BUSINESSCARD-OFR2'!K28</f>
        <v>0</v>
      </c>
      <c r="G41" s="3642"/>
      <c r="H41" s="3643">
        <v>0.4</v>
      </c>
      <c r="I41" s="3643"/>
      <c r="J41" s="3644">
        <f t="shared" si="1"/>
        <v>0</v>
      </c>
      <c r="K41" s="3644"/>
      <c r="L41" s="3645"/>
      <c r="M41" s="3645"/>
      <c r="N41" s="3645"/>
      <c r="O41" s="3645"/>
      <c r="P41" s="3646"/>
      <c r="Q41" s="853"/>
    </row>
    <row r="42" spans="1:17" s="119" customFormat="1" ht="17.149999999999999" customHeight="1" x14ac:dyDescent="0.35">
      <c r="A42" s="853"/>
      <c r="B42" s="3622" t="str">
        <f>'03-BUSINESSCARD-OFR2'!B29:F29</f>
        <v>Accompagnement au changement</v>
      </c>
      <c r="C42" s="3623"/>
      <c r="D42" s="3623"/>
      <c r="E42" s="3623"/>
      <c r="F42" s="3642">
        <f>'03-BUSINESSCARD-OFR2'!K29</f>
        <v>6000</v>
      </c>
      <c r="G42" s="3642"/>
      <c r="H42" s="3643">
        <v>0.4</v>
      </c>
      <c r="I42" s="3643"/>
      <c r="J42" s="3644">
        <f t="shared" si="1"/>
        <v>3600</v>
      </c>
      <c r="K42" s="3644"/>
      <c r="L42" s="3645"/>
      <c r="M42" s="3645"/>
      <c r="N42" s="3645"/>
      <c r="O42" s="3645"/>
      <c r="P42" s="3646"/>
      <c r="Q42" s="853"/>
    </row>
    <row r="43" spans="1:17" s="119" customFormat="1" ht="17.149999999999999" customHeight="1" x14ac:dyDescent="0.35">
      <c r="A43" s="853"/>
      <c r="B43" s="3622" t="str">
        <f>'03-BUSINESSCARD-OFR2'!B30:F30</f>
        <v>Support niveau 1 vav ses prestations</v>
      </c>
      <c r="C43" s="3623"/>
      <c r="D43" s="3623"/>
      <c r="E43" s="3623"/>
      <c r="F43" s="3642">
        <f>'03-BUSINESSCARD-OFR2'!K30</f>
        <v>0</v>
      </c>
      <c r="G43" s="3642"/>
      <c r="H43" s="3643">
        <v>0.4</v>
      </c>
      <c r="I43" s="3643"/>
      <c r="J43" s="3644">
        <f t="shared" si="1"/>
        <v>0</v>
      </c>
      <c r="K43" s="3644"/>
      <c r="L43" s="3645"/>
      <c r="M43" s="3645"/>
      <c r="N43" s="3645"/>
      <c r="O43" s="3645"/>
      <c r="P43" s="3646"/>
      <c r="Q43" s="853"/>
    </row>
    <row r="44" spans="1:17" s="119" customFormat="1" ht="17.149999999999999" customHeight="1" x14ac:dyDescent="0.35">
      <c r="A44" s="853"/>
      <c r="B44" s="3622" t="str">
        <f>'03-BUSINESSCARD-OFR2'!B31:F31</f>
        <v>Ventes de prestations complémentaires 24 mois</v>
      </c>
      <c r="C44" s="3623"/>
      <c r="D44" s="3623"/>
      <c r="E44" s="3623"/>
      <c r="F44" s="3642">
        <f>'03-BUSINESSCARD-OFR2'!K31</f>
        <v>0</v>
      </c>
      <c r="G44" s="3642"/>
      <c r="H44" s="3643">
        <v>0.4</v>
      </c>
      <c r="I44" s="3643"/>
      <c r="J44" s="3644">
        <f t="shared" si="1"/>
        <v>0</v>
      </c>
      <c r="K44" s="3644"/>
      <c r="L44" s="3645"/>
      <c r="M44" s="3645"/>
      <c r="N44" s="3645"/>
      <c r="O44" s="3645"/>
      <c r="P44" s="3646"/>
      <c r="Q44" s="853"/>
    </row>
    <row r="45" spans="1:17" s="119" customFormat="1" ht="17.149999999999999" customHeight="1" x14ac:dyDescent="0.35">
      <c r="A45" s="853"/>
      <c r="B45" s="3622" t="str">
        <f>'03-BUSINESSCARD-OFR2'!B32:F32</f>
        <v>Infogérance administration</v>
      </c>
      <c r="C45" s="3623"/>
      <c r="D45" s="3623"/>
      <c r="E45" s="3623"/>
      <c r="F45" s="3642">
        <f>'03-BUSINESSCARD-OFR2'!K32</f>
        <v>0</v>
      </c>
      <c r="G45" s="3642"/>
      <c r="H45" s="3643">
        <v>0.4</v>
      </c>
      <c r="I45" s="3643"/>
      <c r="J45" s="3644">
        <f t="shared" si="1"/>
        <v>0</v>
      </c>
      <c r="K45" s="3644"/>
      <c r="L45" s="3645"/>
      <c r="M45" s="3645"/>
      <c r="N45" s="3645"/>
      <c r="O45" s="3645"/>
      <c r="P45" s="3646"/>
      <c r="Q45" s="853"/>
    </row>
    <row r="46" spans="1:17" s="119" customFormat="1" ht="17.149999999999999" customHeight="1" x14ac:dyDescent="0.35">
      <c r="A46" s="853"/>
      <c r="B46" s="3622" t="str">
        <f>'03-BUSINESSCARD-OFR2'!B33:F33</f>
        <v>Autres</v>
      </c>
      <c r="C46" s="3623"/>
      <c r="D46" s="3623"/>
      <c r="E46" s="3623"/>
      <c r="F46" s="3642">
        <f>'03-BUSINESSCARD-OFR2'!K33</f>
        <v>0</v>
      </c>
      <c r="G46" s="3642"/>
      <c r="H46" s="3643">
        <v>0.4</v>
      </c>
      <c r="I46" s="3643"/>
      <c r="J46" s="3644">
        <f t="shared" si="1"/>
        <v>0</v>
      </c>
      <c r="K46" s="3644"/>
      <c r="L46" s="3645"/>
      <c r="M46" s="3645"/>
      <c r="N46" s="3645"/>
      <c r="O46" s="3645"/>
      <c r="P46" s="3646"/>
      <c r="Q46" s="853"/>
    </row>
    <row r="47" spans="1:17" s="119" customFormat="1" ht="17.149999999999999" customHeight="1" x14ac:dyDescent="0.35">
      <c r="A47" s="853"/>
      <c r="B47" s="3622" t="str">
        <f>'03-BUSINESSCARD-OFR2'!B34:F34</f>
        <v>Autres</v>
      </c>
      <c r="C47" s="3623"/>
      <c r="D47" s="3623"/>
      <c r="E47" s="3623"/>
      <c r="F47" s="3642">
        <f>'03-BUSINESSCARD-OFR2'!K34</f>
        <v>0</v>
      </c>
      <c r="G47" s="3642"/>
      <c r="H47" s="3643">
        <v>0.4</v>
      </c>
      <c r="I47" s="3643"/>
      <c r="J47" s="3644">
        <f t="shared" si="1"/>
        <v>0</v>
      </c>
      <c r="K47" s="3644"/>
      <c r="L47" s="3645"/>
      <c r="M47" s="3645"/>
      <c r="N47" s="3645"/>
      <c r="O47" s="3645"/>
      <c r="P47" s="3646"/>
      <c r="Q47" s="853"/>
    </row>
    <row r="48" spans="1:17" s="119" customFormat="1" ht="17.149999999999999" customHeight="1" x14ac:dyDescent="0.35">
      <c r="A48" s="853"/>
      <c r="B48" s="3631" t="str">
        <f>'03-BUSINESSCARD-OFR2'!B35</f>
        <v>Sous-total</v>
      </c>
      <c r="C48" s="3632"/>
      <c r="D48" s="3632"/>
      <c r="E48" s="3632"/>
      <c r="F48" s="3658">
        <f>SUM(F36:G47)</f>
        <v>12600</v>
      </c>
      <c r="G48" s="3658"/>
      <c r="H48" s="3659"/>
      <c r="I48" s="3659"/>
      <c r="J48" s="3660">
        <f>SUM(J36:K47)</f>
        <v>7560</v>
      </c>
      <c r="K48" s="3660"/>
      <c r="L48" s="3661"/>
      <c r="M48" s="3661"/>
      <c r="N48" s="3661"/>
      <c r="O48" s="3661"/>
      <c r="P48" s="3662"/>
      <c r="Q48" s="853"/>
    </row>
    <row r="49" spans="1:17" s="117" customFormat="1" ht="6.75" customHeight="1" x14ac:dyDescent="0.3">
      <c r="A49" s="660"/>
      <c r="B49" s="3647"/>
      <c r="C49" s="3648"/>
      <c r="D49" s="3648"/>
      <c r="E49" s="3648"/>
      <c r="F49" s="3648"/>
      <c r="G49" s="3648"/>
      <c r="H49" s="3648"/>
      <c r="I49" s="3648"/>
      <c r="J49" s="3648"/>
      <c r="K49" s="3648"/>
      <c r="L49" s="3648"/>
      <c r="M49" s="3648"/>
      <c r="N49" s="3648"/>
      <c r="O49" s="3648"/>
      <c r="P49" s="3649"/>
      <c r="Q49" s="660"/>
    </row>
    <row r="50" spans="1:17" s="119" customFormat="1" ht="22.5" customHeight="1" thickBot="1" x14ac:dyDescent="0.4">
      <c r="A50" s="853"/>
      <c r="B50" s="3650" t="s">
        <v>151</v>
      </c>
      <c r="C50" s="3651"/>
      <c r="D50" s="3651"/>
      <c r="E50" s="3651"/>
      <c r="F50" s="3652">
        <f>SUM(F33+F48)</f>
        <v>16000</v>
      </c>
      <c r="G50" s="3652"/>
      <c r="H50" s="3653"/>
      <c r="I50" s="3654"/>
      <c r="J50" s="3652">
        <f>SUM(J33+J48)</f>
        <v>8070</v>
      </c>
      <c r="K50" s="3652"/>
      <c r="L50" s="992" t="s">
        <v>465</v>
      </c>
      <c r="M50" s="993">
        <f>J50/F50</f>
        <v>0.50437500000000002</v>
      </c>
      <c r="N50" s="994" t="s">
        <v>466</v>
      </c>
      <c r="O50" s="995"/>
      <c r="P50" s="996"/>
      <c r="Q50" s="853"/>
    </row>
    <row r="51" spans="1:17" s="117" customFormat="1" ht="13.5" thickTop="1" x14ac:dyDescent="0.3">
      <c r="A51" s="660"/>
      <c r="B51" s="660"/>
      <c r="C51" s="660"/>
      <c r="D51" s="660"/>
      <c r="E51" s="688"/>
      <c r="F51" s="660"/>
      <c r="G51" s="660"/>
      <c r="H51" s="660"/>
      <c r="I51" s="660"/>
      <c r="J51" s="660"/>
      <c r="K51" s="660"/>
      <c r="L51" s="660"/>
      <c r="M51" s="660"/>
      <c r="N51" s="660"/>
      <c r="O51" s="660"/>
      <c r="P51" s="660"/>
      <c r="Q51" s="660"/>
    </row>
    <row r="52" spans="1:17" s="117" customFormat="1" ht="13.5" thickBot="1" x14ac:dyDescent="0.35">
      <c r="A52" s="660"/>
      <c r="B52" s="660"/>
      <c r="C52" s="660"/>
      <c r="D52" s="660"/>
      <c r="E52" s="660"/>
      <c r="F52" s="660"/>
      <c r="G52" s="660"/>
      <c r="H52" s="660"/>
      <c r="I52" s="660"/>
      <c r="J52" s="660"/>
      <c r="K52" s="660"/>
      <c r="L52" s="660"/>
      <c r="M52" s="660"/>
      <c r="N52" s="660"/>
      <c r="O52" s="660"/>
      <c r="P52" s="660"/>
      <c r="Q52" s="660"/>
    </row>
    <row r="53" spans="1:17" s="117" customFormat="1" ht="27" customHeight="1" thickTop="1" x14ac:dyDescent="0.3">
      <c r="A53" s="660"/>
      <c r="B53" s="3655" t="s">
        <v>388</v>
      </c>
      <c r="C53" s="3656"/>
      <c r="D53" s="3656"/>
      <c r="E53" s="3656"/>
      <c r="F53" s="3656"/>
      <c r="G53" s="3656"/>
      <c r="H53" s="3656"/>
      <c r="I53" s="3656"/>
      <c r="J53" s="3656"/>
      <c r="K53" s="3656"/>
      <c r="L53" s="3656"/>
      <c r="M53" s="3657"/>
      <c r="N53" s="660"/>
      <c r="O53" s="660"/>
      <c r="P53" s="660"/>
      <c r="Q53" s="660"/>
    </row>
    <row r="54" spans="1:17" s="117" customFormat="1" ht="24" customHeight="1" x14ac:dyDescent="0.3">
      <c r="A54" s="660"/>
      <c r="B54" s="3663" t="s">
        <v>1007</v>
      </c>
      <c r="C54" s="3664"/>
      <c r="D54" s="3664"/>
      <c r="E54" s="3665"/>
      <c r="F54" s="3666" t="s">
        <v>370</v>
      </c>
      <c r="G54" s="3665"/>
      <c r="H54" s="3666" t="s">
        <v>363</v>
      </c>
      <c r="I54" s="3665"/>
      <c r="J54" s="3666" t="s">
        <v>387</v>
      </c>
      <c r="K54" s="3665"/>
      <c r="L54" s="3666" t="s">
        <v>104</v>
      </c>
      <c r="M54" s="3667"/>
      <c r="N54" s="660"/>
      <c r="O54" s="660"/>
      <c r="P54" s="660"/>
      <c r="Q54" s="660"/>
    </row>
    <row r="55" spans="1:17" s="117" customFormat="1" ht="17.149999999999999" customHeight="1" x14ac:dyDescent="0.3">
      <c r="A55" s="660"/>
      <c r="B55" s="3588" t="s">
        <v>362</v>
      </c>
      <c r="C55" s="3589"/>
      <c r="D55" s="3589"/>
      <c r="E55" s="3590"/>
      <c r="F55" s="3597"/>
      <c r="G55" s="3598"/>
      <c r="H55" s="3597"/>
      <c r="I55" s="3598"/>
      <c r="J55" s="3595"/>
      <c r="K55" s="3668"/>
      <c r="L55" s="3669">
        <v>300</v>
      </c>
      <c r="M55" s="3670"/>
      <c r="N55" s="660"/>
      <c r="O55" s="660"/>
      <c r="P55" s="660"/>
      <c r="Q55" s="660"/>
    </row>
    <row r="56" spans="1:17" s="117" customFormat="1" ht="17.149999999999999" customHeight="1" x14ac:dyDescent="0.3">
      <c r="A56" s="660"/>
      <c r="B56" s="3588" t="s">
        <v>361</v>
      </c>
      <c r="C56" s="3589"/>
      <c r="D56" s="3589"/>
      <c r="E56" s="3590"/>
      <c r="F56" s="3591">
        <v>1</v>
      </c>
      <c r="G56" s="3592"/>
      <c r="H56" s="3591">
        <v>1.5</v>
      </c>
      <c r="I56" s="3592"/>
      <c r="J56" s="3669">
        <v>400</v>
      </c>
      <c r="K56" s="3671"/>
      <c r="L56" s="3672">
        <f>J56*H56*F56</f>
        <v>600</v>
      </c>
      <c r="M56" s="3673"/>
      <c r="N56" s="660"/>
      <c r="O56" s="660"/>
      <c r="P56" s="660"/>
      <c r="Q56" s="660"/>
    </row>
    <row r="57" spans="1:17" s="117" customFormat="1" ht="17.149999999999999" customHeight="1" x14ac:dyDescent="0.3">
      <c r="A57" s="660"/>
      <c r="B57" s="3588" t="s">
        <v>360</v>
      </c>
      <c r="C57" s="3589"/>
      <c r="D57" s="3589"/>
      <c r="E57" s="3590"/>
      <c r="F57" s="3591"/>
      <c r="G57" s="3592"/>
      <c r="H57" s="3591"/>
      <c r="I57" s="3592"/>
      <c r="J57" s="3669"/>
      <c r="K57" s="3671"/>
      <c r="L57" s="3672">
        <f>J57*H57*F57</f>
        <v>0</v>
      </c>
      <c r="M57" s="3673"/>
      <c r="N57" s="660"/>
      <c r="O57" s="660"/>
      <c r="P57" s="660"/>
      <c r="Q57" s="660"/>
    </row>
    <row r="58" spans="1:17" s="117" customFormat="1" ht="17.149999999999999" customHeight="1" x14ac:dyDescent="0.3">
      <c r="A58" s="660"/>
      <c r="B58" s="3588" t="s">
        <v>359</v>
      </c>
      <c r="C58" s="3589"/>
      <c r="D58" s="3589"/>
      <c r="E58" s="3590"/>
      <c r="F58" s="3591"/>
      <c r="G58" s="3592"/>
      <c r="H58" s="3591"/>
      <c r="I58" s="3592"/>
      <c r="J58" s="3669"/>
      <c r="K58" s="3671"/>
      <c r="L58" s="3672">
        <f>J58*H58*F58</f>
        <v>0</v>
      </c>
      <c r="M58" s="3673"/>
      <c r="N58" s="660"/>
      <c r="O58" s="660"/>
      <c r="P58" s="660"/>
      <c r="Q58" s="660"/>
    </row>
    <row r="59" spans="1:17" s="117" customFormat="1" ht="17.149999999999999" customHeight="1" x14ac:dyDescent="0.3">
      <c r="A59" s="660"/>
      <c r="B59" s="3588" t="s">
        <v>79</v>
      </c>
      <c r="C59" s="3589"/>
      <c r="D59" s="3589"/>
      <c r="E59" s="3590"/>
      <c r="F59" s="3591"/>
      <c r="G59" s="3592"/>
      <c r="H59" s="140"/>
      <c r="I59" s="268"/>
      <c r="J59" s="3669"/>
      <c r="K59" s="3671"/>
      <c r="L59" s="3672">
        <f>J59*H59*F59</f>
        <v>0</v>
      </c>
      <c r="M59" s="3673"/>
      <c r="N59" s="660"/>
      <c r="O59" s="660"/>
      <c r="P59" s="660"/>
      <c r="Q59" s="660"/>
    </row>
    <row r="60" spans="1:17" s="117" customFormat="1" ht="17.149999999999999" customHeight="1" x14ac:dyDescent="0.3">
      <c r="A60" s="660"/>
      <c r="B60" s="3588"/>
      <c r="C60" s="3589"/>
      <c r="D60" s="3589"/>
      <c r="E60" s="3590"/>
      <c r="F60" s="140"/>
      <c r="G60" s="268"/>
      <c r="H60" s="140"/>
      <c r="I60" s="268"/>
      <c r="J60" s="3669"/>
      <c r="K60" s="3671"/>
      <c r="L60" s="3672">
        <f>J60*H60*F60</f>
        <v>0</v>
      </c>
      <c r="M60" s="3673"/>
      <c r="N60" s="660"/>
      <c r="O60" s="660"/>
      <c r="P60" s="660"/>
      <c r="Q60" s="660"/>
    </row>
    <row r="61" spans="1:17" s="117" customFormat="1" ht="17.149999999999999" customHeight="1" x14ac:dyDescent="0.3">
      <c r="A61" s="660"/>
      <c r="B61" s="3684" t="s">
        <v>389</v>
      </c>
      <c r="C61" s="3685"/>
      <c r="D61" s="3685"/>
      <c r="E61" s="3686"/>
      <c r="F61" s="3687">
        <f>SUM(F55:G60)</f>
        <v>1</v>
      </c>
      <c r="G61" s="3686"/>
      <c r="H61" s="3687">
        <f>SUM(H55:I60)</f>
        <v>1.5</v>
      </c>
      <c r="I61" s="3686"/>
      <c r="J61" s="3687"/>
      <c r="K61" s="3686"/>
      <c r="L61" s="3688">
        <f>SUM(L55:M60)</f>
        <v>900</v>
      </c>
      <c r="M61" s="3689"/>
      <c r="N61" s="660"/>
      <c r="O61" s="660"/>
      <c r="P61" s="660"/>
      <c r="Q61" s="660"/>
    </row>
    <row r="62" spans="1:17" s="117" customFormat="1" ht="17.149999999999999" customHeight="1" thickBot="1" x14ac:dyDescent="0.35">
      <c r="A62" s="660"/>
      <c r="B62" s="3698" t="s">
        <v>1008</v>
      </c>
      <c r="C62" s="3699"/>
      <c r="D62" s="3699"/>
      <c r="E62" s="3700"/>
      <c r="F62" s="3701">
        <v>0.5</v>
      </c>
      <c r="G62" s="3702"/>
      <c r="H62" s="3703"/>
      <c r="I62" s="3700"/>
      <c r="J62" s="3674"/>
      <c r="K62" s="3675"/>
      <c r="L62" s="3676">
        <f>L63-L61</f>
        <v>900</v>
      </c>
      <c r="M62" s="3677"/>
      <c r="N62" s="660"/>
      <c r="O62" s="660"/>
      <c r="P62" s="660"/>
      <c r="Q62" s="660"/>
    </row>
    <row r="63" spans="1:17" s="119" customFormat="1" ht="19.5" customHeight="1" thickTop="1" thickBot="1" x14ac:dyDescent="0.4">
      <c r="A63" s="853"/>
      <c r="B63" s="3678"/>
      <c r="C63" s="3678"/>
      <c r="D63" s="3678"/>
      <c r="E63" s="3678"/>
      <c r="F63" s="3678"/>
      <c r="G63" s="3678"/>
      <c r="H63" s="3678"/>
      <c r="I63" s="3679"/>
      <c r="J63" s="3680" t="s">
        <v>151</v>
      </c>
      <c r="K63" s="3681"/>
      <c r="L63" s="3682">
        <f>L61/F62</f>
        <v>1800</v>
      </c>
      <c r="M63" s="3683"/>
      <c r="N63" s="997" t="s">
        <v>465</v>
      </c>
      <c r="O63" s="998">
        <f>L63/F50</f>
        <v>0.1125</v>
      </c>
      <c r="P63" s="999" t="s">
        <v>816</v>
      </c>
      <c r="Q63" s="853"/>
    </row>
    <row r="64" spans="1:17" s="117" customFormat="1" ht="13.5" thickTop="1" x14ac:dyDescent="0.3">
      <c r="A64" s="660"/>
      <c r="B64" s="688"/>
      <c r="C64" s="660"/>
      <c r="D64" s="660"/>
      <c r="E64" s="660"/>
      <c r="F64" s="660"/>
      <c r="G64" s="660"/>
      <c r="H64" s="660"/>
      <c r="I64" s="660"/>
      <c r="J64" s="660"/>
      <c r="K64" s="660"/>
      <c r="L64" s="660"/>
      <c r="M64" s="660"/>
      <c r="N64" s="660"/>
      <c r="O64" s="660"/>
      <c r="P64" s="660"/>
      <c r="Q64" s="660"/>
    </row>
    <row r="65" spans="1:17" s="117" customFormat="1" ht="13.5" thickBot="1" x14ac:dyDescent="0.35">
      <c r="A65" s="660"/>
      <c r="B65" s="660"/>
      <c r="C65" s="660"/>
      <c r="D65" s="660"/>
      <c r="E65" s="660"/>
      <c r="F65" s="660"/>
      <c r="G65" s="660"/>
      <c r="H65" s="660"/>
      <c r="I65" s="660"/>
      <c r="J65" s="660"/>
      <c r="K65" s="660"/>
      <c r="L65" s="660"/>
      <c r="M65" s="660"/>
      <c r="N65" s="660"/>
      <c r="O65" s="660"/>
      <c r="P65" s="660"/>
      <c r="Q65" s="660"/>
    </row>
    <row r="66" spans="1:17" s="159" customFormat="1" ht="24" customHeight="1" thickTop="1" x14ac:dyDescent="0.35">
      <c r="A66" s="979"/>
      <c r="B66" s="3655" t="s">
        <v>356</v>
      </c>
      <c r="C66" s="3656"/>
      <c r="D66" s="3656"/>
      <c r="E66" s="3656"/>
      <c r="F66" s="3656"/>
      <c r="G66" s="3657"/>
      <c r="H66" s="979"/>
      <c r="I66" s="979"/>
      <c r="J66" s="979"/>
      <c r="K66" s="979"/>
      <c r="L66" s="979"/>
      <c r="M66" s="979"/>
      <c r="N66" s="979"/>
      <c r="O66" s="979"/>
      <c r="P66" s="979"/>
      <c r="Q66" s="979"/>
    </row>
    <row r="67" spans="1:17" s="117" customFormat="1" ht="6.75" customHeight="1" x14ac:dyDescent="0.3">
      <c r="A67" s="660"/>
      <c r="B67" s="3690"/>
      <c r="C67" s="3691"/>
      <c r="D67" s="3691"/>
      <c r="E67" s="3691"/>
      <c r="F67" s="3691"/>
      <c r="G67" s="3692"/>
      <c r="H67" s="660"/>
      <c r="I67" s="660"/>
      <c r="J67" s="660"/>
      <c r="K67" s="660"/>
      <c r="L67" s="660"/>
      <c r="M67" s="660"/>
      <c r="N67" s="660"/>
      <c r="O67" s="660"/>
      <c r="P67" s="660"/>
      <c r="Q67" s="660"/>
    </row>
    <row r="68" spans="1:17" s="117" customFormat="1" ht="15" customHeight="1" x14ac:dyDescent="0.3">
      <c r="A68" s="660"/>
      <c r="B68" s="3693" t="s">
        <v>464</v>
      </c>
      <c r="C68" s="3694"/>
      <c r="D68" s="3694"/>
      <c r="E68" s="3695"/>
      <c r="F68" s="3696">
        <f>J50</f>
        <v>8070</v>
      </c>
      <c r="G68" s="3697"/>
      <c r="H68" s="660"/>
      <c r="I68" s="660"/>
      <c r="J68" s="660"/>
      <c r="K68" s="660"/>
      <c r="L68" s="660"/>
      <c r="M68" s="660"/>
      <c r="N68" s="660"/>
      <c r="O68" s="660"/>
      <c r="P68" s="660"/>
      <c r="Q68" s="660"/>
    </row>
    <row r="69" spans="1:17" s="117" customFormat="1" ht="15" customHeight="1" x14ac:dyDescent="0.3">
      <c r="A69" s="660"/>
      <c r="B69" s="3693" t="s">
        <v>358</v>
      </c>
      <c r="C69" s="3694"/>
      <c r="D69" s="3694"/>
      <c r="E69" s="3695"/>
      <c r="F69" s="3696">
        <f>L63</f>
        <v>1800</v>
      </c>
      <c r="G69" s="3697"/>
      <c r="H69" s="660"/>
      <c r="I69" s="660"/>
      <c r="J69" s="660"/>
      <c r="K69" s="660"/>
      <c r="L69" s="660"/>
      <c r="M69" s="660"/>
      <c r="N69" s="660"/>
      <c r="O69" s="660"/>
      <c r="P69" s="660"/>
      <c r="Q69" s="660"/>
    </row>
    <row r="70" spans="1:17" s="117" customFormat="1" ht="6" customHeight="1" thickBot="1" x14ac:dyDescent="0.35">
      <c r="A70" s="660"/>
      <c r="B70" s="3718"/>
      <c r="C70" s="3719"/>
      <c r="D70" s="3719"/>
      <c r="E70" s="3719"/>
      <c r="F70" s="3719"/>
      <c r="G70" s="3720"/>
      <c r="H70" s="660"/>
      <c r="I70" s="660"/>
      <c r="J70" s="660"/>
      <c r="K70" s="660"/>
      <c r="L70" s="660"/>
      <c r="M70" s="660"/>
      <c r="N70" s="660"/>
      <c r="O70" s="660"/>
      <c r="P70" s="660"/>
      <c r="Q70" s="660"/>
    </row>
    <row r="71" spans="1:17" s="160" customFormat="1" ht="19.5" thickTop="1" thickBot="1" x14ac:dyDescent="0.4">
      <c r="A71" s="980"/>
      <c r="B71" s="981"/>
      <c r="C71" s="982"/>
      <c r="D71" s="3714" t="s">
        <v>151</v>
      </c>
      <c r="E71" s="3715"/>
      <c r="F71" s="3721">
        <f>F68-F69</f>
        <v>6270</v>
      </c>
      <c r="G71" s="3722"/>
      <c r="H71" s="1000" t="s">
        <v>465</v>
      </c>
      <c r="I71" s="1001">
        <f>F71/F50</f>
        <v>0.39187499999999997</v>
      </c>
      <c r="J71" s="1002" t="s">
        <v>816</v>
      </c>
      <c r="K71" s="980"/>
      <c r="L71" s="980"/>
      <c r="M71" s="980"/>
      <c r="N71" s="980"/>
      <c r="O71" s="980"/>
      <c r="P71" s="980"/>
      <c r="Q71" s="980"/>
    </row>
    <row r="72" spans="1:17" s="117" customFormat="1" ht="13.5" thickTop="1" x14ac:dyDescent="0.3">
      <c r="A72" s="660"/>
      <c r="B72" s="660"/>
      <c r="C72" s="660"/>
      <c r="D72" s="660"/>
      <c r="E72" s="660"/>
      <c r="F72" s="660"/>
      <c r="G72" s="660"/>
      <c r="H72" s="660"/>
      <c r="I72" s="660"/>
      <c r="J72" s="660"/>
      <c r="K72" s="660"/>
      <c r="L72" s="660"/>
      <c r="M72" s="660"/>
      <c r="N72" s="660"/>
      <c r="O72" s="660"/>
      <c r="P72" s="660"/>
      <c r="Q72" s="660"/>
    </row>
    <row r="73" spans="1:17" s="117" customFormat="1" ht="13.5" thickBot="1" x14ac:dyDescent="0.35">
      <c r="A73" s="660"/>
      <c r="B73" s="660"/>
      <c r="C73" s="660"/>
      <c r="D73" s="660"/>
      <c r="E73" s="660"/>
      <c r="F73" s="660"/>
      <c r="G73" s="660"/>
      <c r="H73" s="660"/>
      <c r="I73" s="660"/>
      <c r="J73" s="660"/>
      <c r="K73" s="660"/>
      <c r="L73" s="660"/>
      <c r="M73" s="660"/>
      <c r="N73" s="660"/>
      <c r="O73" s="660"/>
      <c r="P73" s="660"/>
      <c r="Q73" s="660"/>
    </row>
    <row r="74" spans="1:17" s="117" customFormat="1" ht="27.75" customHeight="1" thickTop="1" x14ac:dyDescent="0.3">
      <c r="A74" s="660"/>
      <c r="B74" s="3655" t="s">
        <v>390</v>
      </c>
      <c r="C74" s="3656"/>
      <c r="D74" s="3656"/>
      <c r="E74" s="3656"/>
      <c r="F74" s="3656"/>
      <c r="G74" s="3657"/>
      <c r="H74" s="660"/>
      <c r="I74" s="660"/>
      <c r="J74" s="660"/>
      <c r="K74" s="660"/>
      <c r="L74" s="660"/>
      <c r="M74" s="660"/>
      <c r="N74" s="660"/>
      <c r="O74" s="660"/>
      <c r="P74" s="660"/>
      <c r="Q74" s="660"/>
    </row>
    <row r="75" spans="1:17" s="117" customFormat="1" ht="6.75" customHeight="1" x14ac:dyDescent="0.3">
      <c r="A75" s="660"/>
      <c r="B75" s="3723"/>
      <c r="C75" s="3724"/>
      <c r="D75" s="3724"/>
      <c r="E75" s="3724"/>
      <c r="F75" s="3724"/>
      <c r="G75" s="3725"/>
      <c r="H75" s="660"/>
      <c r="I75" s="660"/>
      <c r="J75" s="660"/>
      <c r="K75" s="660"/>
      <c r="L75" s="660"/>
      <c r="M75" s="660"/>
      <c r="N75" s="660"/>
      <c r="O75" s="660"/>
      <c r="P75" s="660"/>
      <c r="Q75" s="660"/>
    </row>
    <row r="76" spans="1:17" s="117" customFormat="1" ht="15" customHeight="1" x14ac:dyDescent="0.3">
      <c r="A76" s="660"/>
      <c r="B76" s="983" t="s">
        <v>357</v>
      </c>
      <c r="C76" s="984"/>
      <c r="D76" s="984"/>
      <c r="E76" s="985"/>
      <c r="F76" s="3704">
        <f>L18</f>
        <v>2250</v>
      </c>
      <c r="G76" s="3705"/>
      <c r="H76" s="660"/>
      <c r="I76" s="660"/>
      <c r="J76" s="660"/>
      <c r="K76" s="660"/>
      <c r="L76" s="660"/>
      <c r="M76" s="660"/>
      <c r="N76" s="660"/>
      <c r="O76" s="660"/>
      <c r="P76" s="660"/>
      <c r="Q76" s="660"/>
    </row>
    <row r="77" spans="1:17" s="117" customFormat="1" ht="15" customHeight="1" x14ac:dyDescent="0.3">
      <c r="A77" s="660"/>
      <c r="B77" s="983" t="s">
        <v>356</v>
      </c>
      <c r="C77" s="984"/>
      <c r="D77" s="984"/>
      <c r="E77" s="985"/>
      <c r="F77" s="3704">
        <f>F71</f>
        <v>6270</v>
      </c>
      <c r="G77" s="3705"/>
      <c r="H77" s="660"/>
      <c r="I77" s="660"/>
      <c r="J77" s="660"/>
      <c r="K77" s="660"/>
      <c r="L77" s="660"/>
      <c r="M77" s="660"/>
      <c r="N77" s="660"/>
      <c r="O77" s="660"/>
      <c r="P77" s="660"/>
      <c r="Q77" s="660"/>
    </row>
    <row r="78" spans="1:17" s="117" customFormat="1" ht="6.75" customHeight="1" x14ac:dyDescent="0.3">
      <c r="A78" s="660"/>
      <c r="B78" s="3706"/>
      <c r="C78" s="3707"/>
      <c r="D78" s="3707"/>
      <c r="E78" s="3707"/>
      <c r="F78" s="3707"/>
      <c r="G78" s="3708"/>
      <c r="H78" s="660"/>
      <c r="I78" s="660"/>
      <c r="J78" s="660"/>
      <c r="K78" s="660"/>
      <c r="L78" s="660"/>
      <c r="M78" s="660"/>
      <c r="N78" s="660"/>
      <c r="O78" s="660"/>
      <c r="P78" s="660"/>
      <c r="Q78" s="660"/>
    </row>
    <row r="79" spans="1:17" s="117" customFormat="1" ht="16.5" customHeight="1" thickBot="1" x14ac:dyDescent="0.35">
      <c r="A79" s="660"/>
      <c r="B79" s="3709" t="s">
        <v>817</v>
      </c>
      <c r="C79" s="3710"/>
      <c r="D79" s="3710"/>
      <c r="E79" s="3711"/>
      <c r="F79" s="3712">
        <f>F77-F76</f>
        <v>4020</v>
      </c>
      <c r="G79" s="3713"/>
      <c r="H79" s="660"/>
      <c r="I79" s="660"/>
      <c r="J79" s="660"/>
      <c r="K79" s="660"/>
      <c r="L79" s="660"/>
      <c r="M79" s="660"/>
      <c r="N79" s="660"/>
      <c r="O79" s="660"/>
      <c r="P79" s="660"/>
      <c r="Q79" s="660"/>
    </row>
    <row r="80" spans="1:17" s="117" customFormat="1" ht="19.5" thickTop="1" thickBot="1" x14ac:dyDescent="0.35">
      <c r="A80" s="660"/>
      <c r="B80" s="986"/>
      <c r="C80" s="987"/>
      <c r="D80" s="3714" t="s">
        <v>634</v>
      </c>
      <c r="E80" s="3715"/>
      <c r="F80" s="3716">
        <f>(F76/F77)</f>
        <v>0.35885167464114831</v>
      </c>
      <c r="G80" s="3717"/>
      <c r="H80" s="660"/>
      <c r="I80" s="660"/>
      <c r="J80" s="660"/>
      <c r="K80" s="660"/>
      <c r="L80" s="660"/>
      <c r="M80" s="660"/>
      <c r="N80" s="660"/>
      <c r="O80" s="660"/>
      <c r="P80" s="660"/>
      <c r="Q80" s="660"/>
    </row>
    <row r="81" spans="1:17" s="117" customFormat="1" ht="13.5" thickTop="1" x14ac:dyDescent="0.3">
      <c r="A81" s="691"/>
      <c r="B81" s="691"/>
      <c r="C81" s="691"/>
      <c r="D81" s="660"/>
      <c r="E81" s="660"/>
      <c r="F81" s="660"/>
      <c r="G81" s="660"/>
      <c r="H81" s="660"/>
      <c r="I81" s="660"/>
      <c r="J81" s="660"/>
      <c r="K81" s="660"/>
      <c r="L81" s="660"/>
      <c r="M81" s="660"/>
      <c r="N81" s="660"/>
      <c r="O81" s="660"/>
      <c r="P81" s="660"/>
      <c r="Q81" s="660"/>
    </row>
    <row r="82" spans="1:17" s="117" customFormat="1" ht="13" x14ac:dyDescent="0.3">
      <c r="A82" s="660"/>
      <c r="B82" s="660"/>
      <c r="C82" s="660"/>
      <c r="D82" s="660"/>
      <c r="E82" s="660"/>
      <c r="F82" s="660"/>
      <c r="G82" s="660"/>
      <c r="H82" s="660"/>
      <c r="I82" s="660"/>
      <c r="J82" s="660"/>
      <c r="K82" s="660"/>
      <c r="L82" s="660"/>
      <c r="M82" s="660"/>
      <c r="N82" s="660"/>
      <c r="O82" s="660"/>
      <c r="P82" s="660"/>
      <c r="Q82" s="660"/>
    </row>
    <row r="83" spans="1:17" s="117" customFormat="1" ht="13.5" thickBot="1" x14ac:dyDescent="0.35">
      <c r="A83" s="660"/>
      <c r="B83" s="660"/>
      <c r="C83" s="660"/>
      <c r="D83" s="660"/>
      <c r="E83" s="660"/>
      <c r="F83" s="660"/>
      <c r="G83" s="660"/>
      <c r="H83" s="660"/>
      <c r="I83" s="660"/>
      <c r="J83" s="660"/>
      <c r="K83" s="660"/>
      <c r="L83" s="660"/>
      <c r="M83" s="660"/>
      <c r="N83" s="660"/>
      <c r="O83" s="660"/>
      <c r="P83" s="660"/>
      <c r="Q83" s="660"/>
    </row>
    <row r="84" spans="1:17" s="119" customFormat="1" ht="20.25" customHeight="1" thickTop="1" thickBot="1" x14ac:dyDescent="0.4">
      <c r="A84" s="3726" t="s">
        <v>635</v>
      </c>
      <c r="B84" s="3727"/>
      <c r="C84" s="3727"/>
      <c r="D84" s="3727"/>
      <c r="E84" s="3727"/>
      <c r="F84" s="3727"/>
      <c r="G84" s="3727"/>
      <c r="H84" s="3727"/>
      <c r="I84" s="3727"/>
      <c r="J84" s="3728"/>
      <c r="K84" s="853"/>
      <c r="L84" s="853"/>
      <c r="M84" s="853"/>
      <c r="N84" s="853"/>
      <c r="O84" s="853"/>
      <c r="P84" s="853"/>
      <c r="Q84" s="853"/>
    </row>
    <row r="85" spans="1:17" s="117" customFormat="1" ht="15" customHeight="1" x14ac:dyDescent="0.3">
      <c r="A85" s="3729"/>
      <c r="B85" s="3730"/>
      <c r="C85" s="3730"/>
      <c r="D85" s="3731"/>
      <c r="E85" s="3732" t="s">
        <v>526</v>
      </c>
      <c r="F85" s="3732"/>
      <c r="G85" s="3732" t="s">
        <v>1012</v>
      </c>
      <c r="H85" s="3732"/>
      <c r="I85" s="3732" t="s">
        <v>1013</v>
      </c>
      <c r="J85" s="3733"/>
      <c r="K85" s="660"/>
      <c r="L85" s="660"/>
      <c r="M85" s="660"/>
      <c r="N85" s="660"/>
      <c r="O85" s="660"/>
      <c r="P85" s="660"/>
      <c r="Q85" s="660"/>
    </row>
    <row r="86" spans="1:17" s="117" customFormat="1" ht="13" x14ac:dyDescent="0.3">
      <c r="A86" s="3734" t="s">
        <v>640</v>
      </c>
      <c r="B86" s="3735"/>
      <c r="C86" s="3735"/>
      <c r="D86" s="3736"/>
      <c r="E86" s="3737">
        <v>0.15</v>
      </c>
      <c r="F86" s="3738"/>
      <c r="G86" s="3737">
        <v>0</v>
      </c>
      <c r="H86" s="3738"/>
      <c r="I86" s="3737">
        <v>0</v>
      </c>
      <c r="J86" s="3739"/>
      <c r="K86" s="660" t="s">
        <v>576</v>
      </c>
      <c r="L86" s="660"/>
      <c r="M86" s="660"/>
      <c r="N86" s="660"/>
      <c r="O86" s="660"/>
      <c r="P86" s="660"/>
      <c r="Q86" s="660"/>
    </row>
    <row r="87" spans="1:17" s="158" customFormat="1" ht="12.75" customHeight="1" thickBot="1" x14ac:dyDescent="0.35">
      <c r="A87" s="3740" t="s">
        <v>467</v>
      </c>
      <c r="B87" s="3741"/>
      <c r="C87" s="3741"/>
      <c r="D87" s="3742"/>
      <c r="E87" s="3743">
        <v>10</v>
      </c>
      <c r="F87" s="3744"/>
      <c r="G87" s="3743">
        <v>12</v>
      </c>
      <c r="H87" s="3744"/>
      <c r="I87" s="3745">
        <v>15</v>
      </c>
      <c r="J87" s="3746"/>
      <c r="K87" s="688"/>
      <c r="L87" s="688"/>
      <c r="M87" s="688"/>
      <c r="N87" s="688"/>
      <c r="O87" s="688"/>
      <c r="P87" s="688"/>
      <c r="Q87" s="688"/>
    </row>
    <row r="88" spans="1:17" s="117" customFormat="1" ht="6.75" customHeight="1" x14ac:dyDescent="0.3">
      <c r="A88" s="3747"/>
      <c r="B88" s="3748"/>
      <c r="C88" s="3748"/>
      <c r="D88" s="3748"/>
      <c r="E88" s="3748"/>
      <c r="F88" s="3748"/>
      <c r="G88" s="3748"/>
      <c r="H88" s="3748"/>
      <c r="I88" s="3748"/>
      <c r="J88" s="3749"/>
      <c r="K88" s="660"/>
      <c r="L88" s="660"/>
      <c r="M88" s="660"/>
      <c r="N88" s="660"/>
      <c r="O88" s="660"/>
      <c r="P88" s="660"/>
      <c r="Q88" s="660"/>
    </row>
    <row r="89" spans="1:17" s="117" customFormat="1" ht="13" x14ac:dyDescent="0.3">
      <c r="A89" s="3750" t="s">
        <v>646</v>
      </c>
      <c r="B89" s="3751"/>
      <c r="C89" s="3751"/>
      <c r="D89" s="3752"/>
      <c r="E89" s="3753">
        <f>'03-BUSINESSCARD-OFR2'!G10*E87</f>
        <v>0</v>
      </c>
      <c r="F89" s="3753"/>
      <c r="G89" s="3753">
        <f>E89/E87*G87</f>
        <v>0</v>
      </c>
      <c r="H89" s="3753"/>
      <c r="I89" s="3754">
        <f>E89/E87*I87</f>
        <v>0</v>
      </c>
      <c r="J89" s="3755"/>
      <c r="K89" s="660"/>
      <c r="L89" s="660"/>
      <c r="M89" s="660"/>
      <c r="N89" s="660"/>
      <c r="O89" s="660"/>
      <c r="P89" s="660"/>
      <c r="Q89" s="660"/>
    </row>
    <row r="90" spans="1:17" s="117" customFormat="1" ht="13" x14ac:dyDescent="0.3">
      <c r="A90" s="3750" t="s">
        <v>643</v>
      </c>
      <c r="B90" s="3751"/>
      <c r="C90" s="3751"/>
      <c r="D90" s="3752"/>
      <c r="E90" s="3754"/>
      <c r="F90" s="3756"/>
      <c r="G90" s="3754">
        <f>F26*E87</f>
        <v>0</v>
      </c>
      <c r="H90" s="3756"/>
      <c r="I90" s="3754">
        <f>F26*G87+G90</f>
        <v>0</v>
      </c>
      <c r="J90" s="3755"/>
      <c r="K90" s="660"/>
      <c r="L90" s="660"/>
      <c r="M90" s="660"/>
      <c r="N90" s="660"/>
      <c r="O90" s="660"/>
      <c r="P90" s="660"/>
      <c r="Q90" s="660"/>
    </row>
    <row r="91" spans="1:17" s="117" customFormat="1" ht="13" x14ac:dyDescent="0.3">
      <c r="A91" s="3750"/>
      <c r="B91" s="3751"/>
      <c r="C91" s="3751"/>
      <c r="D91" s="3752"/>
      <c r="E91" s="3754"/>
      <c r="F91" s="3756"/>
      <c r="G91" s="3754"/>
      <c r="H91" s="3756"/>
      <c r="I91" s="3754"/>
      <c r="J91" s="3755"/>
      <c r="K91" s="660"/>
      <c r="L91" s="660"/>
      <c r="M91" s="660"/>
      <c r="N91" s="660"/>
      <c r="O91" s="660"/>
      <c r="P91" s="660"/>
      <c r="Q91" s="660"/>
    </row>
    <row r="92" spans="1:17" s="117" customFormat="1" ht="13" x14ac:dyDescent="0.3">
      <c r="A92" s="3750" t="str">
        <f>B25</f>
        <v>CA annuel en mode SaaS abonnement souscription</v>
      </c>
      <c r="B92" s="3751"/>
      <c r="C92" s="3751"/>
      <c r="D92" s="3752"/>
      <c r="E92" s="3753">
        <f>'03-BUSINESSCARD-OFR2'!G11*E87</f>
        <v>12000</v>
      </c>
      <c r="F92" s="3753"/>
      <c r="G92" s="3754">
        <f>E92/E87*G87</f>
        <v>14400</v>
      </c>
      <c r="H92" s="3756"/>
      <c r="I92" s="3754">
        <f>G92/G87*I87</f>
        <v>18000</v>
      </c>
      <c r="J92" s="3755"/>
      <c r="K92" s="988">
        <f>I92/I100</f>
        <v>5.8612829697167045E-2</v>
      </c>
      <c r="L92" s="989"/>
      <c r="M92" s="660"/>
      <c r="N92" s="660"/>
      <c r="O92" s="660"/>
      <c r="P92" s="660"/>
      <c r="Q92" s="660"/>
    </row>
    <row r="93" spans="1:17" s="117" customFormat="1" ht="13" x14ac:dyDescent="0.3">
      <c r="A93" s="3750" t="s">
        <v>637</v>
      </c>
      <c r="B93" s="3751"/>
      <c r="C93" s="3751"/>
      <c r="D93" s="3752"/>
      <c r="E93" s="3754"/>
      <c r="F93" s="3756"/>
      <c r="G93" s="3754">
        <f>E92</f>
        <v>12000</v>
      </c>
      <c r="H93" s="3756"/>
      <c r="I93" s="3754">
        <f>G93+G92</f>
        <v>26400</v>
      </c>
      <c r="J93" s="3755"/>
      <c r="K93" s="988">
        <f>I93/I100</f>
        <v>8.5965483555845004E-2</v>
      </c>
      <c r="L93" s="660"/>
      <c r="M93" s="660"/>
      <c r="N93" s="660"/>
      <c r="O93" s="660"/>
      <c r="P93" s="660"/>
      <c r="Q93" s="660"/>
    </row>
    <row r="94" spans="1:17" s="117" customFormat="1" ht="13" x14ac:dyDescent="0.3">
      <c r="A94" s="3750"/>
      <c r="B94" s="3751"/>
      <c r="C94" s="3751"/>
      <c r="D94" s="3752"/>
      <c r="E94" s="3754"/>
      <c r="F94" s="3756"/>
      <c r="G94" s="3754"/>
      <c r="H94" s="3756"/>
      <c r="I94" s="3754"/>
      <c r="J94" s="3755"/>
      <c r="K94" s="988"/>
      <c r="L94" s="660"/>
      <c r="M94" s="660"/>
      <c r="N94" s="660"/>
      <c r="O94" s="660"/>
      <c r="P94" s="660"/>
      <c r="Q94" s="660"/>
    </row>
    <row r="95" spans="1:17" s="117" customFormat="1" ht="13" x14ac:dyDescent="0.3">
      <c r="A95" s="3750" t="s">
        <v>648</v>
      </c>
      <c r="B95" s="3751"/>
      <c r="C95" s="3751"/>
      <c r="D95" s="3752"/>
      <c r="E95" s="3753">
        <f>('03-BUSINESSCARD-OFR2'!G12+'03-BUSINESSCARD-OFR2'!G13+'03-BUSINESSCARD-OFR2'!G14+'03-BUSINESSCARD-OFR2'!G15+'03-BUSINESSCARD-OFR2'!G16+'03-BUSINESSCARD-OFR2'!G17+'03-BUSINESSCARD-OFR2'!G19)*E87</f>
        <v>22000</v>
      </c>
      <c r="F95" s="3753"/>
      <c r="G95" s="3754">
        <f>E95/E87*G87</f>
        <v>26400</v>
      </c>
      <c r="H95" s="3756"/>
      <c r="I95" s="3754">
        <f>G95/G87*I87</f>
        <v>33000</v>
      </c>
      <c r="J95" s="3755"/>
      <c r="K95" s="988">
        <f>I95/I100</f>
        <v>0.10745685444480625</v>
      </c>
      <c r="L95" s="990"/>
      <c r="M95" s="660"/>
      <c r="N95" s="660"/>
      <c r="O95" s="660"/>
      <c r="P95" s="660"/>
      <c r="Q95" s="660"/>
    </row>
    <row r="96" spans="1:17" s="117" customFormat="1" ht="11.25" customHeight="1" x14ac:dyDescent="0.3">
      <c r="A96" s="3750"/>
      <c r="B96" s="3751"/>
      <c r="C96" s="3751"/>
      <c r="D96" s="3752"/>
      <c r="E96" s="3754"/>
      <c r="F96" s="3756"/>
      <c r="G96" s="3754"/>
      <c r="H96" s="3756"/>
      <c r="I96" s="3754"/>
      <c r="J96" s="3755"/>
      <c r="K96" s="988"/>
      <c r="L96" s="660"/>
      <c r="M96" s="660"/>
      <c r="N96" s="660"/>
      <c r="O96" s="660"/>
      <c r="P96" s="660"/>
      <c r="Q96" s="660"/>
    </row>
    <row r="97" spans="1:17" s="117" customFormat="1" ht="13" x14ac:dyDescent="0.3">
      <c r="A97" s="3750" t="s">
        <v>636</v>
      </c>
      <c r="B97" s="3751"/>
      <c r="C97" s="3751"/>
      <c r="D97" s="3752"/>
      <c r="E97" s="3754">
        <f>F48*E87</f>
        <v>126000</v>
      </c>
      <c r="F97" s="3756"/>
      <c r="G97" s="3754">
        <f>F48*G87</f>
        <v>151200</v>
      </c>
      <c r="H97" s="3756"/>
      <c r="I97" s="3754">
        <f>F48*I87</f>
        <v>189000</v>
      </c>
      <c r="J97" s="3755"/>
      <c r="K97" s="988">
        <f>I97/I100</f>
        <v>0.615434711820254</v>
      </c>
      <c r="L97" s="660"/>
      <c r="M97" s="660"/>
      <c r="N97" s="660"/>
      <c r="O97" s="660"/>
      <c r="P97" s="660"/>
      <c r="Q97" s="660"/>
    </row>
    <row r="98" spans="1:17" s="117" customFormat="1" ht="13" x14ac:dyDescent="0.3">
      <c r="A98" s="3750" t="s">
        <v>660</v>
      </c>
      <c r="B98" s="3751"/>
      <c r="C98" s="3751"/>
      <c r="D98" s="3752"/>
      <c r="E98" s="3754"/>
      <c r="F98" s="3756"/>
      <c r="G98" s="3754">
        <f>('03-BUSINESSCARD-OFR2'!G48*'09-PROFITPARTNER-OFR2'!E87/2)-G93</f>
        <v>18500</v>
      </c>
      <c r="H98" s="3756"/>
      <c r="I98" s="3754">
        <f>G98+(G98/E87*G87)</f>
        <v>40700</v>
      </c>
      <c r="J98" s="3755"/>
      <c r="K98" s="988">
        <f>I98/I100</f>
        <v>0.13253012048192772</v>
      </c>
      <c r="L98" s="660"/>
      <c r="M98" s="660"/>
      <c r="N98" s="660"/>
      <c r="O98" s="660"/>
      <c r="P98" s="660"/>
      <c r="Q98" s="660"/>
    </row>
    <row r="99" spans="1:17" s="117" customFormat="1" ht="6.75" customHeight="1" x14ac:dyDescent="0.3">
      <c r="A99" s="3764"/>
      <c r="B99" s="3765"/>
      <c r="C99" s="3765"/>
      <c r="D99" s="3765"/>
      <c r="E99" s="3765"/>
      <c r="F99" s="3765"/>
      <c r="G99" s="3765"/>
      <c r="H99" s="3765"/>
      <c r="I99" s="3765"/>
      <c r="J99" s="3766"/>
      <c r="K99" s="988"/>
      <c r="L99" s="660"/>
      <c r="M99" s="660"/>
      <c r="N99" s="660"/>
      <c r="O99" s="660"/>
      <c r="P99" s="660"/>
      <c r="Q99" s="660"/>
    </row>
    <row r="100" spans="1:17" s="117" customFormat="1" ht="13.5" thickBot="1" x14ac:dyDescent="0.35">
      <c r="A100" s="3767" t="s">
        <v>1009</v>
      </c>
      <c r="B100" s="3768"/>
      <c r="C100" s="3768"/>
      <c r="D100" s="3768"/>
      <c r="E100" s="3769">
        <f>SUM(E89:F98)</f>
        <v>160000</v>
      </c>
      <c r="F100" s="3770"/>
      <c r="G100" s="3769">
        <f>SUM(G89:H98)</f>
        <v>222500</v>
      </c>
      <c r="H100" s="3770"/>
      <c r="I100" s="3769">
        <f>SUM(I89:J98)</f>
        <v>307100</v>
      </c>
      <c r="J100" s="3771"/>
      <c r="K100" s="660"/>
      <c r="L100" s="660"/>
      <c r="M100" s="660"/>
      <c r="N100" s="660"/>
      <c r="O100" s="660"/>
      <c r="P100" s="660"/>
      <c r="Q100" s="660"/>
    </row>
    <row r="101" spans="1:17" s="117" customFormat="1" ht="6.75" customHeight="1" x14ac:dyDescent="0.3">
      <c r="A101" s="3757"/>
      <c r="B101" s="3758"/>
      <c r="C101" s="3758"/>
      <c r="D101" s="3759"/>
      <c r="E101" s="3760"/>
      <c r="F101" s="3761"/>
      <c r="G101" s="3760"/>
      <c r="H101" s="3761"/>
      <c r="I101" s="3762"/>
      <c r="J101" s="3763"/>
      <c r="K101" s="660"/>
      <c r="L101" s="660"/>
      <c r="M101" s="660"/>
      <c r="N101" s="660"/>
      <c r="O101" s="660"/>
      <c r="P101" s="660"/>
      <c r="Q101" s="660"/>
    </row>
    <row r="102" spans="1:17" s="117" customFormat="1" ht="13" x14ac:dyDescent="0.3">
      <c r="A102" s="3750" t="s">
        <v>923</v>
      </c>
      <c r="B102" s="3751"/>
      <c r="C102" s="3751"/>
      <c r="D102" s="3752"/>
      <c r="E102" s="3754">
        <f>E89*E86</f>
        <v>0</v>
      </c>
      <c r="F102" s="3756"/>
      <c r="G102" s="3754">
        <f>G89*E86</f>
        <v>0</v>
      </c>
      <c r="H102" s="3756"/>
      <c r="I102" s="3754">
        <f>I89*E86</f>
        <v>0</v>
      </c>
      <c r="J102" s="3755"/>
      <c r="K102" s="660"/>
      <c r="L102" s="660"/>
      <c r="M102" s="660"/>
      <c r="N102" s="660"/>
      <c r="O102" s="660"/>
      <c r="P102" s="660"/>
      <c r="Q102" s="660"/>
    </row>
    <row r="103" spans="1:17" s="117" customFormat="1" ht="13" x14ac:dyDescent="0.3">
      <c r="A103" s="3750" t="s">
        <v>924</v>
      </c>
      <c r="B103" s="3751"/>
      <c r="C103" s="3751"/>
      <c r="D103" s="3752"/>
      <c r="E103" s="3754"/>
      <c r="F103" s="3756"/>
      <c r="G103" s="3754"/>
      <c r="H103" s="3756"/>
      <c r="I103" s="3754"/>
      <c r="J103" s="3755"/>
      <c r="K103" s="660"/>
      <c r="L103" s="660"/>
      <c r="M103" s="660"/>
      <c r="N103" s="660"/>
      <c r="O103" s="660"/>
      <c r="P103" s="660"/>
      <c r="Q103" s="660"/>
    </row>
    <row r="104" spans="1:17" s="117" customFormat="1" ht="13" x14ac:dyDescent="0.3">
      <c r="A104" s="3750" t="s">
        <v>644</v>
      </c>
      <c r="B104" s="3751"/>
      <c r="C104" s="3751"/>
      <c r="D104" s="3752"/>
      <c r="E104" s="3754">
        <f>E92*E86</f>
        <v>1800</v>
      </c>
      <c r="F104" s="3756"/>
      <c r="G104" s="3754">
        <f>G92*E86</f>
        <v>2160</v>
      </c>
      <c r="H104" s="3756"/>
      <c r="I104" s="3754">
        <f>I92*E86</f>
        <v>2700</v>
      </c>
      <c r="J104" s="3755"/>
      <c r="K104" s="660"/>
      <c r="L104" s="660"/>
      <c r="M104" s="660"/>
      <c r="N104" s="660"/>
      <c r="O104" s="660"/>
      <c r="P104" s="660"/>
      <c r="Q104" s="660"/>
    </row>
    <row r="105" spans="1:17" s="117" customFormat="1" ht="13" x14ac:dyDescent="0.3">
      <c r="A105" s="3750" t="s">
        <v>645</v>
      </c>
      <c r="B105" s="3751"/>
      <c r="C105" s="3751"/>
      <c r="D105" s="3752"/>
      <c r="E105" s="3754"/>
      <c r="F105" s="3756"/>
      <c r="G105" s="3754">
        <f>E92*G86</f>
        <v>0</v>
      </c>
      <c r="H105" s="3756"/>
      <c r="I105" s="3754">
        <f>G105+G92*I86</f>
        <v>0</v>
      </c>
      <c r="J105" s="3755"/>
      <c r="K105" s="660"/>
      <c r="L105" s="660"/>
      <c r="M105" s="660"/>
      <c r="N105" s="660"/>
      <c r="O105" s="660"/>
      <c r="P105" s="660"/>
      <c r="Q105" s="660"/>
    </row>
    <row r="106" spans="1:17" s="117" customFormat="1" ht="13" x14ac:dyDescent="0.3">
      <c r="A106" s="3750" t="s">
        <v>921</v>
      </c>
      <c r="B106" s="3751"/>
      <c r="C106" s="3751"/>
      <c r="D106" s="3752"/>
      <c r="E106" s="3754">
        <f>E95*E86</f>
        <v>3300</v>
      </c>
      <c r="F106" s="3756"/>
      <c r="G106" s="3754">
        <f>G95*E86</f>
        <v>3960</v>
      </c>
      <c r="H106" s="3756"/>
      <c r="I106" s="3754">
        <f>I95*E86</f>
        <v>4950</v>
      </c>
      <c r="J106" s="3755"/>
      <c r="K106" s="660"/>
      <c r="L106" s="660"/>
      <c r="M106" s="660"/>
      <c r="N106" s="660"/>
      <c r="O106" s="660"/>
      <c r="P106" s="660"/>
      <c r="Q106" s="660"/>
    </row>
    <row r="107" spans="1:17" s="117" customFormat="1" ht="13" x14ac:dyDescent="0.3">
      <c r="A107" s="3750" t="s">
        <v>661</v>
      </c>
      <c r="B107" s="3751"/>
      <c r="C107" s="3751"/>
      <c r="D107" s="3752"/>
      <c r="E107" s="3754"/>
      <c r="F107" s="3756"/>
      <c r="G107" s="3754">
        <f>(E87*'03-BUSINESSCARD-OFR2'!M48/2)</f>
        <v>1050</v>
      </c>
      <c r="H107" s="3756"/>
      <c r="I107" s="3754">
        <f>(G87*'03-BUSINESSCARD-OFR2'!M48/2)+G107</f>
        <v>2310</v>
      </c>
      <c r="J107" s="3755"/>
      <c r="K107" s="660"/>
      <c r="L107" s="660"/>
      <c r="M107" s="660"/>
      <c r="N107" s="660"/>
      <c r="O107" s="660"/>
      <c r="P107" s="660"/>
      <c r="Q107" s="660"/>
    </row>
    <row r="108" spans="1:17" s="117" customFormat="1" ht="6.75" customHeight="1" x14ac:dyDescent="0.3">
      <c r="A108" s="3764"/>
      <c r="B108" s="3765"/>
      <c r="C108" s="3765"/>
      <c r="D108" s="3765"/>
      <c r="E108" s="3765"/>
      <c r="F108" s="3765"/>
      <c r="G108" s="3765"/>
      <c r="H108" s="3765"/>
      <c r="I108" s="3765"/>
      <c r="J108" s="3766"/>
      <c r="K108" s="988"/>
      <c r="L108" s="660"/>
      <c r="M108" s="660"/>
      <c r="N108" s="660"/>
      <c r="O108" s="660"/>
      <c r="P108" s="660"/>
      <c r="Q108" s="660"/>
    </row>
    <row r="109" spans="1:17" s="117" customFormat="1" ht="13.5" thickBot="1" x14ac:dyDescent="0.35">
      <c r="A109" s="3772" t="s">
        <v>1010</v>
      </c>
      <c r="B109" s="3773"/>
      <c r="C109" s="3773"/>
      <c r="D109" s="3774"/>
      <c r="E109" s="3769">
        <f>SUM(E102:F107)</f>
        <v>5100</v>
      </c>
      <c r="F109" s="3775"/>
      <c r="G109" s="3769">
        <f>SUM(G102:H107)</f>
        <v>7170</v>
      </c>
      <c r="H109" s="3775"/>
      <c r="I109" s="3769">
        <f>SUM(I102:J107)</f>
        <v>9960</v>
      </c>
      <c r="J109" s="3776"/>
      <c r="K109" s="660"/>
      <c r="L109" s="660"/>
      <c r="M109" s="660"/>
      <c r="N109" s="660"/>
      <c r="O109" s="660"/>
      <c r="P109" s="660"/>
      <c r="Q109" s="660"/>
    </row>
    <row r="110" spans="1:17" s="117" customFormat="1" ht="13" x14ac:dyDescent="0.3">
      <c r="A110" s="3777"/>
      <c r="B110" s="3778"/>
      <c r="C110" s="3778"/>
      <c r="D110" s="3779"/>
      <c r="E110" s="3593"/>
      <c r="F110" s="3780"/>
      <c r="G110" s="3593"/>
      <c r="H110" s="3780"/>
      <c r="I110" s="3593"/>
      <c r="J110" s="3781"/>
      <c r="K110" s="660"/>
      <c r="L110" s="660"/>
      <c r="M110" s="660"/>
      <c r="N110" s="660"/>
      <c r="O110" s="660"/>
      <c r="P110" s="660"/>
      <c r="Q110" s="660"/>
    </row>
    <row r="111" spans="1:17" s="117" customFormat="1" ht="13" x14ac:dyDescent="0.3">
      <c r="A111" s="3782" t="s">
        <v>647</v>
      </c>
      <c r="B111" s="3783"/>
      <c r="C111" s="3783"/>
      <c r="D111" s="3783"/>
      <c r="E111" s="3753">
        <f>E87*F71</f>
        <v>62700</v>
      </c>
      <c r="F111" s="3753"/>
      <c r="G111" s="3753">
        <f>G87*F71</f>
        <v>75240</v>
      </c>
      <c r="H111" s="3753"/>
      <c r="I111" s="3753">
        <f>I87*F71</f>
        <v>94050</v>
      </c>
      <c r="J111" s="3784"/>
      <c r="K111" s="660"/>
      <c r="L111" s="660"/>
      <c r="M111" s="660"/>
      <c r="N111" s="660"/>
      <c r="O111" s="660"/>
      <c r="P111" s="660"/>
      <c r="Q111" s="660"/>
    </row>
    <row r="112" spans="1:17" s="117" customFormat="1" ht="13" x14ac:dyDescent="0.3">
      <c r="A112" s="3750" t="s">
        <v>662</v>
      </c>
      <c r="B112" s="3751"/>
      <c r="C112" s="3751"/>
      <c r="D112" s="3752"/>
      <c r="E112" s="3754"/>
      <c r="F112" s="3756"/>
      <c r="G112" s="3754">
        <f>G105</f>
        <v>0</v>
      </c>
      <c r="H112" s="3756"/>
      <c r="I112" s="3754">
        <f>I105</f>
        <v>0</v>
      </c>
      <c r="J112" s="3755"/>
      <c r="K112" s="660"/>
      <c r="L112" s="660"/>
      <c r="M112" s="660"/>
      <c r="N112" s="660"/>
      <c r="O112" s="660"/>
      <c r="P112" s="660"/>
      <c r="Q112" s="660"/>
    </row>
    <row r="113" spans="1:17" s="117" customFormat="1" ht="13" x14ac:dyDescent="0.3">
      <c r="A113" s="3750" t="s">
        <v>661</v>
      </c>
      <c r="B113" s="3751"/>
      <c r="C113" s="3751"/>
      <c r="D113" s="3752"/>
      <c r="E113" s="3754"/>
      <c r="F113" s="3756"/>
      <c r="G113" s="3754">
        <f>G107</f>
        <v>1050</v>
      </c>
      <c r="H113" s="3756"/>
      <c r="I113" s="3754">
        <f>I107</f>
        <v>2310</v>
      </c>
      <c r="J113" s="3755"/>
      <c r="K113" s="988"/>
      <c r="L113" s="660"/>
      <c r="M113" s="660"/>
      <c r="N113" s="660"/>
      <c r="O113" s="660"/>
      <c r="P113" s="660"/>
      <c r="Q113" s="660"/>
    </row>
    <row r="114" spans="1:17" s="117" customFormat="1" ht="6.75" customHeight="1" x14ac:dyDescent="0.3">
      <c r="A114" s="3764"/>
      <c r="B114" s="3765"/>
      <c r="C114" s="3765"/>
      <c r="D114" s="3765"/>
      <c r="E114" s="3765"/>
      <c r="F114" s="3765"/>
      <c r="G114" s="3765"/>
      <c r="H114" s="3765"/>
      <c r="I114" s="3765"/>
      <c r="J114" s="3766"/>
      <c r="K114" s="988"/>
      <c r="L114" s="660"/>
      <c r="M114" s="660"/>
      <c r="N114" s="660"/>
      <c r="O114" s="660"/>
      <c r="P114" s="660"/>
      <c r="Q114" s="660"/>
    </row>
    <row r="115" spans="1:17" s="117" customFormat="1" ht="13" x14ac:dyDescent="0.3">
      <c r="A115" s="3785" t="s">
        <v>1011</v>
      </c>
      <c r="B115" s="3786"/>
      <c r="C115" s="3786"/>
      <c r="D115" s="3787"/>
      <c r="E115" s="3788">
        <f>SUM(E111:F113)+E109</f>
        <v>67800</v>
      </c>
      <c r="F115" s="3789"/>
      <c r="G115" s="3788">
        <f>SUM(G111:H113)+G109</f>
        <v>83460</v>
      </c>
      <c r="H115" s="3789"/>
      <c r="I115" s="3788">
        <f>SUM(I111:J113)+I109</f>
        <v>106320</v>
      </c>
      <c r="J115" s="3790"/>
      <c r="K115" s="988">
        <f>I115/I100</f>
        <v>0.34620644741126672</v>
      </c>
      <c r="L115" s="660"/>
      <c r="M115" s="660"/>
      <c r="N115" s="660"/>
      <c r="O115" s="660"/>
      <c r="P115" s="660"/>
      <c r="Q115" s="660"/>
    </row>
    <row r="116" spans="1:17" s="117" customFormat="1" ht="13" x14ac:dyDescent="0.3">
      <c r="A116" s="3791"/>
      <c r="B116" s="3792"/>
      <c r="C116" s="3792"/>
      <c r="D116" s="3793"/>
      <c r="E116" s="3595"/>
      <c r="F116" s="3668"/>
      <c r="G116" s="3595"/>
      <c r="H116" s="3668"/>
      <c r="I116" s="3595"/>
      <c r="J116" s="3794"/>
      <c r="K116" s="660"/>
      <c r="L116" s="660"/>
      <c r="M116" s="660"/>
      <c r="N116" s="660"/>
      <c r="O116" s="660"/>
      <c r="P116" s="660"/>
      <c r="Q116" s="660"/>
    </row>
    <row r="117" spans="1:17" s="117" customFormat="1" ht="13" x14ac:dyDescent="0.3">
      <c r="A117" s="3803" t="s">
        <v>355</v>
      </c>
      <c r="B117" s="3623"/>
      <c r="C117" s="3623"/>
      <c r="D117" s="3623"/>
      <c r="E117" s="3804">
        <f>L9</f>
        <v>1000</v>
      </c>
      <c r="F117" s="3804"/>
      <c r="G117" s="3804"/>
      <c r="H117" s="3804"/>
      <c r="I117" s="3804"/>
      <c r="J117" s="3805"/>
      <c r="K117" s="660"/>
      <c r="L117" s="660"/>
      <c r="M117" s="660"/>
      <c r="N117" s="660"/>
      <c r="O117" s="660"/>
      <c r="P117" s="660"/>
      <c r="Q117" s="660"/>
    </row>
    <row r="118" spans="1:17" s="118" customFormat="1" ht="12.75" customHeight="1" x14ac:dyDescent="0.3">
      <c r="A118" s="3806" t="s">
        <v>354</v>
      </c>
      <c r="B118" s="3807"/>
      <c r="C118" s="3807"/>
      <c r="D118" s="3807"/>
      <c r="E118" s="3804">
        <v>0</v>
      </c>
      <c r="F118" s="3804"/>
      <c r="G118" s="3804">
        <v>0</v>
      </c>
      <c r="H118" s="3804"/>
      <c r="I118" s="3804">
        <v>0</v>
      </c>
      <c r="J118" s="3805"/>
      <c r="K118" s="976"/>
      <c r="L118" s="976"/>
      <c r="M118" s="976"/>
      <c r="N118" s="976"/>
      <c r="O118" s="976"/>
      <c r="P118" s="976"/>
      <c r="Q118" s="976"/>
    </row>
    <row r="119" spans="1:17" s="118" customFormat="1" ht="13.5" thickBot="1" x14ac:dyDescent="0.35">
      <c r="A119" s="3795"/>
      <c r="B119" s="3796"/>
      <c r="C119" s="3796"/>
      <c r="D119" s="3796"/>
      <c r="E119" s="3797"/>
      <c r="F119" s="3797"/>
      <c r="G119" s="3797"/>
      <c r="H119" s="3797"/>
      <c r="I119" s="3797"/>
      <c r="J119" s="3798"/>
      <c r="K119" s="976"/>
      <c r="L119" s="976"/>
      <c r="M119" s="976"/>
      <c r="N119" s="976"/>
      <c r="O119" s="976"/>
      <c r="P119" s="976"/>
      <c r="Q119" s="976"/>
    </row>
    <row r="120" spans="1:17" s="160" customFormat="1" ht="15.5" x14ac:dyDescent="0.35">
      <c r="A120" s="3799" t="s">
        <v>353</v>
      </c>
      <c r="B120" s="3800"/>
      <c r="C120" s="3800"/>
      <c r="D120" s="3800"/>
      <c r="E120" s="3801">
        <f>E115-E117-E118</f>
        <v>66800</v>
      </c>
      <c r="F120" s="3801"/>
      <c r="G120" s="3801">
        <f>G115-G117-G118</f>
        <v>83460</v>
      </c>
      <c r="H120" s="3801"/>
      <c r="I120" s="3801">
        <f>I115-I117-I118</f>
        <v>106320</v>
      </c>
      <c r="J120" s="3802"/>
      <c r="K120" s="980"/>
      <c r="L120" s="980"/>
      <c r="M120" s="980"/>
      <c r="N120" s="980"/>
      <c r="O120" s="980"/>
      <c r="P120" s="980"/>
      <c r="Q120" s="980"/>
    </row>
    <row r="121" spans="1:17" s="160" customFormat="1" ht="16" thickBot="1" x14ac:dyDescent="0.4">
      <c r="A121" s="3820" t="s">
        <v>468</v>
      </c>
      <c r="B121" s="3821"/>
      <c r="C121" s="3821"/>
      <c r="D121" s="3821"/>
      <c r="E121" s="3822">
        <f>E120/E100</f>
        <v>0.41749999999999998</v>
      </c>
      <c r="F121" s="3822"/>
      <c r="G121" s="3822">
        <f>G120/G100</f>
        <v>0.37510112359550563</v>
      </c>
      <c r="H121" s="3822"/>
      <c r="I121" s="3822">
        <f>I120/I100</f>
        <v>0.34620644741126672</v>
      </c>
      <c r="J121" s="3823"/>
      <c r="K121" s="980"/>
      <c r="L121" s="980"/>
      <c r="M121" s="980"/>
      <c r="N121" s="980"/>
      <c r="O121" s="980"/>
      <c r="P121" s="980"/>
      <c r="Q121" s="980"/>
    </row>
    <row r="122" spans="1:17" s="117" customFormat="1" ht="13.5" thickTop="1" x14ac:dyDescent="0.3">
      <c r="A122" s="660"/>
      <c r="B122" s="660"/>
      <c r="C122" s="660"/>
      <c r="D122" s="660"/>
      <c r="E122" s="660"/>
      <c r="F122" s="660"/>
      <c r="G122" s="660"/>
      <c r="H122" s="660"/>
      <c r="I122" s="660"/>
      <c r="J122" s="660"/>
      <c r="K122" s="660"/>
      <c r="L122" s="660"/>
      <c r="M122" s="660"/>
      <c r="N122" s="660"/>
      <c r="O122" s="660"/>
      <c r="P122" s="660"/>
      <c r="Q122" s="660"/>
    </row>
    <row r="123" spans="1:17" s="117" customFormat="1" ht="13.5" thickBot="1" x14ac:dyDescent="0.35">
      <c r="A123" s="660"/>
      <c r="B123" s="660"/>
      <c r="C123" s="991"/>
      <c r="D123" s="660"/>
      <c r="E123" s="660"/>
      <c r="F123" s="660"/>
      <c r="G123" s="660"/>
      <c r="H123" s="660"/>
      <c r="I123" s="660"/>
      <c r="J123" s="660"/>
      <c r="K123" s="660"/>
      <c r="L123" s="660"/>
      <c r="M123" s="660"/>
      <c r="N123" s="660"/>
      <c r="O123" s="660"/>
      <c r="P123" s="660"/>
      <c r="Q123" s="660"/>
    </row>
    <row r="124" spans="1:17" ht="15.5" thickTop="1" thickBot="1" x14ac:dyDescent="0.4">
      <c r="A124" s="3814" t="s">
        <v>10</v>
      </c>
      <c r="B124" s="3824"/>
      <c r="C124" s="3824"/>
      <c r="D124" s="3824"/>
      <c r="E124" s="3824"/>
      <c r="F124" s="3824"/>
      <c r="G124" s="3824"/>
      <c r="H124" s="3824"/>
      <c r="I124" s="3824"/>
      <c r="J124" s="3824"/>
      <c r="K124" s="3824"/>
      <c r="L124" s="157"/>
      <c r="M124" s="2360" t="s">
        <v>491</v>
      </c>
      <c r="N124" s="2361"/>
      <c r="O124" s="2362"/>
      <c r="P124" s="34"/>
      <c r="Q124" s="64"/>
    </row>
    <row r="125" spans="1:17" ht="20.25" customHeight="1" x14ac:dyDescent="0.35">
      <c r="A125" s="3808" t="s">
        <v>714</v>
      </c>
      <c r="B125" s="3809"/>
      <c r="C125" s="3809"/>
      <c r="D125" s="3809"/>
      <c r="E125" s="3809"/>
      <c r="F125" s="3809"/>
      <c r="G125" s="3809"/>
      <c r="H125" s="3809"/>
      <c r="I125" s="3809"/>
      <c r="J125" s="3809"/>
      <c r="K125" s="3809"/>
      <c r="L125" s="40"/>
      <c r="M125" s="2401" t="s">
        <v>574</v>
      </c>
      <c r="N125" s="2402"/>
      <c r="O125" s="2403"/>
      <c r="P125" s="36"/>
      <c r="Q125" s="64"/>
    </row>
    <row r="126" spans="1:17" ht="20.25" customHeight="1" x14ac:dyDescent="0.35">
      <c r="A126" s="3810"/>
      <c r="B126" s="3811"/>
      <c r="C126" s="3811"/>
      <c r="D126" s="3811"/>
      <c r="E126" s="3811"/>
      <c r="F126" s="3811"/>
      <c r="G126" s="3811"/>
      <c r="H126" s="3811"/>
      <c r="I126" s="3811"/>
      <c r="J126" s="3811"/>
      <c r="K126" s="3811"/>
      <c r="L126" s="40"/>
      <c r="M126" s="2341"/>
      <c r="N126" s="2342"/>
      <c r="O126" s="2343"/>
      <c r="P126" s="36"/>
      <c r="Q126" s="64"/>
    </row>
    <row r="127" spans="1:17" ht="20.25" customHeight="1" x14ac:dyDescent="0.35">
      <c r="A127" s="3810"/>
      <c r="B127" s="3811"/>
      <c r="C127" s="3811"/>
      <c r="D127" s="3811"/>
      <c r="E127" s="3811"/>
      <c r="F127" s="3811"/>
      <c r="G127" s="3811"/>
      <c r="H127" s="3811"/>
      <c r="I127" s="3811"/>
      <c r="J127" s="3811"/>
      <c r="K127" s="3811"/>
      <c r="L127" s="40"/>
      <c r="M127" s="2341"/>
      <c r="N127" s="2342"/>
      <c r="O127" s="2343"/>
      <c r="P127" s="36"/>
      <c r="Q127" s="64"/>
    </row>
    <row r="128" spans="1:17" ht="20.25" customHeight="1" thickBot="1" x14ac:dyDescent="0.4">
      <c r="A128" s="3812"/>
      <c r="B128" s="3813"/>
      <c r="C128" s="3813"/>
      <c r="D128" s="3813"/>
      <c r="E128" s="3813"/>
      <c r="F128" s="3813"/>
      <c r="G128" s="3813"/>
      <c r="H128" s="3813"/>
      <c r="I128" s="3813"/>
      <c r="J128" s="3813"/>
      <c r="K128" s="3813"/>
      <c r="L128" s="40"/>
      <c r="M128" s="2344"/>
      <c r="N128" s="2345"/>
      <c r="O128" s="2346"/>
      <c r="P128" s="36"/>
      <c r="Q128" s="64"/>
    </row>
    <row r="129" spans="1:17" ht="15.5" thickTop="1" thickBot="1" x14ac:dyDescent="0.4">
      <c r="A129" s="64"/>
      <c r="B129" s="64"/>
      <c r="C129" s="64"/>
      <c r="D129" s="64"/>
      <c r="E129" s="64"/>
      <c r="F129" s="64"/>
      <c r="G129" s="64"/>
      <c r="H129" s="64"/>
      <c r="I129" s="64"/>
      <c r="J129" s="64"/>
      <c r="K129" s="64"/>
      <c r="L129" s="64"/>
      <c r="M129" s="34"/>
      <c r="N129" s="34"/>
      <c r="O129" s="34"/>
      <c r="P129" s="64"/>
      <c r="Q129" s="64"/>
    </row>
    <row r="130" spans="1:17" ht="15.5" thickTop="1" thickBot="1" x14ac:dyDescent="0.4">
      <c r="A130" s="3814" t="s">
        <v>11</v>
      </c>
      <c r="B130" s="3815"/>
      <c r="C130" s="3815"/>
      <c r="D130" s="3815"/>
      <c r="E130" s="3815"/>
      <c r="F130" s="3815"/>
      <c r="G130" s="3815"/>
      <c r="H130" s="3815"/>
      <c r="I130" s="3815"/>
      <c r="J130" s="3815"/>
      <c r="K130" s="3815"/>
      <c r="L130" s="157"/>
      <c r="M130" s="2360" t="s">
        <v>491</v>
      </c>
      <c r="N130" s="2361"/>
      <c r="O130" s="2362"/>
      <c r="P130" s="34"/>
      <c r="Q130" s="64"/>
    </row>
    <row r="131" spans="1:17" ht="20.25" customHeight="1" x14ac:dyDescent="0.35">
      <c r="A131" s="3808" t="s">
        <v>469</v>
      </c>
      <c r="B131" s="3816"/>
      <c r="C131" s="3816"/>
      <c r="D131" s="3816"/>
      <c r="E131" s="3816"/>
      <c r="F131" s="3816"/>
      <c r="G131" s="3816"/>
      <c r="H131" s="3816"/>
      <c r="I131" s="3816"/>
      <c r="J131" s="3816"/>
      <c r="K131" s="3816"/>
      <c r="L131" s="40"/>
      <c r="M131" s="2401" t="s">
        <v>575</v>
      </c>
      <c r="N131" s="2402"/>
      <c r="O131" s="2403"/>
      <c r="P131" s="36"/>
      <c r="Q131" s="64"/>
    </row>
    <row r="132" spans="1:17" ht="20.25" customHeight="1" x14ac:dyDescent="0.35">
      <c r="A132" s="3817"/>
      <c r="B132" s="2580"/>
      <c r="C132" s="2580"/>
      <c r="D132" s="2580"/>
      <c r="E132" s="2580"/>
      <c r="F132" s="2580"/>
      <c r="G132" s="2580"/>
      <c r="H132" s="2580"/>
      <c r="I132" s="2580"/>
      <c r="J132" s="2580"/>
      <c r="K132" s="2581"/>
      <c r="L132" s="40"/>
      <c r="M132" s="2341"/>
      <c r="N132" s="2342"/>
      <c r="O132" s="2343"/>
      <c r="P132" s="36"/>
      <c r="Q132" s="64"/>
    </row>
    <row r="133" spans="1:17" ht="20.25" customHeight="1" x14ac:dyDescent="0.35">
      <c r="A133" s="3817"/>
      <c r="B133" s="2580"/>
      <c r="C133" s="2580"/>
      <c r="D133" s="2580"/>
      <c r="E133" s="2580"/>
      <c r="F133" s="2580"/>
      <c r="G133" s="2580"/>
      <c r="H133" s="2580"/>
      <c r="I133" s="2580"/>
      <c r="J133" s="2580"/>
      <c r="K133" s="2581"/>
      <c r="L133" s="40"/>
      <c r="M133" s="2341"/>
      <c r="N133" s="2342"/>
      <c r="O133" s="2343"/>
      <c r="P133" s="36"/>
      <c r="Q133" s="64"/>
    </row>
    <row r="134" spans="1:17" ht="20.25" customHeight="1" thickBot="1" x14ac:dyDescent="0.4">
      <c r="A134" s="3818"/>
      <c r="B134" s="3819"/>
      <c r="C134" s="3819"/>
      <c r="D134" s="3819"/>
      <c r="E134" s="3819"/>
      <c r="F134" s="3819"/>
      <c r="G134" s="3819"/>
      <c r="H134" s="3819"/>
      <c r="I134" s="3819"/>
      <c r="J134" s="3819"/>
      <c r="K134" s="3819"/>
      <c r="L134" s="40"/>
      <c r="M134" s="2344"/>
      <c r="N134" s="2345"/>
      <c r="O134" s="2346"/>
      <c r="P134" s="36"/>
      <c r="Q134" s="64"/>
    </row>
    <row r="135" spans="1:17" ht="15" thickTop="1" x14ac:dyDescent="0.35">
      <c r="A135" s="64"/>
      <c r="B135" s="64"/>
      <c r="C135" s="64"/>
      <c r="D135" s="64"/>
      <c r="E135" s="64"/>
      <c r="F135" s="64"/>
      <c r="G135" s="64"/>
      <c r="H135" s="64"/>
      <c r="I135" s="64"/>
      <c r="J135" s="64"/>
      <c r="K135" s="64"/>
      <c r="L135" s="64"/>
      <c r="M135" s="64"/>
      <c r="N135" s="64"/>
      <c r="O135" s="64"/>
      <c r="P135" s="64"/>
      <c r="Q135" s="64"/>
    </row>
    <row r="136" spans="1:17" x14ac:dyDescent="0.35">
      <c r="A136" s="64"/>
      <c r="B136" s="64"/>
      <c r="C136" s="64"/>
      <c r="D136" s="64"/>
      <c r="E136" s="64"/>
      <c r="F136" s="64"/>
      <c r="G136" s="64"/>
      <c r="H136" s="64"/>
      <c r="I136" s="64"/>
      <c r="J136" s="64"/>
      <c r="K136" s="64"/>
      <c r="L136" s="64"/>
      <c r="M136" s="64"/>
      <c r="N136" s="64"/>
      <c r="O136" s="64"/>
      <c r="P136" s="64"/>
      <c r="Q136" s="64"/>
    </row>
    <row r="137" spans="1:17" x14ac:dyDescent="0.35">
      <c r="A137" s="64"/>
      <c r="B137" s="64"/>
      <c r="C137" s="64"/>
      <c r="D137" s="64"/>
      <c r="E137" s="64"/>
      <c r="F137" s="64"/>
      <c r="G137" s="64"/>
      <c r="H137" s="64"/>
      <c r="I137" s="64"/>
      <c r="J137" s="64"/>
      <c r="K137" s="64"/>
      <c r="L137" s="64"/>
      <c r="M137" s="64"/>
      <c r="N137" s="64"/>
      <c r="O137" s="64"/>
      <c r="P137" s="64"/>
      <c r="Q137" s="64"/>
    </row>
    <row r="138" spans="1:17" x14ac:dyDescent="0.35">
      <c r="A138" s="64"/>
      <c r="B138" s="64"/>
      <c r="C138" s="64"/>
      <c r="D138" s="64"/>
      <c r="E138" s="64"/>
      <c r="F138" s="64"/>
      <c r="G138" s="64"/>
      <c r="H138" s="64"/>
      <c r="I138" s="64"/>
      <c r="J138" s="64"/>
      <c r="K138" s="64"/>
      <c r="L138" s="64"/>
      <c r="M138" s="64"/>
      <c r="N138" s="64"/>
      <c r="O138" s="64"/>
      <c r="P138" s="64"/>
      <c r="Q138" s="64"/>
    </row>
    <row r="139" spans="1:17" x14ac:dyDescent="0.35">
      <c r="A139" s="64"/>
      <c r="B139" s="64"/>
      <c r="C139" s="64"/>
      <c r="D139" s="64"/>
      <c r="E139" s="64"/>
      <c r="F139" s="64"/>
      <c r="G139" s="64"/>
      <c r="H139" s="64"/>
      <c r="I139" s="64"/>
      <c r="J139" s="64"/>
      <c r="K139" s="64"/>
      <c r="L139" s="64"/>
      <c r="M139" s="64"/>
      <c r="N139" s="64"/>
      <c r="O139" s="64"/>
      <c r="P139" s="64"/>
      <c r="Q139" s="64"/>
    </row>
    <row r="140" spans="1:17" x14ac:dyDescent="0.35">
      <c r="A140" s="64"/>
      <c r="B140" s="64"/>
      <c r="C140" s="64"/>
      <c r="D140" s="64"/>
      <c r="E140" s="64"/>
      <c r="F140" s="64"/>
      <c r="G140" s="64"/>
      <c r="H140" s="64"/>
      <c r="I140" s="64"/>
      <c r="J140" s="64"/>
      <c r="K140" s="64"/>
      <c r="L140" s="64"/>
      <c r="M140" s="64"/>
      <c r="N140" s="64"/>
      <c r="O140" s="64"/>
      <c r="P140" s="64"/>
      <c r="Q140" s="64"/>
    </row>
    <row r="141" spans="1:17" x14ac:dyDescent="0.35">
      <c r="A141" s="64"/>
      <c r="B141" s="64"/>
      <c r="C141" s="64"/>
      <c r="D141" s="64"/>
      <c r="E141" s="64"/>
      <c r="F141" s="64"/>
      <c r="G141" s="64"/>
      <c r="H141" s="64"/>
      <c r="I141" s="64"/>
      <c r="J141" s="64"/>
      <c r="K141" s="64"/>
      <c r="L141" s="64"/>
      <c r="M141" s="64"/>
      <c r="N141" s="64"/>
      <c r="O141" s="64"/>
      <c r="P141" s="64"/>
      <c r="Q141" s="64"/>
    </row>
    <row r="142" spans="1:17" x14ac:dyDescent="0.35">
      <c r="A142" s="64"/>
      <c r="B142" s="64"/>
      <c r="C142" s="64"/>
      <c r="D142" s="64"/>
      <c r="E142" s="64"/>
      <c r="F142" s="64"/>
      <c r="G142" s="64"/>
      <c r="H142" s="64"/>
      <c r="I142" s="64"/>
      <c r="J142" s="64"/>
      <c r="K142" s="64"/>
      <c r="L142" s="64"/>
      <c r="M142" s="64"/>
      <c r="N142" s="64"/>
      <c r="O142" s="64"/>
      <c r="P142" s="64"/>
      <c r="Q142" s="64"/>
    </row>
    <row r="143" spans="1:17" x14ac:dyDescent="0.35">
      <c r="A143" s="64"/>
      <c r="B143" s="64"/>
      <c r="C143" s="64"/>
      <c r="D143" s="64"/>
      <c r="E143" s="64"/>
      <c r="F143" s="64"/>
      <c r="G143" s="64"/>
      <c r="H143" s="64"/>
      <c r="I143" s="64"/>
      <c r="J143" s="64"/>
      <c r="K143" s="64"/>
      <c r="L143" s="64"/>
      <c r="M143" s="64"/>
      <c r="N143" s="64"/>
      <c r="O143" s="64"/>
      <c r="P143" s="64"/>
      <c r="Q143" s="64"/>
    </row>
    <row r="144" spans="1:17" x14ac:dyDescent="0.35">
      <c r="A144" s="64"/>
      <c r="B144" s="64"/>
      <c r="C144" s="64"/>
      <c r="D144" s="64"/>
      <c r="E144" s="64"/>
      <c r="F144" s="64"/>
      <c r="G144" s="64"/>
      <c r="H144" s="64"/>
      <c r="I144" s="64"/>
      <c r="J144" s="64"/>
      <c r="K144" s="64"/>
      <c r="L144" s="64"/>
      <c r="M144" s="64"/>
      <c r="N144" s="64"/>
      <c r="O144" s="64"/>
      <c r="P144" s="64"/>
      <c r="Q144" s="64"/>
    </row>
    <row r="145" spans="1:17" x14ac:dyDescent="0.35">
      <c r="A145" s="64"/>
      <c r="B145" s="64"/>
      <c r="C145" s="64"/>
      <c r="D145" s="64"/>
      <c r="E145" s="64"/>
      <c r="F145" s="64"/>
      <c r="G145" s="64"/>
      <c r="H145" s="64"/>
      <c r="I145" s="64"/>
      <c r="J145" s="64"/>
      <c r="K145" s="64"/>
      <c r="L145" s="64"/>
      <c r="M145" s="64"/>
      <c r="N145" s="64"/>
      <c r="O145" s="64"/>
      <c r="P145" s="64"/>
      <c r="Q145" s="64"/>
    </row>
    <row r="146" spans="1:17" x14ac:dyDescent="0.35">
      <c r="A146" s="64"/>
      <c r="B146" s="64"/>
      <c r="C146" s="64"/>
      <c r="D146" s="64"/>
      <c r="E146" s="64"/>
      <c r="F146" s="64"/>
      <c r="G146" s="64"/>
      <c r="H146" s="64"/>
      <c r="I146" s="64"/>
      <c r="J146" s="64"/>
      <c r="K146" s="64"/>
      <c r="L146" s="64"/>
      <c r="M146" s="64"/>
      <c r="N146" s="64"/>
      <c r="O146" s="64"/>
      <c r="P146" s="64"/>
      <c r="Q146" s="64"/>
    </row>
    <row r="147" spans="1:17" x14ac:dyDescent="0.35">
      <c r="A147" s="64"/>
      <c r="B147" s="64"/>
      <c r="C147" s="64"/>
      <c r="D147" s="64"/>
      <c r="E147" s="64"/>
      <c r="F147" s="64"/>
      <c r="G147" s="64"/>
      <c r="H147" s="64"/>
      <c r="I147" s="64"/>
      <c r="J147" s="64"/>
      <c r="K147" s="64"/>
      <c r="L147" s="64"/>
      <c r="M147" s="64"/>
      <c r="N147" s="64"/>
      <c r="O147" s="64"/>
      <c r="P147" s="64"/>
      <c r="Q147" s="64"/>
    </row>
    <row r="148" spans="1:17" x14ac:dyDescent="0.35">
      <c r="A148" s="64"/>
      <c r="B148" s="64"/>
      <c r="C148" s="64"/>
      <c r="D148" s="64"/>
      <c r="E148" s="64"/>
      <c r="F148" s="64"/>
      <c r="G148" s="64"/>
      <c r="H148" s="64"/>
      <c r="I148" s="64"/>
      <c r="J148" s="64"/>
      <c r="K148" s="64"/>
      <c r="L148" s="64"/>
      <c r="M148" s="64"/>
      <c r="N148" s="64"/>
      <c r="O148" s="64"/>
      <c r="P148" s="64"/>
      <c r="Q148" s="64"/>
    </row>
    <row r="149" spans="1:17" x14ac:dyDescent="0.35">
      <c r="A149" s="64"/>
      <c r="B149" s="64"/>
      <c r="C149" s="64"/>
      <c r="D149" s="64"/>
      <c r="E149" s="64"/>
      <c r="F149" s="64"/>
      <c r="G149" s="64"/>
      <c r="H149" s="64"/>
      <c r="I149" s="64"/>
      <c r="J149" s="64"/>
      <c r="K149" s="64"/>
      <c r="L149" s="64"/>
      <c r="M149" s="64"/>
      <c r="N149" s="64"/>
      <c r="O149" s="64"/>
      <c r="P149" s="64"/>
      <c r="Q149" s="64"/>
    </row>
    <row r="150" spans="1:17" x14ac:dyDescent="0.35">
      <c r="A150" s="64"/>
      <c r="B150" s="64"/>
      <c r="C150" s="64"/>
      <c r="D150" s="64"/>
      <c r="E150" s="64"/>
      <c r="F150" s="64"/>
      <c r="G150" s="64"/>
      <c r="H150" s="64"/>
      <c r="I150" s="64"/>
      <c r="J150" s="64"/>
      <c r="K150" s="64"/>
      <c r="L150" s="64"/>
      <c r="M150" s="64"/>
      <c r="N150" s="64"/>
      <c r="O150" s="64"/>
      <c r="P150" s="64"/>
      <c r="Q150" s="64"/>
    </row>
    <row r="151" spans="1:17" x14ac:dyDescent="0.35">
      <c r="A151" s="64"/>
      <c r="B151" s="64"/>
      <c r="C151" s="64"/>
      <c r="D151" s="64"/>
      <c r="E151" s="64"/>
      <c r="F151" s="64"/>
      <c r="G151" s="64"/>
      <c r="H151" s="64"/>
      <c r="I151" s="64"/>
      <c r="J151" s="64"/>
      <c r="K151" s="64"/>
      <c r="L151" s="64"/>
      <c r="M151" s="64"/>
      <c r="N151" s="64"/>
      <c r="O151" s="64"/>
      <c r="P151" s="64"/>
      <c r="Q151" s="64"/>
    </row>
    <row r="152" spans="1:17" x14ac:dyDescent="0.35">
      <c r="A152" s="64"/>
      <c r="B152" s="64"/>
      <c r="C152" s="64"/>
      <c r="D152" s="64"/>
      <c r="E152" s="64"/>
      <c r="F152" s="64"/>
      <c r="G152" s="64"/>
      <c r="H152" s="64"/>
      <c r="I152" s="64"/>
      <c r="J152" s="64"/>
      <c r="K152" s="64"/>
      <c r="L152" s="64"/>
      <c r="M152" s="64"/>
      <c r="N152" s="64"/>
      <c r="O152" s="64"/>
      <c r="P152" s="64"/>
      <c r="Q152" s="64"/>
    </row>
  </sheetData>
  <mergeCells count="404">
    <mergeCell ref="A125:K128"/>
    <mergeCell ref="M125:O128"/>
    <mergeCell ref="A130:K130"/>
    <mergeCell ref="M130:O130"/>
    <mergeCell ref="A131:K134"/>
    <mergeCell ref="M131:O134"/>
    <mergeCell ref="A121:D121"/>
    <mergeCell ref="E121:F121"/>
    <mergeCell ref="G121:H121"/>
    <mergeCell ref="I121:J121"/>
    <mergeCell ref="A124:K124"/>
    <mergeCell ref="M124:O124"/>
    <mergeCell ref="A119:D119"/>
    <mergeCell ref="E119:F119"/>
    <mergeCell ref="G119:H119"/>
    <mergeCell ref="I119:J119"/>
    <mergeCell ref="A120:D120"/>
    <mergeCell ref="E120:F120"/>
    <mergeCell ref="G120:H120"/>
    <mergeCell ref="I120:J120"/>
    <mergeCell ref="A117:D117"/>
    <mergeCell ref="E117:F117"/>
    <mergeCell ref="G117:H117"/>
    <mergeCell ref="I117:J117"/>
    <mergeCell ref="A118:D118"/>
    <mergeCell ref="E118:F118"/>
    <mergeCell ref="G118:H118"/>
    <mergeCell ref="I118:J118"/>
    <mergeCell ref="A114:J114"/>
    <mergeCell ref="A115:D115"/>
    <mergeCell ref="E115:F115"/>
    <mergeCell ref="G115:H115"/>
    <mergeCell ref="I115:J115"/>
    <mergeCell ref="A116:D116"/>
    <mergeCell ref="E116:F116"/>
    <mergeCell ref="G116:H116"/>
    <mergeCell ref="I116:J116"/>
    <mergeCell ref="A112:D112"/>
    <mergeCell ref="E112:F112"/>
    <mergeCell ref="G112:H112"/>
    <mergeCell ref="I112:J112"/>
    <mergeCell ref="A113:D113"/>
    <mergeCell ref="E113:F113"/>
    <mergeCell ref="G113:H113"/>
    <mergeCell ref="I113:J113"/>
    <mergeCell ref="A110:D110"/>
    <mergeCell ref="E110:F110"/>
    <mergeCell ref="G110:H110"/>
    <mergeCell ref="I110:J110"/>
    <mergeCell ref="A111:D111"/>
    <mergeCell ref="E111:F111"/>
    <mergeCell ref="G111:H111"/>
    <mergeCell ref="I111:J111"/>
    <mergeCell ref="A107:D107"/>
    <mergeCell ref="E107:F107"/>
    <mergeCell ref="G107:H107"/>
    <mergeCell ref="I107:J107"/>
    <mergeCell ref="A108:J108"/>
    <mergeCell ref="A109:D109"/>
    <mergeCell ref="E109:F109"/>
    <mergeCell ref="G109:H109"/>
    <mergeCell ref="I109:J109"/>
    <mergeCell ref="A105:D105"/>
    <mergeCell ref="E105:F105"/>
    <mergeCell ref="G105:H105"/>
    <mergeCell ref="I105:J105"/>
    <mergeCell ref="A106:D106"/>
    <mergeCell ref="E106:F106"/>
    <mergeCell ref="G106:H106"/>
    <mergeCell ref="I106:J106"/>
    <mergeCell ref="A103:D103"/>
    <mergeCell ref="E103:F103"/>
    <mergeCell ref="G103:H103"/>
    <mergeCell ref="I103:J103"/>
    <mergeCell ref="A104:D104"/>
    <mergeCell ref="E104:F104"/>
    <mergeCell ref="G104:H104"/>
    <mergeCell ref="I104:J104"/>
    <mergeCell ref="A101:D101"/>
    <mergeCell ref="E101:F101"/>
    <mergeCell ref="G101:H101"/>
    <mergeCell ref="I101:J101"/>
    <mergeCell ref="A102:D102"/>
    <mergeCell ref="E102:F102"/>
    <mergeCell ref="G102:H102"/>
    <mergeCell ref="I102:J102"/>
    <mergeCell ref="A98:D98"/>
    <mergeCell ref="E98:F98"/>
    <mergeCell ref="G98:H98"/>
    <mergeCell ref="I98:J98"/>
    <mergeCell ref="A99:J99"/>
    <mergeCell ref="A100:D100"/>
    <mergeCell ref="E100:F100"/>
    <mergeCell ref="G100:H100"/>
    <mergeCell ref="I100:J100"/>
    <mergeCell ref="A96:D96"/>
    <mergeCell ref="E96:F96"/>
    <mergeCell ref="G96:H96"/>
    <mergeCell ref="I96:J96"/>
    <mergeCell ref="A97:D97"/>
    <mergeCell ref="E97:F97"/>
    <mergeCell ref="G97:H97"/>
    <mergeCell ref="I97:J97"/>
    <mergeCell ref="A94:D94"/>
    <mergeCell ref="E94:F94"/>
    <mergeCell ref="G94:H94"/>
    <mergeCell ref="I94:J94"/>
    <mergeCell ref="A95:D95"/>
    <mergeCell ref="E95:F95"/>
    <mergeCell ref="G95:H95"/>
    <mergeCell ref="I95:J95"/>
    <mergeCell ref="A92:D92"/>
    <mergeCell ref="E92:F92"/>
    <mergeCell ref="G92:H92"/>
    <mergeCell ref="I92:J92"/>
    <mergeCell ref="A93:D93"/>
    <mergeCell ref="E93:F93"/>
    <mergeCell ref="G93:H93"/>
    <mergeCell ref="I93:J93"/>
    <mergeCell ref="A90:D90"/>
    <mergeCell ref="E90:F90"/>
    <mergeCell ref="G90:H90"/>
    <mergeCell ref="I90:J90"/>
    <mergeCell ref="A91:D91"/>
    <mergeCell ref="E91:F91"/>
    <mergeCell ref="G91:H91"/>
    <mergeCell ref="I91:J91"/>
    <mergeCell ref="A87:D87"/>
    <mergeCell ref="E87:F87"/>
    <mergeCell ref="G87:H87"/>
    <mergeCell ref="I87:J87"/>
    <mergeCell ref="A88:J88"/>
    <mergeCell ref="A89:D89"/>
    <mergeCell ref="E89:F89"/>
    <mergeCell ref="G89:H89"/>
    <mergeCell ref="I89:J89"/>
    <mergeCell ref="A84:J84"/>
    <mergeCell ref="A85:D85"/>
    <mergeCell ref="E85:F85"/>
    <mergeCell ref="G85:H85"/>
    <mergeCell ref="I85:J85"/>
    <mergeCell ref="A86:D86"/>
    <mergeCell ref="E86:F86"/>
    <mergeCell ref="G86:H86"/>
    <mergeCell ref="I86:J86"/>
    <mergeCell ref="F77:G77"/>
    <mergeCell ref="B78:G78"/>
    <mergeCell ref="B79:E79"/>
    <mergeCell ref="F79:G79"/>
    <mergeCell ref="D80:E80"/>
    <mergeCell ref="F80:G80"/>
    <mergeCell ref="B70:G70"/>
    <mergeCell ref="D71:E71"/>
    <mergeCell ref="F71:G71"/>
    <mergeCell ref="B74:G74"/>
    <mergeCell ref="B75:G75"/>
    <mergeCell ref="F76:G76"/>
    <mergeCell ref="B66:G66"/>
    <mergeCell ref="B67:G67"/>
    <mergeCell ref="B68:E68"/>
    <mergeCell ref="F68:G68"/>
    <mergeCell ref="B69:E69"/>
    <mergeCell ref="F69:G69"/>
    <mergeCell ref="B62:E62"/>
    <mergeCell ref="F62:G62"/>
    <mergeCell ref="H62:I62"/>
    <mergeCell ref="J62:K62"/>
    <mergeCell ref="L62:M62"/>
    <mergeCell ref="B63:I63"/>
    <mergeCell ref="J63:K63"/>
    <mergeCell ref="L63:M63"/>
    <mergeCell ref="B60:E60"/>
    <mergeCell ref="J60:K60"/>
    <mergeCell ref="L60:M60"/>
    <mergeCell ref="B61:E61"/>
    <mergeCell ref="F61:G61"/>
    <mergeCell ref="H61:I61"/>
    <mergeCell ref="J61:K61"/>
    <mergeCell ref="L61:M61"/>
    <mergeCell ref="B58:E58"/>
    <mergeCell ref="F58:G58"/>
    <mergeCell ref="H58:I58"/>
    <mergeCell ref="J58:K58"/>
    <mergeCell ref="L58:M58"/>
    <mergeCell ref="B59:E59"/>
    <mergeCell ref="F59:G59"/>
    <mergeCell ref="J59:K59"/>
    <mergeCell ref="L59:M59"/>
    <mergeCell ref="B56:E56"/>
    <mergeCell ref="F56:G56"/>
    <mergeCell ref="H56:I56"/>
    <mergeCell ref="J56:K56"/>
    <mergeCell ref="L56:M56"/>
    <mergeCell ref="B57:E57"/>
    <mergeCell ref="F57:G57"/>
    <mergeCell ref="H57:I57"/>
    <mergeCell ref="J57:K57"/>
    <mergeCell ref="L57:M57"/>
    <mergeCell ref="B54:E54"/>
    <mergeCell ref="F54:G54"/>
    <mergeCell ref="H54:I54"/>
    <mergeCell ref="J54:K54"/>
    <mergeCell ref="L54:M54"/>
    <mergeCell ref="B55:E55"/>
    <mergeCell ref="F55:G55"/>
    <mergeCell ref="H55:I55"/>
    <mergeCell ref="J55:K55"/>
    <mergeCell ref="L55:M55"/>
    <mergeCell ref="B49:P49"/>
    <mergeCell ref="B50:E50"/>
    <mergeCell ref="F50:G50"/>
    <mergeCell ref="H50:I50"/>
    <mergeCell ref="J50:K50"/>
    <mergeCell ref="B53:M53"/>
    <mergeCell ref="B47:E47"/>
    <mergeCell ref="F47:G47"/>
    <mergeCell ref="H47:I47"/>
    <mergeCell ref="J47:K47"/>
    <mergeCell ref="L47:P47"/>
    <mergeCell ref="B48:E48"/>
    <mergeCell ref="F48:G48"/>
    <mergeCell ref="H48:I48"/>
    <mergeCell ref="J48:K48"/>
    <mergeCell ref="L48:P48"/>
    <mergeCell ref="B45:E45"/>
    <mergeCell ref="F45:G45"/>
    <mergeCell ref="H45:I45"/>
    <mergeCell ref="J45:K45"/>
    <mergeCell ref="L45:P45"/>
    <mergeCell ref="B46:E46"/>
    <mergeCell ref="F46:G46"/>
    <mergeCell ref="H46:I46"/>
    <mergeCell ref="J46:K46"/>
    <mergeCell ref="L46:P46"/>
    <mergeCell ref="B43:E43"/>
    <mergeCell ref="F43:G43"/>
    <mergeCell ref="H43:I43"/>
    <mergeCell ref="J43:K43"/>
    <mergeCell ref="L43:P43"/>
    <mergeCell ref="B44:E44"/>
    <mergeCell ref="F44:G44"/>
    <mergeCell ref="H44:I44"/>
    <mergeCell ref="J44:K44"/>
    <mergeCell ref="L44:P44"/>
    <mergeCell ref="B41:E41"/>
    <mergeCell ref="F41:G41"/>
    <mergeCell ref="H41:I41"/>
    <mergeCell ref="J41:K41"/>
    <mergeCell ref="L41:P41"/>
    <mergeCell ref="B42:E42"/>
    <mergeCell ref="F42:G42"/>
    <mergeCell ref="H42:I42"/>
    <mergeCell ref="J42:K42"/>
    <mergeCell ref="L42:P42"/>
    <mergeCell ref="B39:E39"/>
    <mergeCell ref="F39:G39"/>
    <mergeCell ref="H39:I39"/>
    <mergeCell ref="J39:K39"/>
    <mergeCell ref="L39:P39"/>
    <mergeCell ref="B40:E40"/>
    <mergeCell ref="F40:G40"/>
    <mergeCell ref="H40:I40"/>
    <mergeCell ref="J40:K40"/>
    <mergeCell ref="L40:P40"/>
    <mergeCell ref="B37:E37"/>
    <mergeCell ref="F37:G37"/>
    <mergeCell ref="H37:I37"/>
    <mergeCell ref="J37:K37"/>
    <mergeCell ref="L37:P37"/>
    <mergeCell ref="B38:E38"/>
    <mergeCell ref="F38:G38"/>
    <mergeCell ref="H38:I38"/>
    <mergeCell ref="J38:K38"/>
    <mergeCell ref="L38:P38"/>
    <mergeCell ref="B35:E35"/>
    <mergeCell ref="F35:G35"/>
    <mergeCell ref="H35:I35"/>
    <mergeCell ref="J35:K35"/>
    <mergeCell ref="L35:P35"/>
    <mergeCell ref="B36:E36"/>
    <mergeCell ref="F36:G36"/>
    <mergeCell ref="H36:I36"/>
    <mergeCell ref="J36:K36"/>
    <mergeCell ref="L36:P36"/>
    <mergeCell ref="B33:E33"/>
    <mergeCell ref="F33:G33"/>
    <mergeCell ref="H33:I33"/>
    <mergeCell ref="J33:K33"/>
    <mergeCell ref="L33:P33"/>
    <mergeCell ref="B34:P34"/>
    <mergeCell ref="B31:E31"/>
    <mergeCell ref="F31:G31"/>
    <mergeCell ref="H31:I31"/>
    <mergeCell ref="J31:K31"/>
    <mergeCell ref="L31:P31"/>
    <mergeCell ref="B32:E32"/>
    <mergeCell ref="F32:G32"/>
    <mergeCell ref="H32:I32"/>
    <mergeCell ref="J32:K32"/>
    <mergeCell ref="L32:P32"/>
    <mergeCell ref="B29:E29"/>
    <mergeCell ref="F29:G29"/>
    <mergeCell ref="H29:I29"/>
    <mergeCell ref="J29:K29"/>
    <mergeCell ref="L29:P29"/>
    <mergeCell ref="B30:E30"/>
    <mergeCell ref="F30:G30"/>
    <mergeCell ref="H30:I30"/>
    <mergeCell ref="J30:K30"/>
    <mergeCell ref="L30:P30"/>
    <mergeCell ref="B27:E27"/>
    <mergeCell ref="F27:G27"/>
    <mergeCell ref="H27:I27"/>
    <mergeCell ref="J27:K27"/>
    <mergeCell ref="L27:P27"/>
    <mergeCell ref="B28:E28"/>
    <mergeCell ref="F28:G28"/>
    <mergeCell ref="H28:I28"/>
    <mergeCell ref="J28:K28"/>
    <mergeCell ref="L28:P28"/>
    <mergeCell ref="B25:E25"/>
    <mergeCell ref="F25:G25"/>
    <mergeCell ref="H25:I25"/>
    <mergeCell ref="J25:K25"/>
    <mergeCell ref="L25:P25"/>
    <mergeCell ref="B26:E26"/>
    <mergeCell ref="F26:G26"/>
    <mergeCell ref="H26:I26"/>
    <mergeCell ref="J26:K26"/>
    <mergeCell ref="L26:P26"/>
    <mergeCell ref="B23:E23"/>
    <mergeCell ref="F23:G23"/>
    <mergeCell ref="H23:I23"/>
    <mergeCell ref="J23:K23"/>
    <mergeCell ref="L23:P23"/>
    <mergeCell ref="B24:E24"/>
    <mergeCell ref="F24:G24"/>
    <mergeCell ref="H24:I24"/>
    <mergeCell ref="J24:K24"/>
    <mergeCell ref="L24:P24"/>
    <mergeCell ref="B18:E18"/>
    <mergeCell ref="L18:M18"/>
    <mergeCell ref="B21:P21"/>
    <mergeCell ref="B22:E22"/>
    <mergeCell ref="F22:G22"/>
    <mergeCell ref="H22:I22"/>
    <mergeCell ref="J22:K22"/>
    <mergeCell ref="L22:P22"/>
    <mergeCell ref="B15:E15"/>
    <mergeCell ref="F15:G15"/>
    <mergeCell ref="H15:I15"/>
    <mergeCell ref="J15:K15"/>
    <mergeCell ref="L15:M15"/>
    <mergeCell ref="B16:E16"/>
    <mergeCell ref="F16:G16"/>
    <mergeCell ref="H16:I16"/>
    <mergeCell ref="J16:K16"/>
    <mergeCell ref="L16:M16"/>
    <mergeCell ref="F18:G18"/>
    <mergeCell ref="H18:I18"/>
    <mergeCell ref="J18:K18"/>
    <mergeCell ref="B13:E13"/>
    <mergeCell ref="F13:G13"/>
    <mergeCell ref="H13:I13"/>
    <mergeCell ref="J13:K13"/>
    <mergeCell ref="L13:M13"/>
    <mergeCell ref="B14:E14"/>
    <mergeCell ref="F14:G14"/>
    <mergeCell ref="H14:I14"/>
    <mergeCell ref="J14:K14"/>
    <mergeCell ref="L14:M14"/>
    <mergeCell ref="B11:E11"/>
    <mergeCell ref="F11:G11"/>
    <mergeCell ref="H11:I11"/>
    <mergeCell ref="J11:K11"/>
    <mergeCell ref="L11:M11"/>
    <mergeCell ref="B12:E12"/>
    <mergeCell ref="F12:G12"/>
    <mergeCell ref="H12:I12"/>
    <mergeCell ref="J12:K12"/>
    <mergeCell ref="L12:M12"/>
    <mergeCell ref="D1:G1"/>
    <mergeCell ref="I1:J1"/>
    <mergeCell ref="L1:M1"/>
    <mergeCell ref="D2:G2"/>
    <mergeCell ref="I2:J2"/>
    <mergeCell ref="L2:M2"/>
    <mergeCell ref="B9:E9"/>
    <mergeCell ref="L9:M9"/>
    <mergeCell ref="B10:E10"/>
    <mergeCell ref="F10:G10"/>
    <mergeCell ref="H10:I10"/>
    <mergeCell ref="J10:K10"/>
    <mergeCell ref="L10:M10"/>
    <mergeCell ref="A4:G4"/>
    <mergeCell ref="H4:P4"/>
    <mergeCell ref="A5:B5"/>
    <mergeCell ref="C5:P5"/>
    <mergeCell ref="B6:M6"/>
    <mergeCell ref="B7:E7"/>
    <mergeCell ref="F7:G7"/>
    <mergeCell ref="H7:I7"/>
    <mergeCell ref="J7:K7"/>
    <mergeCell ref="L7:M7"/>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B00-000000000000}">
      <formula1>AvancementTheme</formula1>
    </dataValidation>
  </dataValidations>
  <hyperlinks>
    <hyperlink ref="O1" location="DPDV_09PP2" display="PdV" xr:uid="{00000000-0004-0000-3B00-000000000000}"/>
    <hyperlink ref="P1" location="DKPI_09PP2" display="KPI's" xr:uid="{00000000-0004-0000-3B00-000001000000}"/>
  </hyperlinks>
  <pageMargins left="0.70866141732283472" right="0.70866141732283472" top="0.74803149606299213" bottom="0.74803149606299213" header="0.31496062992125984" footer="0.31496062992125984"/>
  <pageSetup paperSize="9" scale="31" orientation="portrait" r:id="rId1"/>
  <headerFooter>
    <oddHeader>&amp;LPAD Methodology (c) 2013-2014&amp;RStrategic Management Workshop</oddHeader>
    <oddFooter>&amp;L&amp;F&amp;C&amp;A&amp;RSituation au : &amp;D - page : &amp;P/&amp;N</oddFooter>
  </headerFooter>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85">
    <tabColor theme="2" tint="-0.499984740745262"/>
    <pageSetUpPr fitToPage="1"/>
  </sheetPr>
  <dimension ref="A1:Q152"/>
  <sheetViews>
    <sheetView showGridLines="0" showRowColHeaders="0" zoomScaleNormal="100" workbookViewId="0">
      <pane ySplit="3" topLeftCell="A4" activePane="bottomLeft" state="frozen"/>
      <selection activeCell="E12" sqref="E12:H12"/>
      <selection pane="bottomLeft" activeCell="B12" sqref="B12:I12"/>
    </sheetView>
  </sheetViews>
  <sheetFormatPr baseColWidth="10" defaultColWidth="11.453125" defaultRowHeight="14.5" x14ac:dyDescent="0.35"/>
  <cols>
    <col min="1" max="1" width="8.26953125" style="61" customWidth="1"/>
    <col min="2" max="3" width="11.453125" style="61"/>
    <col min="4" max="16" width="10.7265625" style="61" customWidth="1"/>
    <col min="17" max="16384" width="11.453125" style="61"/>
  </cols>
  <sheetData>
    <row r="1" spans="1:17" s="55" customFormat="1" ht="15" customHeight="1" x14ac:dyDescent="0.35">
      <c r="A1" s="395"/>
      <c r="B1" s="395"/>
      <c r="C1" s="395"/>
      <c r="D1" s="1995" t="s">
        <v>5</v>
      </c>
      <c r="E1" s="1995"/>
      <c r="F1" s="1995"/>
      <c r="G1" s="1995"/>
      <c r="H1" s="396"/>
      <c r="I1" s="1995" t="s">
        <v>6</v>
      </c>
      <c r="J1" s="1995"/>
      <c r="K1" s="395"/>
      <c r="L1" s="1995" t="s">
        <v>9</v>
      </c>
      <c r="M1" s="1995"/>
      <c r="N1" s="395"/>
      <c r="O1" s="459" t="s">
        <v>2</v>
      </c>
      <c r="P1" s="459" t="s">
        <v>3</v>
      </c>
      <c r="Q1" s="450"/>
    </row>
    <row r="2" spans="1:17" s="59" customFormat="1" ht="18" customHeight="1" x14ac:dyDescent="0.35">
      <c r="A2" s="398"/>
      <c r="B2" s="398"/>
      <c r="C2" s="398"/>
      <c r="D2" s="1996" t="str">
        <f>NomClient</f>
        <v>BestEditor</v>
      </c>
      <c r="E2" s="1997"/>
      <c r="F2" s="1997"/>
      <c r="G2" s="1998"/>
      <c r="H2" s="398"/>
      <c r="I2" s="2164" t="s">
        <v>283</v>
      </c>
      <c r="J2" s="2000"/>
      <c r="K2" s="398"/>
      <c r="L2" s="2001">
        <v>41863.411076388889</v>
      </c>
      <c r="M2" s="2002"/>
      <c r="N2" s="399"/>
      <c r="O2" s="448">
        <f>IF(LEN(DPDV_09PP3)&gt;0,LEN(DPDV_09PP3),0-PDV_NBmini)</f>
        <v>186</v>
      </c>
      <c r="P2" s="448">
        <f>IF(LEN(DKPI_09PP3)&gt;0,LEN(DKPI_09PP3),0-KPI_NBmini)</f>
        <v>171</v>
      </c>
      <c r="Q2" s="451"/>
    </row>
    <row r="3" spans="1:17" ht="6.75" customHeight="1" thickBot="1" x14ac:dyDescent="0.4">
      <c r="A3" s="401"/>
      <c r="B3" s="401"/>
      <c r="C3" s="401"/>
      <c r="D3" s="401"/>
      <c r="E3" s="401"/>
      <c r="F3" s="401"/>
      <c r="G3" s="401"/>
      <c r="H3" s="401"/>
      <c r="I3" s="401"/>
      <c r="J3" s="401"/>
      <c r="K3" s="401"/>
      <c r="L3" s="401"/>
      <c r="M3" s="401"/>
      <c r="N3" s="401"/>
      <c r="O3" s="401"/>
      <c r="P3" s="401"/>
      <c r="Q3" s="64"/>
    </row>
    <row r="4" spans="1:17" s="1" customFormat="1" ht="24.75" customHeight="1" thickBot="1" x14ac:dyDescent="0.4">
      <c r="A4" s="3577" t="str">
        <f>Parametre!B32  &amp; "   : "</f>
        <v xml:space="preserve">   : </v>
      </c>
      <c r="B4" s="3577"/>
      <c r="C4" s="3577"/>
      <c r="D4" s="3577"/>
      <c r="E4" s="3577"/>
      <c r="F4" s="3577"/>
      <c r="G4" s="3577"/>
      <c r="H4" s="3578" t="str">
        <f xml:space="preserve"> "Mesure du Retour sur Investissement pour " &amp; NomProd3</f>
        <v>Mesure du Retour sur Investissement pour Offre 3</v>
      </c>
      <c r="I4" s="3578"/>
      <c r="J4" s="3578"/>
      <c r="K4" s="3578"/>
      <c r="L4" s="3578"/>
      <c r="M4" s="3578"/>
      <c r="N4" s="3578"/>
      <c r="O4" s="3578"/>
      <c r="P4" s="3579"/>
      <c r="Q4" s="435"/>
    </row>
    <row r="5" spans="1:17" s="193" customFormat="1" ht="36.75" customHeight="1" thickBot="1" x14ac:dyDescent="0.4">
      <c r="A5" s="2017" t="s">
        <v>14</v>
      </c>
      <c r="B5" s="2017"/>
      <c r="C5" s="2018" t="s">
        <v>371</v>
      </c>
      <c r="D5" s="2018"/>
      <c r="E5" s="2018"/>
      <c r="F5" s="2018"/>
      <c r="G5" s="2018"/>
      <c r="H5" s="2018"/>
      <c r="I5" s="2018"/>
      <c r="J5" s="2018"/>
      <c r="K5" s="2018"/>
      <c r="L5" s="2018"/>
      <c r="M5" s="2018"/>
      <c r="N5" s="2018"/>
      <c r="O5" s="2018"/>
      <c r="P5" s="2018"/>
      <c r="Q5" s="452"/>
    </row>
    <row r="6" spans="1:17" s="158" customFormat="1" ht="33" customHeight="1" thickTop="1" x14ac:dyDescent="0.3">
      <c r="A6" s="688"/>
      <c r="B6" s="3580" t="s">
        <v>385</v>
      </c>
      <c r="C6" s="3581"/>
      <c r="D6" s="3581"/>
      <c r="E6" s="3581"/>
      <c r="F6" s="3581"/>
      <c r="G6" s="3581"/>
      <c r="H6" s="3581"/>
      <c r="I6" s="3581"/>
      <c r="J6" s="3581"/>
      <c r="K6" s="3581"/>
      <c r="L6" s="3581"/>
      <c r="M6" s="3582"/>
      <c r="N6" s="688"/>
      <c r="O6" s="688"/>
      <c r="P6" s="688"/>
      <c r="Q6" s="688"/>
    </row>
    <row r="7" spans="1:17" s="124" customFormat="1" ht="27" customHeight="1" x14ac:dyDescent="0.35">
      <c r="A7" s="875"/>
      <c r="B7" s="3583" t="s">
        <v>386</v>
      </c>
      <c r="C7" s="3584"/>
      <c r="D7" s="3584"/>
      <c r="E7" s="3584"/>
      <c r="F7" s="3584" t="s">
        <v>370</v>
      </c>
      <c r="G7" s="3584"/>
      <c r="H7" s="3584" t="s">
        <v>363</v>
      </c>
      <c r="I7" s="3585"/>
      <c r="J7" s="3586" t="s">
        <v>387</v>
      </c>
      <c r="K7" s="3585"/>
      <c r="L7" s="3586" t="s">
        <v>104</v>
      </c>
      <c r="M7" s="3587"/>
      <c r="N7" s="875"/>
      <c r="O7" s="875"/>
      <c r="P7" s="875"/>
      <c r="Q7" s="875"/>
    </row>
    <row r="8" spans="1:17" s="124" customFormat="1" ht="7.5" customHeight="1" thickBot="1" x14ac:dyDescent="0.4">
      <c r="A8" s="875"/>
      <c r="B8" s="962"/>
      <c r="C8" s="963"/>
      <c r="D8" s="963"/>
      <c r="E8" s="963"/>
      <c r="F8" s="963"/>
      <c r="G8" s="963"/>
      <c r="H8" s="963"/>
      <c r="I8" s="963"/>
      <c r="J8" s="963"/>
      <c r="K8" s="963"/>
      <c r="L8" s="963"/>
      <c r="M8" s="964"/>
      <c r="N8" s="875"/>
      <c r="O8" s="875"/>
      <c r="P8" s="875"/>
      <c r="Q8" s="875"/>
    </row>
    <row r="9" spans="1:17" s="158" customFormat="1" ht="17.149999999999999" customHeight="1" thickBot="1" x14ac:dyDescent="0.35">
      <c r="A9" s="688"/>
      <c r="B9" s="3565" t="s">
        <v>369</v>
      </c>
      <c r="C9" s="3566"/>
      <c r="D9" s="3566"/>
      <c r="E9" s="3567"/>
      <c r="F9" s="965"/>
      <c r="G9" s="966"/>
      <c r="H9" s="965"/>
      <c r="I9" s="966"/>
      <c r="J9" s="965"/>
      <c r="K9" s="966"/>
      <c r="L9" s="3568">
        <v>1000</v>
      </c>
      <c r="M9" s="3569"/>
      <c r="N9" s="688"/>
      <c r="O9" s="688"/>
      <c r="P9" s="688"/>
      <c r="Q9" s="688"/>
    </row>
    <row r="10" spans="1:17" s="117" customFormat="1" ht="17.149999999999999" customHeight="1" x14ac:dyDescent="0.3">
      <c r="A10" s="660"/>
      <c r="B10" s="3570" t="s">
        <v>368</v>
      </c>
      <c r="C10" s="3571"/>
      <c r="D10" s="3571"/>
      <c r="E10" s="3572"/>
      <c r="F10" s="3573">
        <v>2</v>
      </c>
      <c r="G10" s="3574"/>
      <c r="H10" s="3573">
        <v>0.5</v>
      </c>
      <c r="I10" s="3574"/>
      <c r="J10" s="3573">
        <v>400</v>
      </c>
      <c r="K10" s="3574"/>
      <c r="L10" s="3575">
        <f t="shared" ref="L10:L16" si="0">J10*H10*F10</f>
        <v>400</v>
      </c>
      <c r="M10" s="3576"/>
      <c r="N10" s="660"/>
      <c r="O10" s="660"/>
      <c r="P10" s="660"/>
      <c r="Q10" s="660"/>
    </row>
    <row r="11" spans="1:17" s="117" customFormat="1" ht="17.149999999999999" customHeight="1" x14ac:dyDescent="0.3">
      <c r="A11" s="660"/>
      <c r="B11" s="3588" t="s">
        <v>367</v>
      </c>
      <c r="C11" s="3589"/>
      <c r="D11" s="3589"/>
      <c r="E11" s="3590"/>
      <c r="F11" s="3591">
        <v>2</v>
      </c>
      <c r="G11" s="3592"/>
      <c r="H11" s="3591">
        <v>0.5</v>
      </c>
      <c r="I11" s="3592"/>
      <c r="J11" s="3591">
        <v>350</v>
      </c>
      <c r="K11" s="3592"/>
      <c r="L11" s="3593">
        <f t="shared" si="0"/>
        <v>350</v>
      </c>
      <c r="M11" s="3594"/>
      <c r="N11" s="660"/>
      <c r="O11" s="660"/>
      <c r="P11" s="660"/>
      <c r="Q11" s="660"/>
    </row>
    <row r="12" spans="1:17" s="117" customFormat="1" ht="17.149999999999999" customHeight="1" x14ac:dyDescent="0.3">
      <c r="A12" s="660"/>
      <c r="B12" s="3588" t="s">
        <v>366</v>
      </c>
      <c r="C12" s="3589"/>
      <c r="D12" s="3589"/>
      <c r="E12" s="3590"/>
      <c r="F12" s="3591"/>
      <c r="G12" s="3592"/>
      <c r="H12" s="3591"/>
      <c r="I12" s="3592"/>
      <c r="J12" s="3591"/>
      <c r="K12" s="3592"/>
      <c r="L12" s="3595">
        <f t="shared" si="0"/>
        <v>0</v>
      </c>
      <c r="M12" s="3596"/>
      <c r="N12" s="660"/>
      <c r="O12" s="660"/>
      <c r="P12" s="660"/>
      <c r="Q12" s="660"/>
    </row>
    <row r="13" spans="1:17" s="117" customFormat="1" ht="17.149999999999999" customHeight="1" x14ac:dyDescent="0.3">
      <c r="A13" s="660"/>
      <c r="B13" s="3588" t="s">
        <v>463</v>
      </c>
      <c r="C13" s="3589"/>
      <c r="D13" s="3589"/>
      <c r="E13" s="3590"/>
      <c r="F13" s="3591"/>
      <c r="G13" s="3592"/>
      <c r="H13" s="3591"/>
      <c r="I13" s="3592"/>
      <c r="J13" s="3591"/>
      <c r="K13" s="3592"/>
      <c r="L13" s="3595">
        <f t="shared" si="0"/>
        <v>0</v>
      </c>
      <c r="M13" s="3596"/>
      <c r="N13" s="660"/>
      <c r="O13" s="660"/>
      <c r="P13" s="660"/>
      <c r="Q13" s="660"/>
    </row>
    <row r="14" spans="1:17" s="117" customFormat="1" ht="17.149999999999999" customHeight="1" x14ac:dyDescent="0.3">
      <c r="A14" s="660"/>
      <c r="B14" s="3588" t="s">
        <v>627</v>
      </c>
      <c r="C14" s="3589"/>
      <c r="D14" s="3589"/>
      <c r="E14" s="3590"/>
      <c r="F14" s="3597"/>
      <c r="G14" s="3598"/>
      <c r="H14" s="3597"/>
      <c r="I14" s="3598"/>
      <c r="J14" s="3597"/>
      <c r="K14" s="3598"/>
      <c r="L14" s="3599">
        <v>500</v>
      </c>
      <c r="M14" s="3600"/>
      <c r="N14" s="660"/>
      <c r="O14" s="660"/>
      <c r="P14" s="660"/>
      <c r="Q14" s="660"/>
    </row>
    <row r="15" spans="1:17" s="117" customFormat="1" ht="17.149999999999999" customHeight="1" x14ac:dyDescent="0.3">
      <c r="A15" s="660"/>
      <c r="B15" s="3588" t="s">
        <v>628</v>
      </c>
      <c r="C15" s="3589"/>
      <c r="D15" s="3589"/>
      <c r="E15" s="3590"/>
      <c r="F15" s="3591"/>
      <c r="G15" s="3592"/>
      <c r="H15" s="3591"/>
      <c r="I15" s="3592"/>
      <c r="J15" s="3591"/>
      <c r="K15" s="3592"/>
      <c r="L15" s="3599">
        <f t="shared" si="0"/>
        <v>0</v>
      </c>
      <c r="M15" s="3600"/>
      <c r="N15" s="660"/>
      <c r="O15" s="660"/>
      <c r="P15" s="660"/>
      <c r="Q15" s="660"/>
    </row>
    <row r="16" spans="1:17" s="117" customFormat="1" ht="17.149999999999999" customHeight="1" x14ac:dyDescent="0.3">
      <c r="A16" s="660"/>
      <c r="B16" s="3588" t="s">
        <v>628</v>
      </c>
      <c r="C16" s="3589"/>
      <c r="D16" s="3589"/>
      <c r="E16" s="3590"/>
      <c r="F16" s="3591"/>
      <c r="G16" s="3592"/>
      <c r="H16" s="3591"/>
      <c r="I16" s="3592"/>
      <c r="J16" s="3591"/>
      <c r="K16" s="3592"/>
      <c r="L16" s="3599">
        <f t="shared" si="0"/>
        <v>0</v>
      </c>
      <c r="M16" s="3600"/>
      <c r="N16" s="660"/>
      <c r="O16" s="660"/>
      <c r="P16" s="660"/>
      <c r="Q16" s="660"/>
    </row>
    <row r="17" spans="1:17" s="117" customFormat="1" ht="9.75" customHeight="1" thickBot="1" x14ac:dyDescent="0.35">
      <c r="A17" s="660"/>
      <c r="B17" s="967"/>
      <c r="C17" s="968"/>
      <c r="D17" s="968"/>
      <c r="E17" s="969"/>
      <c r="F17" s="970"/>
      <c r="G17" s="971"/>
      <c r="H17" s="970"/>
      <c r="I17" s="971"/>
      <c r="J17" s="970"/>
      <c r="K17" s="971"/>
      <c r="L17" s="972"/>
      <c r="M17" s="973"/>
      <c r="N17" s="660"/>
      <c r="O17" s="660"/>
      <c r="P17" s="660"/>
      <c r="Q17" s="660"/>
    </row>
    <row r="18" spans="1:17" s="119" customFormat="1" ht="19.5" thickTop="1" thickBot="1" x14ac:dyDescent="0.4">
      <c r="A18" s="974"/>
      <c r="B18" s="3601" t="s">
        <v>151</v>
      </c>
      <c r="C18" s="3602"/>
      <c r="D18" s="3602"/>
      <c r="E18" s="3602"/>
      <c r="F18" s="3613">
        <f>SUM(F10:F17)</f>
        <v>4</v>
      </c>
      <c r="G18" s="3614"/>
      <c r="H18" s="3613">
        <f>SUM(H10:H17)</f>
        <v>1</v>
      </c>
      <c r="I18" s="3614"/>
      <c r="J18" s="3613"/>
      <c r="K18" s="3614"/>
      <c r="L18" s="3603">
        <f>SUM(L9:M17)</f>
        <v>2250</v>
      </c>
      <c r="M18" s="3604"/>
      <c r="N18" s="853"/>
      <c r="O18" s="853"/>
      <c r="P18" s="853"/>
      <c r="Q18" s="853"/>
    </row>
    <row r="19" spans="1:17" s="117" customFormat="1" ht="15.75" customHeight="1" thickTop="1" x14ac:dyDescent="0.3">
      <c r="A19" s="660"/>
      <c r="B19" s="660"/>
      <c r="C19" s="660"/>
      <c r="D19" s="660"/>
      <c r="E19" s="660"/>
      <c r="F19" s="660"/>
      <c r="G19" s="691"/>
      <c r="H19" s="691"/>
      <c r="I19" s="660"/>
      <c r="J19" s="660"/>
      <c r="K19" s="660"/>
      <c r="L19" s="660"/>
      <c r="M19" s="660"/>
      <c r="N19" s="660"/>
      <c r="O19" s="660"/>
      <c r="P19" s="660"/>
      <c r="Q19" s="660"/>
    </row>
    <row r="20" spans="1:17" s="117" customFormat="1" ht="16" thickBot="1" x14ac:dyDescent="0.4">
      <c r="A20" s="975"/>
      <c r="B20" s="976"/>
      <c r="C20" s="976"/>
      <c r="D20" s="976"/>
      <c r="E20" s="660"/>
      <c r="F20" s="660"/>
      <c r="G20" s="660"/>
      <c r="H20" s="660"/>
      <c r="I20" s="660"/>
      <c r="J20" s="660"/>
      <c r="K20" s="660"/>
      <c r="L20" s="660"/>
      <c r="M20" s="660"/>
      <c r="N20" s="660"/>
      <c r="O20" s="660"/>
      <c r="P20" s="660"/>
      <c r="Q20" s="660"/>
    </row>
    <row r="21" spans="1:17" s="117" customFormat="1" ht="32.25" customHeight="1" thickTop="1" thickBot="1" x14ac:dyDescent="0.35">
      <c r="A21" s="660"/>
      <c r="B21" s="3605" t="s">
        <v>630</v>
      </c>
      <c r="C21" s="3606"/>
      <c r="D21" s="3606"/>
      <c r="E21" s="3606"/>
      <c r="F21" s="3606"/>
      <c r="G21" s="3606"/>
      <c r="H21" s="3606"/>
      <c r="I21" s="3606"/>
      <c r="J21" s="3606"/>
      <c r="K21" s="3606"/>
      <c r="L21" s="3606"/>
      <c r="M21" s="3606"/>
      <c r="N21" s="3606"/>
      <c r="O21" s="3606"/>
      <c r="P21" s="3607"/>
      <c r="Q21" s="660"/>
    </row>
    <row r="22" spans="1:17" s="119" customFormat="1" ht="51" customHeight="1" thickTop="1" x14ac:dyDescent="0.35">
      <c r="A22" s="853"/>
      <c r="B22" s="3608" t="s">
        <v>365</v>
      </c>
      <c r="C22" s="3609"/>
      <c r="D22" s="3609"/>
      <c r="E22" s="3609"/>
      <c r="F22" s="3610" t="s">
        <v>364</v>
      </c>
      <c r="G22" s="3610"/>
      <c r="H22" s="3611" t="s">
        <v>629</v>
      </c>
      <c r="I22" s="3611"/>
      <c r="J22" s="3611" t="s">
        <v>631</v>
      </c>
      <c r="K22" s="3611"/>
      <c r="L22" s="3610" t="s">
        <v>17</v>
      </c>
      <c r="M22" s="3610"/>
      <c r="N22" s="3610"/>
      <c r="O22" s="3610"/>
      <c r="P22" s="3612"/>
      <c r="Q22" s="853"/>
    </row>
    <row r="23" spans="1:17" s="119" customFormat="1" ht="18.75" customHeight="1" x14ac:dyDescent="0.35">
      <c r="A23" s="853"/>
      <c r="B23" s="3225" t="str">
        <f>'03-BUSINESSCARD-OFR3'!B9</f>
        <v>CA issu de l'offre BestEditor</v>
      </c>
      <c r="C23" s="3226"/>
      <c r="D23" s="3226"/>
      <c r="E23" s="3226"/>
      <c r="F23" s="3615"/>
      <c r="G23" s="3616"/>
      <c r="H23" s="3617" t="s">
        <v>633</v>
      </c>
      <c r="I23" s="3617"/>
      <c r="J23" s="3618"/>
      <c r="K23" s="3619"/>
      <c r="L23" s="3615"/>
      <c r="M23" s="3620"/>
      <c r="N23" s="3620"/>
      <c r="O23" s="3620"/>
      <c r="P23" s="3621"/>
      <c r="Q23" s="853"/>
    </row>
    <row r="24" spans="1:17" s="119" customFormat="1" ht="17.149999999999999" customHeight="1" x14ac:dyDescent="0.35">
      <c r="A24" s="977"/>
      <c r="B24" s="3622" t="str">
        <f>'03-BUSINESSCARD-OFR3'!B10</f>
        <v>CA produit en mode licence ou abonnement annuel ... ou</v>
      </c>
      <c r="C24" s="3623"/>
      <c r="D24" s="3623"/>
      <c r="E24" s="3623"/>
      <c r="F24" s="3624">
        <f>'03-BUSINESSCARD-OFR3'!G10</f>
        <v>10000</v>
      </c>
      <c r="G24" s="3624"/>
      <c r="H24" s="3625">
        <f>'03-BUSINESSCARD-OFR3'!J8</f>
        <v>0</v>
      </c>
      <c r="I24" s="3625"/>
      <c r="J24" s="3624">
        <f>'03-BUSINESSCARD-OFR3'!K10</f>
        <v>1500</v>
      </c>
      <c r="K24" s="3624"/>
      <c r="L24" s="3626"/>
      <c r="M24" s="3626"/>
      <c r="N24" s="3626"/>
      <c r="O24" s="3626"/>
      <c r="P24" s="3627"/>
      <c r="Q24" s="853"/>
    </row>
    <row r="25" spans="1:17" s="119" customFormat="1" ht="17.149999999999999" customHeight="1" x14ac:dyDescent="0.35">
      <c r="A25" s="977"/>
      <c r="B25" s="3622" t="str">
        <f>'03-BUSINESSCARD-OFR3'!B11</f>
        <v>CA services SaaS en mode abonnement souscription</v>
      </c>
      <c r="C25" s="3623"/>
      <c r="D25" s="3623"/>
      <c r="E25" s="3623"/>
      <c r="F25" s="3624">
        <f>'03-BUSINESSCARD-OFR3'!G11</f>
        <v>1200</v>
      </c>
      <c r="G25" s="3624"/>
      <c r="H25" s="3628">
        <f>'03-BUSINESSCARD-OFR3'!$J$9</f>
        <v>0.15</v>
      </c>
      <c r="I25" s="3628"/>
      <c r="J25" s="3624">
        <f>'03-BUSINESSCARD-OFR3'!K11</f>
        <v>180</v>
      </c>
      <c r="K25" s="3624"/>
      <c r="L25" s="3629"/>
      <c r="M25" s="3629"/>
      <c r="N25" s="3629"/>
      <c r="O25" s="3629"/>
      <c r="P25" s="3630"/>
      <c r="Q25" s="853"/>
    </row>
    <row r="26" spans="1:17" s="119" customFormat="1" ht="17.149999999999999" customHeight="1" x14ac:dyDescent="0.35">
      <c r="A26" s="977"/>
      <c r="B26" s="3622" t="str">
        <f>'03-BUSINESSCARD-OFR3'!B12</f>
        <v>Maintenance annuelle ( mode licence )</v>
      </c>
      <c r="C26" s="3623"/>
      <c r="D26" s="3623"/>
      <c r="E26" s="3623"/>
      <c r="F26" s="3624">
        <f>'03-BUSINESSCARD-OFR3'!G12</f>
        <v>200</v>
      </c>
      <c r="G26" s="3624"/>
      <c r="H26" s="3628">
        <f>'03-BUSINESSCARD-OFR3'!$J$9</f>
        <v>0.15</v>
      </c>
      <c r="I26" s="3628"/>
      <c r="J26" s="3624">
        <f>'03-BUSINESSCARD-OFR3'!K12</f>
        <v>30</v>
      </c>
      <c r="K26" s="3624"/>
      <c r="L26" s="3629"/>
      <c r="M26" s="3629"/>
      <c r="N26" s="3629"/>
      <c r="O26" s="3629"/>
      <c r="P26" s="3630"/>
      <c r="Q26" s="853"/>
    </row>
    <row r="27" spans="1:17" s="119" customFormat="1" ht="17.149999999999999" customHeight="1" x14ac:dyDescent="0.35">
      <c r="A27" s="977"/>
      <c r="B27" s="3622" t="str">
        <f>'03-BUSINESSCARD-OFR3'!B13</f>
        <v>Frais de démarrage client. Set up.</v>
      </c>
      <c r="C27" s="3623"/>
      <c r="D27" s="3623"/>
      <c r="E27" s="3623"/>
      <c r="F27" s="3624">
        <f>'03-BUSINESSCARD-OFR3'!G13</f>
        <v>0</v>
      </c>
      <c r="G27" s="3624"/>
      <c r="H27" s="3628">
        <f>'03-BUSINESSCARD-OFR3'!$J$9</f>
        <v>0.15</v>
      </c>
      <c r="I27" s="3628"/>
      <c r="J27" s="3624">
        <f>'03-BUSINESSCARD-OFR3'!K13</f>
        <v>0</v>
      </c>
      <c r="K27" s="3624"/>
      <c r="L27" s="3629"/>
      <c r="M27" s="3629"/>
      <c r="N27" s="3629"/>
      <c r="O27" s="3629"/>
      <c r="P27" s="3630"/>
      <c r="Q27" s="853"/>
    </row>
    <row r="28" spans="1:17" s="119" customFormat="1" ht="17.149999999999999" customHeight="1" x14ac:dyDescent="0.35">
      <c r="A28" s="977"/>
      <c r="B28" s="3622" t="str">
        <f>'03-BUSINESSCARD-OFR3'!B14</f>
        <v>Expertise vendue au partenaire</v>
      </c>
      <c r="C28" s="3623"/>
      <c r="D28" s="3623"/>
      <c r="E28" s="3623"/>
      <c r="F28" s="3624">
        <f>'03-BUSINESSCARD-OFR3'!G14</f>
        <v>2200</v>
      </c>
      <c r="G28" s="3624"/>
      <c r="H28" s="3628">
        <f>'03-BUSINESSCARD-OFR3'!$J$9</f>
        <v>0.15</v>
      </c>
      <c r="I28" s="3628"/>
      <c r="J28" s="3624">
        <f>'03-BUSINESSCARD-OFR3'!K14</f>
        <v>330</v>
      </c>
      <c r="K28" s="3624"/>
      <c r="L28" s="3629"/>
      <c r="M28" s="3629"/>
      <c r="N28" s="3629"/>
      <c r="O28" s="3629"/>
      <c r="P28" s="3630"/>
      <c r="Q28" s="853"/>
    </row>
    <row r="29" spans="1:17" s="119" customFormat="1" ht="17.149999999999999" customHeight="1" x14ac:dyDescent="0.35">
      <c r="A29" s="977"/>
      <c r="B29" s="3622" t="str">
        <f>'03-BUSINESSCARD-OFR3'!B15</f>
        <v>Méthodologie Connecteurs / APIs</v>
      </c>
      <c r="C29" s="3623"/>
      <c r="D29" s="3623"/>
      <c r="E29" s="3623"/>
      <c r="F29" s="3624">
        <f>'03-BUSINESSCARD-OFR3'!G15</f>
        <v>0</v>
      </c>
      <c r="G29" s="3624"/>
      <c r="H29" s="3628">
        <f>'03-BUSINESSCARD-OFR3'!$J$9</f>
        <v>0.15</v>
      </c>
      <c r="I29" s="3628"/>
      <c r="J29" s="3624">
        <f>'03-BUSINESSCARD-OFR3'!K15</f>
        <v>0</v>
      </c>
      <c r="K29" s="3624"/>
      <c r="L29" s="3629"/>
      <c r="M29" s="3629"/>
      <c r="N29" s="3629"/>
      <c r="O29" s="3629"/>
      <c r="P29" s="3630"/>
      <c r="Q29" s="853"/>
    </row>
    <row r="30" spans="1:17" s="119" customFormat="1" ht="17.149999999999999" customHeight="1" x14ac:dyDescent="0.35">
      <c r="A30" s="977"/>
      <c r="B30" s="3622" t="str">
        <f>'03-BUSINESSCARD-OFR3'!B16</f>
        <v>Formation certifiante clients</v>
      </c>
      <c r="C30" s="3623"/>
      <c r="D30" s="3623"/>
      <c r="E30" s="3623"/>
      <c r="F30" s="3624">
        <f>'03-BUSINESSCARD-OFR3'!G16</f>
        <v>0</v>
      </c>
      <c r="G30" s="3624"/>
      <c r="H30" s="3628">
        <f>'03-BUSINESSCARD-OFR3'!$J$9</f>
        <v>0.15</v>
      </c>
      <c r="I30" s="3628"/>
      <c r="J30" s="3624">
        <f>'03-BUSINESSCARD-OFR3'!K16</f>
        <v>0</v>
      </c>
      <c r="K30" s="3624"/>
      <c r="L30" s="3629"/>
      <c r="M30" s="3629"/>
      <c r="N30" s="3629"/>
      <c r="O30" s="3629"/>
      <c r="P30" s="3630"/>
      <c r="Q30" s="853"/>
    </row>
    <row r="31" spans="1:17" s="119" customFormat="1" ht="17.149999999999999" customHeight="1" x14ac:dyDescent="0.35">
      <c r="A31" s="977"/>
      <c r="B31" s="3622" t="str">
        <f>'03-BUSINESSCARD-OFR3'!B17</f>
        <v>Hardware</v>
      </c>
      <c r="C31" s="3623"/>
      <c r="D31" s="3623"/>
      <c r="E31" s="3623"/>
      <c r="F31" s="3624">
        <f>'03-BUSINESSCARD-OFR3'!G17</f>
        <v>0</v>
      </c>
      <c r="G31" s="3624"/>
      <c r="H31" s="3628">
        <f>'03-BUSINESSCARD-OFR3'!$J$9</f>
        <v>0.15</v>
      </c>
      <c r="I31" s="3628"/>
      <c r="J31" s="3624">
        <f>'03-BUSINESSCARD-OFR3'!K17</f>
        <v>0</v>
      </c>
      <c r="K31" s="3624"/>
      <c r="L31" s="3629"/>
      <c r="M31" s="3629"/>
      <c r="N31" s="3629"/>
      <c r="O31" s="3629"/>
      <c r="P31" s="3630"/>
      <c r="Q31" s="853"/>
    </row>
    <row r="32" spans="1:17" s="119" customFormat="1" ht="17.149999999999999" customHeight="1" x14ac:dyDescent="0.35">
      <c r="A32" s="977"/>
      <c r="B32" s="3622" t="str">
        <f>'03-BUSINESSCARD-OFR3'!B19</f>
        <v>Autre</v>
      </c>
      <c r="C32" s="3623"/>
      <c r="D32" s="3623"/>
      <c r="E32" s="3623"/>
      <c r="F32" s="3624">
        <f>'03-BUSINESSCARD-OFR3'!G19</f>
        <v>0</v>
      </c>
      <c r="G32" s="3624"/>
      <c r="H32" s="3628">
        <f>'03-BUSINESSCARD-OFR3'!$J$9</f>
        <v>0.15</v>
      </c>
      <c r="I32" s="3628"/>
      <c r="J32" s="3624">
        <f>'03-BUSINESSCARD-OFR3'!K19</f>
        <v>0</v>
      </c>
      <c r="K32" s="3624"/>
      <c r="L32" s="3629"/>
      <c r="M32" s="3629"/>
      <c r="N32" s="3629"/>
      <c r="O32" s="3629"/>
      <c r="P32" s="3630"/>
      <c r="Q32" s="853"/>
    </row>
    <row r="33" spans="1:17" s="119" customFormat="1" ht="17.149999999999999" customHeight="1" x14ac:dyDescent="0.35">
      <c r="A33" s="974"/>
      <c r="B33" s="3631" t="str">
        <f>'03-BUSINESSCARD-OFR3'!B20</f>
        <v>Sous total</v>
      </c>
      <c r="C33" s="3632"/>
      <c r="D33" s="3632"/>
      <c r="E33" s="3632"/>
      <c r="F33" s="3633">
        <f>'03-BUSINESSCARD-OFR3'!G20</f>
        <v>13600</v>
      </c>
      <c r="G33" s="3633"/>
      <c r="H33" s="3634"/>
      <c r="I33" s="3635"/>
      <c r="J33" s="3633">
        <f>'03-BUSINESSCARD-OFR3'!K20</f>
        <v>2040</v>
      </c>
      <c r="K33" s="3633"/>
      <c r="L33" s="3624"/>
      <c r="M33" s="3624"/>
      <c r="N33" s="3624"/>
      <c r="O33" s="3624"/>
      <c r="P33" s="3636"/>
      <c r="Q33" s="853"/>
    </row>
    <row r="34" spans="1:17" s="119" customFormat="1" ht="6.75" customHeight="1" x14ac:dyDescent="0.35">
      <c r="A34" s="978"/>
      <c r="B34" s="3637"/>
      <c r="C34" s="3638"/>
      <c r="D34" s="3638"/>
      <c r="E34" s="3638"/>
      <c r="F34" s="3638"/>
      <c r="G34" s="3638"/>
      <c r="H34" s="3638"/>
      <c r="I34" s="3638"/>
      <c r="J34" s="3638"/>
      <c r="K34" s="3638"/>
      <c r="L34" s="3638"/>
      <c r="M34" s="3638"/>
      <c r="N34" s="3638"/>
      <c r="O34" s="3638"/>
      <c r="P34" s="3639"/>
      <c r="Q34" s="853"/>
    </row>
    <row r="35" spans="1:17" s="119" customFormat="1" ht="17.149999999999999" customHeight="1" x14ac:dyDescent="0.35">
      <c r="A35" s="974"/>
      <c r="B35" s="3225" t="str">
        <f>'03-BUSINESSCARD-OFR3'!B22</f>
        <v>CA généré par les prestations partenaires</v>
      </c>
      <c r="C35" s="3226"/>
      <c r="D35" s="3226"/>
      <c r="E35" s="3226"/>
      <c r="F35" s="3615"/>
      <c r="G35" s="3616"/>
      <c r="H35" s="3617" t="s">
        <v>632</v>
      </c>
      <c r="I35" s="3617"/>
      <c r="J35" s="3618"/>
      <c r="K35" s="3619"/>
      <c r="L35" s="3640"/>
      <c r="M35" s="3640"/>
      <c r="N35" s="3640"/>
      <c r="O35" s="3640"/>
      <c r="P35" s="3641"/>
      <c r="Q35" s="853"/>
    </row>
    <row r="36" spans="1:17" s="119" customFormat="1" ht="17.149999999999999" customHeight="1" x14ac:dyDescent="0.35">
      <c r="A36" s="853"/>
      <c r="B36" s="3622" t="str">
        <f>'03-BUSINESSCARD-OFR3'!B23:F23</f>
        <v>Avant vente: Analyse , audit, conseil</v>
      </c>
      <c r="C36" s="3623"/>
      <c r="D36" s="3623"/>
      <c r="E36" s="3623"/>
      <c r="F36" s="3642">
        <f>'03-BUSINESSCARD-OFR3'!K23</f>
        <v>1000</v>
      </c>
      <c r="G36" s="3642"/>
      <c r="H36" s="3643">
        <v>0.4</v>
      </c>
      <c r="I36" s="3643"/>
      <c r="J36" s="3644">
        <f>F36-(F36*H36)</f>
        <v>600</v>
      </c>
      <c r="K36" s="3644"/>
      <c r="L36" s="3645"/>
      <c r="M36" s="3645"/>
      <c r="N36" s="3645"/>
      <c r="O36" s="3645"/>
      <c r="P36" s="3646"/>
      <c r="Q36" s="853"/>
    </row>
    <row r="37" spans="1:17" s="119" customFormat="1" ht="17.149999999999999" customHeight="1" x14ac:dyDescent="0.35">
      <c r="A37" s="853"/>
      <c r="B37" s="3622" t="str">
        <f>'03-BUSINESSCARD-OFR3'!B24:F24</f>
        <v>Déploiement</v>
      </c>
      <c r="C37" s="3623"/>
      <c r="D37" s="3623"/>
      <c r="E37" s="3623"/>
      <c r="F37" s="3642">
        <f>'03-BUSINESSCARD-OFR3'!K24</f>
        <v>1600</v>
      </c>
      <c r="G37" s="3642"/>
      <c r="H37" s="3643">
        <v>0.4</v>
      </c>
      <c r="I37" s="3643"/>
      <c r="J37" s="3644">
        <f t="shared" ref="J37:J47" si="1">F37-(F37*H37)</f>
        <v>960</v>
      </c>
      <c r="K37" s="3644"/>
      <c r="L37" s="3645"/>
      <c r="M37" s="3645"/>
      <c r="N37" s="3645"/>
      <c r="O37" s="3645"/>
      <c r="P37" s="3646"/>
      <c r="Q37" s="853"/>
    </row>
    <row r="38" spans="1:17" s="119" customFormat="1" ht="17.149999999999999" customHeight="1" x14ac:dyDescent="0.35">
      <c r="A38" s="853"/>
      <c r="B38" s="3622" t="str">
        <f>'03-BUSINESSCARD-OFR3'!B25:F25</f>
        <v>Paramétrage Set up ( magasins et comptes )</v>
      </c>
      <c r="C38" s="3623"/>
      <c r="D38" s="3623"/>
      <c r="E38" s="3623"/>
      <c r="F38" s="3642">
        <f>'03-BUSINESSCARD-OFR3'!K25</f>
        <v>0</v>
      </c>
      <c r="G38" s="3642"/>
      <c r="H38" s="3643">
        <v>0.4</v>
      </c>
      <c r="I38" s="3643"/>
      <c r="J38" s="3644">
        <f t="shared" si="1"/>
        <v>0</v>
      </c>
      <c r="K38" s="3644"/>
      <c r="L38" s="3645"/>
      <c r="M38" s="3645"/>
      <c r="N38" s="3645"/>
      <c r="O38" s="3645"/>
      <c r="P38" s="3646"/>
      <c r="Q38" s="853"/>
    </row>
    <row r="39" spans="1:17" s="119" customFormat="1" ht="17.149999999999999" customHeight="1" x14ac:dyDescent="0.35">
      <c r="A39" s="853"/>
      <c r="B39" s="3622" t="str">
        <f>'03-BUSINESSCARD-OFR3'!B26:F26</f>
        <v>integration avec le SI client /Déployement/ Installation</v>
      </c>
      <c r="C39" s="3623"/>
      <c r="D39" s="3623"/>
      <c r="E39" s="3623"/>
      <c r="F39" s="3642">
        <f>'03-BUSINESSCARD-OFR3'!K26</f>
        <v>4000</v>
      </c>
      <c r="G39" s="3642"/>
      <c r="H39" s="3643">
        <v>0.4</v>
      </c>
      <c r="I39" s="3643"/>
      <c r="J39" s="3644">
        <f t="shared" si="1"/>
        <v>2400</v>
      </c>
      <c r="K39" s="3644"/>
      <c r="L39" s="3645"/>
      <c r="M39" s="3645"/>
      <c r="N39" s="3645"/>
      <c r="O39" s="3645"/>
      <c r="P39" s="3646"/>
      <c r="Q39" s="853"/>
    </row>
    <row r="40" spans="1:17" s="119" customFormat="1" ht="17.149999999999999" customHeight="1" x14ac:dyDescent="0.35">
      <c r="A40" s="853"/>
      <c r="B40" s="3622" t="str">
        <f>'03-BUSINESSCARD-OFR3'!B27:F27</f>
        <v>Formation des utilisateurs</v>
      </c>
      <c r="C40" s="3623"/>
      <c r="D40" s="3623"/>
      <c r="E40" s="3623"/>
      <c r="F40" s="3642">
        <f>'03-BUSINESSCARD-OFR3'!K27</f>
        <v>0</v>
      </c>
      <c r="G40" s="3642"/>
      <c r="H40" s="3643">
        <v>0.4</v>
      </c>
      <c r="I40" s="3643"/>
      <c r="J40" s="3644">
        <f t="shared" si="1"/>
        <v>0</v>
      </c>
      <c r="K40" s="3644"/>
      <c r="L40" s="3645"/>
      <c r="M40" s="3645"/>
      <c r="N40" s="3645"/>
      <c r="O40" s="3645"/>
      <c r="P40" s="3646"/>
      <c r="Q40" s="853"/>
    </row>
    <row r="41" spans="1:17" s="119" customFormat="1" ht="17.149999999999999" customHeight="1" x14ac:dyDescent="0.35">
      <c r="A41" s="853"/>
      <c r="B41" s="3622" t="str">
        <f>'03-BUSINESSCARD-OFR3'!B28:F28</f>
        <v>Formation des administrateurs</v>
      </c>
      <c r="C41" s="3623"/>
      <c r="D41" s="3623"/>
      <c r="E41" s="3623"/>
      <c r="F41" s="3642">
        <f>'03-BUSINESSCARD-OFR3'!K28</f>
        <v>0</v>
      </c>
      <c r="G41" s="3642"/>
      <c r="H41" s="3643">
        <v>0.4</v>
      </c>
      <c r="I41" s="3643"/>
      <c r="J41" s="3644">
        <f t="shared" si="1"/>
        <v>0</v>
      </c>
      <c r="K41" s="3644"/>
      <c r="L41" s="3645"/>
      <c r="M41" s="3645"/>
      <c r="N41" s="3645"/>
      <c r="O41" s="3645"/>
      <c r="P41" s="3646"/>
      <c r="Q41" s="853"/>
    </row>
    <row r="42" spans="1:17" s="119" customFormat="1" ht="17.149999999999999" customHeight="1" x14ac:dyDescent="0.35">
      <c r="A42" s="853"/>
      <c r="B42" s="3622" t="str">
        <f>'03-BUSINESSCARD-OFR3'!B29:F29</f>
        <v>Accompagnement au changement</v>
      </c>
      <c r="C42" s="3623"/>
      <c r="D42" s="3623"/>
      <c r="E42" s="3623"/>
      <c r="F42" s="3642">
        <f>'03-BUSINESSCARD-OFR3'!K29</f>
        <v>6000</v>
      </c>
      <c r="G42" s="3642"/>
      <c r="H42" s="3643">
        <v>0.4</v>
      </c>
      <c r="I42" s="3643"/>
      <c r="J42" s="3644">
        <f t="shared" si="1"/>
        <v>3600</v>
      </c>
      <c r="K42" s="3644"/>
      <c r="L42" s="3645"/>
      <c r="M42" s="3645"/>
      <c r="N42" s="3645"/>
      <c r="O42" s="3645"/>
      <c r="P42" s="3646"/>
      <c r="Q42" s="853"/>
    </row>
    <row r="43" spans="1:17" s="119" customFormat="1" ht="17.149999999999999" customHeight="1" x14ac:dyDescent="0.35">
      <c r="A43" s="853"/>
      <c r="B43" s="3622" t="str">
        <f>'03-BUSINESSCARD-OFR3'!B30:F30</f>
        <v>Support niveau 1 vav ses prestations</v>
      </c>
      <c r="C43" s="3623"/>
      <c r="D43" s="3623"/>
      <c r="E43" s="3623"/>
      <c r="F43" s="3642">
        <f>'03-BUSINESSCARD-OFR3'!K30</f>
        <v>0</v>
      </c>
      <c r="G43" s="3642"/>
      <c r="H43" s="3643">
        <v>0.4</v>
      </c>
      <c r="I43" s="3643"/>
      <c r="J43" s="3644">
        <f t="shared" si="1"/>
        <v>0</v>
      </c>
      <c r="K43" s="3644"/>
      <c r="L43" s="3645"/>
      <c r="M43" s="3645"/>
      <c r="N43" s="3645"/>
      <c r="O43" s="3645"/>
      <c r="P43" s="3646"/>
      <c r="Q43" s="853"/>
    </row>
    <row r="44" spans="1:17" s="119" customFormat="1" ht="17.149999999999999" customHeight="1" x14ac:dyDescent="0.35">
      <c r="A44" s="853"/>
      <c r="B44" s="3622" t="str">
        <f>'03-BUSINESSCARD-OFR3'!B31:F31</f>
        <v>Ventes de prestations complémentaires 24 mois</v>
      </c>
      <c r="C44" s="3623"/>
      <c r="D44" s="3623"/>
      <c r="E44" s="3623"/>
      <c r="F44" s="3642">
        <f>'03-BUSINESSCARD-OFR3'!K31</f>
        <v>0</v>
      </c>
      <c r="G44" s="3642"/>
      <c r="H44" s="3643">
        <v>0.4</v>
      </c>
      <c r="I44" s="3643"/>
      <c r="J44" s="3644">
        <f t="shared" si="1"/>
        <v>0</v>
      </c>
      <c r="K44" s="3644"/>
      <c r="L44" s="3645"/>
      <c r="M44" s="3645"/>
      <c r="N44" s="3645"/>
      <c r="O44" s="3645"/>
      <c r="P44" s="3646"/>
      <c r="Q44" s="853"/>
    </row>
    <row r="45" spans="1:17" s="119" customFormat="1" ht="17.149999999999999" customHeight="1" x14ac:dyDescent="0.35">
      <c r="A45" s="853"/>
      <c r="B45" s="3622" t="str">
        <f>'03-BUSINESSCARD-OFR3'!B32:F32</f>
        <v>Infogérance administration</v>
      </c>
      <c r="C45" s="3623"/>
      <c r="D45" s="3623"/>
      <c r="E45" s="3623"/>
      <c r="F45" s="3642">
        <f>'03-BUSINESSCARD-OFR3'!K32</f>
        <v>0</v>
      </c>
      <c r="G45" s="3642"/>
      <c r="H45" s="3643">
        <v>0.4</v>
      </c>
      <c r="I45" s="3643"/>
      <c r="J45" s="3644">
        <f t="shared" si="1"/>
        <v>0</v>
      </c>
      <c r="K45" s="3644"/>
      <c r="L45" s="3645"/>
      <c r="M45" s="3645"/>
      <c r="N45" s="3645"/>
      <c r="O45" s="3645"/>
      <c r="P45" s="3646"/>
      <c r="Q45" s="853"/>
    </row>
    <row r="46" spans="1:17" s="119" customFormat="1" ht="17.149999999999999" customHeight="1" x14ac:dyDescent="0.35">
      <c r="A46" s="853"/>
      <c r="B46" s="3622" t="str">
        <f>'03-BUSINESSCARD-OFR3'!B33:F33</f>
        <v>Autres</v>
      </c>
      <c r="C46" s="3623"/>
      <c r="D46" s="3623"/>
      <c r="E46" s="3623"/>
      <c r="F46" s="3642">
        <f>'03-BUSINESSCARD-OFR3'!K33</f>
        <v>0</v>
      </c>
      <c r="G46" s="3642"/>
      <c r="H46" s="3643">
        <v>0.4</v>
      </c>
      <c r="I46" s="3643"/>
      <c r="J46" s="3644">
        <f t="shared" si="1"/>
        <v>0</v>
      </c>
      <c r="K46" s="3644"/>
      <c r="L46" s="3645"/>
      <c r="M46" s="3645"/>
      <c r="N46" s="3645"/>
      <c r="O46" s="3645"/>
      <c r="P46" s="3646"/>
      <c r="Q46" s="853"/>
    </row>
    <row r="47" spans="1:17" s="119" customFormat="1" ht="17.149999999999999" customHeight="1" x14ac:dyDescent="0.35">
      <c r="A47" s="853"/>
      <c r="B47" s="3622" t="str">
        <f>'03-BUSINESSCARD-OFR3'!B34:F34</f>
        <v>Autres</v>
      </c>
      <c r="C47" s="3623"/>
      <c r="D47" s="3623"/>
      <c r="E47" s="3623"/>
      <c r="F47" s="3642">
        <f>'03-BUSINESSCARD-OFR3'!K34</f>
        <v>0</v>
      </c>
      <c r="G47" s="3642"/>
      <c r="H47" s="3643">
        <v>0.4</v>
      </c>
      <c r="I47" s="3643"/>
      <c r="J47" s="3644">
        <f t="shared" si="1"/>
        <v>0</v>
      </c>
      <c r="K47" s="3644"/>
      <c r="L47" s="3645"/>
      <c r="M47" s="3645"/>
      <c r="N47" s="3645"/>
      <c r="O47" s="3645"/>
      <c r="P47" s="3646"/>
      <c r="Q47" s="853"/>
    </row>
    <row r="48" spans="1:17" s="119" customFormat="1" ht="17.149999999999999" customHeight="1" x14ac:dyDescent="0.35">
      <c r="A48" s="853"/>
      <c r="B48" s="3631" t="str">
        <f>'03-BUSINESSCARD-OFR3'!B35</f>
        <v>Sous-total</v>
      </c>
      <c r="C48" s="3632"/>
      <c r="D48" s="3632"/>
      <c r="E48" s="3632"/>
      <c r="F48" s="3658">
        <f>SUM(F36:G47)</f>
        <v>12600</v>
      </c>
      <c r="G48" s="3658"/>
      <c r="H48" s="3659"/>
      <c r="I48" s="3659"/>
      <c r="J48" s="3660">
        <f>SUM(J36:K47)</f>
        <v>7560</v>
      </c>
      <c r="K48" s="3660"/>
      <c r="L48" s="3661"/>
      <c r="M48" s="3661"/>
      <c r="N48" s="3661"/>
      <c r="O48" s="3661"/>
      <c r="P48" s="3662"/>
      <c r="Q48" s="853"/>
    </row>
    <row r="49" spans="1:17" s="117" customFormat="1" ht="6.75" customHeight="1" x14ac:dyDescent="0.3">
      <c r="A49" s="660"/>
      <c r="B49" s="3647"/>
      <c r="C49" s="3648"/>
      <c r="D49" s="3648"/>
      <c r="E49" s="3648"/>
      <c r="F49" s="3648"/>
      <c r="G49" s="3648"/>
      <c r="H49" s="3648"/>
      <c r="I49" s="3648"/>
      <c r="J49" s="3648"/>
      <c r="K49" s="3648"/>
      <c r="L49" s="3648"/>
      <c r="M49" s="3648"/>
      <c r="N49" s="3648"/>
      <c r="O49" s="3648"/>
      <c r="P49" s="3649"/>
      <c r="Q49" s="660"/>
    </row>
    <row r="50" spans="1:17" s="119" customFormat="1" ht="22.5" customHeight="1" thickBot="1" x14ac:dyDescent="0.4">
      <c r="A50" s="853"/>
      <c r="B50" s="3650" t="s">
        <v>151</v>
      </c>
      <c r="C50" s="3651"/>
      <c r="D50" s="3651"/>
      <c r="E50" s="3651"/>
      <c r="F50" s="3652">
        <f>SUM(F33+F48)</f>
        <v>26200</v>
      </c>
      <c r="G50" s="3652"/>
      <c r="H50" s="3653"/>
      <c r="I50" s="3654"/>
      <c r="J50" s="3652">
        <f>SUM(J33+J48)</f>
        <v>9600</v>
      </c>
      <c r="K50" s="3652"/>
      <c r="L50" s="992" t="s">
        <v>465</v>
      </c>
      <c r="M50" s="993">
        <f>J50/F50</f>
        <v>0.36641221374045801</v>
      </c>
      <c r="N50" s="994" t="s">
        <v>466</v>
      </c>
      <c r="O50" s="995"/>
      <c r="P50" s="996"/>
      <c r="Q50" s="853"/>
    </row>
    <row r="51" spans="1:17" s="117" customFormat="1" ht="13.5" thickTop="1" x14ac:dyDescent="0.3">
      <c r="A51" s="660"/>
      <c r="B51" s="660"/>
      <c r="C51" s="660"/>
      <c r="D51" s="660"/>
      <c r="E51" s="688"/>
      <c r="F51" s="660"/>
      <c r="G51" s="660"/>
      <c r="H51" s="660"/>
      <c r="I51" s="660"/>
      <c r="J51" s="660"/>
      <c r="K51" s="660"/>
      <c r="L51" s="660"/>
      <c r="M51" s="660"/>
      <c r="N51" s="660"/>
      <c r="O51" s="660"/>
      <c r="P51" s="660"/>
      <c r="Q51" s="660"/>
    </row>
    <row r="52" spans="1:17" s="117" customFormat="1" ht="13.5" thickBot="1" x14ac:dyDescent="0.35">
      <c r="A52" s="660"/>
      <c r="B52" s="660"/>
      <c r="C52" s="660"/>
      <c r="D52" s="660"/>
      <c r="E52" s="660"/>
      <c r="F52" s="660"/>
      <c r="G52" s="660"/>
      <c r="H52" s="660"/>
      <c r="I52" s="660"/>
      <c r="J52" s="660"/>
      <c r="K52" s="660"/>
      <c r="L52" s="660"/>
      <c r="M52" s="660"/>
      <c r="N52" s="660"/>
      <c r="O52" s="660"/>
      <c r="P52" s="660"/>
      <c r="Q52" s="660"/>
    </row>
    <row r="53" spans="1:17" s="117" customFormat="1" ht="27" customHeight="1" thickTop="1" x14ac:dyDescent="0.3">
      <c r="A53" s="660"/>
      <c r="B53" s="3655" t="s">
        <v>388</v>
      </c>
      <c r="C53" s="3656"/>
      <c r="D53" s="3656"/>
      <c r="E53" s="3656"/>
      <c r="F53" s="3656"/>
      <c r="G53" s="3656"/>
      <c r="H53" s="3656"/>
      <c r="I53" s="3656"/>
      <c r="J53" s="3656"/>
      <c r="K53" s="3656"/>
      <c r="L53" s="3656"/>
      <c r="M53" s="3657"/>
      <c r="N53" s="660"/>
      <c r="O53" s="660"/>
      <c r="P53" s="660"/>
      <c r="Q53" s="660"/>
    </row>
    <row r="54" spans="1:17" s="117" customFormat="1" ht="24" customHeight="1" x14ac:dyDescent="0.3">
      <c r="A54" s="660"/>
      <c r="B54" s="3663" t="s">
        <v>1007</v>
      </c>
      <c r="C54" s="3664"/>
      <c r="D54" s="3664"/>
      <c r="E54" s="3665"/>
      <c r="F54" s="3666" t="s">
        <v>370</v>
      </c>
      <c r="G54" s="3665"/>
      <c r="H54" s="3666" t="s">
        <v>363</v>
      </c>
      <c r="I54" s="3665"/>
      <c r="J54" s="3666" t="s">
        <v>387</v>
      </c>
      <c r="K54" s="3665"/>
      <c r="L54" s="3666" t="s">
        <v>104</v>
      </c>
      <c r="M54" s="3667"/>
      <c r="N54" s="660"/>
      <c r="O54" s="660"/>
      <c r="P54" s="660"/>
      <c r="Q54" s="660"/>
    </row>
    <row r="55" spans="1:17" s="117" customFormat="1" ht="17.149999999999999" customHeight="1" x14ac:dyDescent="0.3">
      <c r="A55" s="660"/>
      <c r="B55" s="3588" t="s">
        <v>362</v>
      </c>
      <c r="C55" s="3589"/>
      <c r="D55" s="3589"/>
      <c r="E55" s="3590"/>
      <c r="F55" s="3597"/>
      <c r="G55" s="3598"/>
      <c r="H55" s="3597"/>
      <c r="I55" s="3598"/>
      <c r="J55" s="3595"/>
      <c r="K55" s="3668"/>
      <c r="L55" s="3669">
        <v>300</v>
      </c>
      <c r="M55" s="3670"/>
      <c r="N55" s="660"/>
      <c r="O55" s="660"/>
      <c r="P55" s="660"/>
      <c r="Q55" s="660"/>
    </row>
    <row r="56" spans="1:17" s="117" customFormat="1" ht="17.149999999999999" customHeight="1" x14ac:dyDescent="0.3">
      <c r="A56" s="660"/>
      <c r="B56" s="3588" t="s">
        <v>361</v>
      </c>
      <c r="C56" s="3589"/>
      <c r="D56" s="3589"/>
      <c r="E56" s="3590"/>
      <c r="F56" s="3591">
        <v>1</v>
      </c>
      <c r="G56" s="3592"/>
      <c r="H56" s="3591">
        <v>1.5</v>
      </c>
      <c r="I56" s="3592"/>
      <c r="J56" s="3669">
        <v>400</v>
      </c>
      <c r="K56" s="3671"/>
      <c r="L56" s="3672">
        <f>J56*H56*F56</f>
        <v>600</v>
      </c>
      <c r="M56" s="3673"/>
      <c r="N56" s="660"/>
      <c r="O56" s="660"/>
      <c r="P56" s="660"/>
      <c r="Q56" s="660"/>
    </row>
    <row r="57" spans="1:17" s="117" customFormat="1" ht="17.149999999999999" customHeight="1" x14ac:dyDescent="0.3">
      <c r="A57" s="660"/>
      <c r="B57" s="3588" t="s">
        <v>360</v>
      </c>
      <c r="C57" s="3589"/>
      <c r="D57" s="3589"/>
      <c r="E57" s="3590"/>
      <c r="F57" s="3591"/>
      <c r="G57" s="3592"/>
      <c r="H57" s="3591"/>
      <c r="I57" s="3592"/>
      <c r="J57" s="3669"/>
      <c r="K57" s="3671"/>
      <c r="L57" s="3672">
        <f>J57*H57*F57</f>
        <v>0</v>
      </c>
      <c r="M57" s="3673"/>
      <c r="N57" s="660"/>
      <c r="O57" s="660"/>
      <c r="P57" s="660"/>
      <c r="Q57" s="660"/>
    </row>
    <row r="58" spans="1:17" s="117" customFormat="1" ht="17.149999999999999" customHeight="1" x14ac:dyDescent="0.3">
      <c r="A58" s="660"/>
      <c r="B58" s="3588" t="s">
        <v>359</v>
      </c>
      <c r="C58" s="3589"/>
      <c r="D58" s="3589"/>
      <c r="E58" s="3590"/>
      <c r="F58" s="3591"/>
      <c r="G58" s="3592"/>
      <c r="H58" s="3591"/>
      <c r="I58" s="3592"/>
      <c r="J58" s="3669"/>
      <c r="K58" s="3671"/>
      <c r="L58" s="3672">
        <f>J58*H58*F58</f>
        <v>0</v>
      </c>
      <c r="M58" s="3673"/>
      <c r="N58" s="660"/>
      <c r="O58" s="660"/>
      <c r="P58" s="660"/>
      <c r="Q58" s="660"/>
    </row>
    <row r="59" spans="1:17" s="117" customFormat="1" ht="17.149999999999999" customHeight="1" x14ac:dyDescent="0.3">
      <c r="A59" s="660"/>
      <c r="B59" s="3588" t="s">
        <v>79</v>
      </c>
      <c r="C59" s="3589"/>
      <c r="D59" s="3589"/>
      <c r="E59" s="3590"/>
      <c r="F59" s="3591"/>
      <c r="G59" s="3592"/>
      <c r="H59" s="140"/>
      <c r="I59" s="268"/>
      <c r="J59" s="3669"/>
      <c r="K59" s="3671"/>
      <c r="L59" s="3672">
        <f>J59*H59*F59</f>
        <v>0</v>
      </c>
      <c r="M59" s="3673"/>
      <c r="N59" s="660"/>
      <c r="O59" s="660"/>
      <c r="P59" s="660"/>
      <c r="Q59" s="660"/>
    </row>
    <row r="60" spans="1:17" s="117" customFormat="1" ht="17.149999999999999" customHeight="1" x14ac:dyDescent="0.3">
      <c r="A60" s="660"/>
      <c r="B60" s="3588"/>
      <c r="C60" s="3589"/>
      <c r="D60" s="3589"/>
      <c r="E60" s="3590"/>
      <c r="F60" s="140"/>
      <c r="G60" s="268"/>
      <c r="H60" s="140"/>
      <c r="I60" s="268"/>
      <c r="J60" s="3669"/>
      <c r="K60" s="3671"/>
      <c r="L60" s="3672">
        <f>J60*H60*F60</f>
        <v>0</v>
      </c>
      <c r="M60" s="3673"/>
      <c r="N60" s="660"/>
      <c r="O60" s="660"/>
      <c r="P60" s="660"/>
      <c r="Q60" s="660"/>
    </row>
    <row r="61" spans="1:17" s="117" customFormat="1" ht="17.149999999999999" customHeight="1" x14ac:dyDescent="0.3">
      <c r="A61" s="660"/>
      <c r="B61" s="3684" t="s">
        <v>389</v>
      </c>
      <c r="C61" s="3685"/>
      <c r="D61" s="3685"/>
      <c r="E61" s="3686"/>
      <c r="F61" s="3687">
        <f>SUM(F55:G60)</f>
        <v>1</v>
      </c>
      <c r="G61" s="3686"/>
      <c r="H61" s="3687">
        <f>SUM(H55:I60)</f>
        <v>1.5</v>
      </c>
      <c r="I61" s="3686"/>
      <c r="J61" s="3687"/>
      <c r="K61" s="3686"/>
      <c r="L61" s="3688">
        <f>SUM(L55:M60)</f>
        <v>900</v>
      </c>
      <c r="M61" s="3689"/>
      <c r="N61" s="660"/>
      <c r="O61" s="660"/>
      <c r="P61" s="660"/>
      <c r="Q61" s="660"/>
    </row>
    <row r="62" spans="1:17" s="117" customFormat="1" ht="17.149999999999999" customHeight="1" thickBot="1" x14ac:dyDescent="0.35">
      <c r="A62" s="660"/>
      <c r="B62" s="3698" t="s">
        <v>1008</v>
      </c>
      <c r="C62" s="3699"/>
      <c r="D62" s="3699"/>
      <c r="E62" s="3700"/>
      <c r="F62" s="3701">
        <v>0.5</v>
      </c>
      <c r="G62" s="3702"/>
      <c r="H62" s="3703"/>
      <c r="I62" s="3700"/>
      <c r="J62" s="3674"/>
      <c r="K62" s="3675"/>
      <c r="L62" s="3676">
        <f>L63-L61</f>
        <v>900</v>
      </c>
      <c r="M62" s="3677"/>
      <c r="N62" s="660"/>
      <c r="O62" s="660"/>
      <c r="P62" s="660"/>
      <c r="Q62" s="660"/>
    </row>
    <row r="63" spans="1:17" s="119" customFormat="1" ht="19.5" customHeight="1" thickTop="1" thickBot="1" x14ac:dyDescent="0.4">
      <c r="A63" s="853"/>
      <c r="B63" s="3678"/>
      <c r="C63" s="3678"/>
      <c r="D63" s="3678"/>
      <c r="E63" s="3678"/>
      <c r="F63" s="3678"/>
      <c r="G63" s="3678"/>
      <c r="H63" s="3678"/>
      <c r="I63" s="3679"/>
      <c r="J63" s="3680" t="s">
        <v>151</v>
      </c>
      <c r="K63" s="3681"/>
      <c r="L63" s="3682">
        <f>L61/F62</f>
        <v>1800</v>
      </c>
      <c r="M63" s="3683"/>
      <c r="N63" s="997" t="s">
        <v>465</v>
      </c>
      <c r="O63" s="998">
        <f>L63/F50</f>
        <v>6.8702290076335881E-2</v>
      </c>
      <c r="P63" s="999" t="s">
        <v>816</v>
      </c>
      <c r="Q63" s="853"/>
    </row>
    <row r="64" spans="1:17" s="117" customFormat="1" ht="13.5" thickTop="1" x14ac:dyDescent="0.3">
      <c r="A64" s="660"/>
      <c r="B64" s="688"/>
      <c r="C64" s="660"/>
      <c r="D64" s="660"/>
      <c r="E64" s="660"/>
      <c r="F64" s="660"/>
      <c r="G64" s="660"/>
      <c r="H64" s="660"/>
      <c r="I64" s="660"/>
      <c r="J64" s="660"/>
      <c r="K64" s="660"/>
      <c r="L64" s="660"/>
      <c r="M64" s="660"/>
      <c r="N64" s="660"/>
      <c r="O64" s="660"/>
      <c r="P64" s="660"/>
      <c r="Q64" s="660"/>
    </row>
    <row r="65" spans="1:17" s="117" customFormat="1" ht="13.5" thickBot="1" x14ac:dyDescent="0.35">
      <c r="A65" s="660"/>
      <c r="B65" s="660"/>
      <c r="C65" s="660"/>
      <c r="D65" s="660"/>
      <c r="E65" s="660"/>
      <c r="F65" s="660"/>
      <c r="G65" s="660"/>
      <c r="H65" s="660"/>
      <c r="I65" s="660"/>
      <c r="J65" s="660"/>
      <c r="K65" s="660"/>
      <c r="L65" s="660"/>
      <c r="M65" s="660"/>
      <c r="N65" s="660"/>
      <c r="O65" s="660"/>
      <c r="P65" s="660"/>
      <c r="Q65" s="660"/>
    </row>
    <row r="66" spans="1:17" s="159" customFormat="1" ht="24" customHeight="1" thickTop="1" x14ac:dyDescent="0.35">
      <c r="A66" s="979"/>
      <c r="B66" s="3655" t="s">
        <v>356</v>
      </c>
      <c r="C66" s="3656"/>
      <c r="D66" s="3656"/>
      <c r="E66" s="3656"/>
      <c r="F66" s="3656"/>
      <c r="G66" s="3657"/>
      <c r="H66" s="979"/>
      <c r="I66" s="979"/>
      <c r="J66" s="979"/>
      <c r="K66" s="979"/>
      <c r="L66" s="979"/>
      <c r="M66" s="979"/>
      <c r="N66" s="979"/>
      <c r="O66" s="979"/>
      <c r="P66" s="979"/>
      <c r="Q66" s="979"/>
    </row>
    <row r="67" spans="1:17" s="117" customFormat="1" ht="6.75" customHeight="1" x14ac:dyDescent="0.3">
      <c r="A67" s="660"/>
      <c r="B67" s="3690"/>
      <c r="C67" s="3691"/>
      <c r="D67" s="3691"/>
      <c r="E67" s="3691"/>
      <c r="F67" s="3691"/>
      <c r="G67" s="3692"/>
      <c r="H67" s="660"/>
      <c r="I67" s="660"/>
      <c r="J67" s="660"/>
      <c r="K67" s="660"/>
      <c r="L67" s="660"/>
      <c r="M67" s="660"/>
      <c r="N67" s="660"/>
      <c r="O67" s="660"/>
      <c r="P67" s="660"/>
      <c r="Q67" s="660"/>
    </row>
    <row r="68" spans="1:17" s="117" customFormat="1" ht="15" customHeight="1" x14ac:dyDescent="0.3">
      <c r="A68" s="660"/>
      <c r="B68" s="3693" t="s">
        <v>464</v>
      </c>
      <c r="C68" s="3694"/>
      <c r="D68" s="3694"/>
      <c r="E68" s="3695"/>
      <c r="F68" s="3696">
        <f>J50</f>
        <v>9600</v>
      </c>
      <c r="G68" s="3697"/>
      <c r="H68" s="660"/>
      <c r="I68" s="660"/>
      <c r="J68" s="660"/>
      <c r="K68" s="660"/>
      <c r="L68" s="660"/>
      <c r="M68" s="660"/>
      <c r="N68" s="660"/>
      <c r="O68" s="660"/>
      <c r="P68" s="660"/>
      <c r="Q68" s="660"/>
    </row>
    <row r="69" spans="1:17" s="117" customFormat="1" ht="15" customHeight="1" x14ac:dyDescent="0.3">
      <c r="A69" s="660"/>
      <c r="B69" s="3693" t="s">
        <v>358</v>
      </c>
      <c r="C69" s="3694"/>
      <c r="D69" s="3694"/>
      <c r="E69" s="3695"/>
      <c r="F69" s="3696">
        <f>L63</f>
        <v>1800</v>
      </c>
      <c r="G69" s="3697"/>
      <c r="H69" s="660"/>
      <c r="I69" s="660"/>
      <c r="J69" s="660"/>
      <c r="K69" s="660"/>
      <c r="L69" s="660"/>
      <c r="M69" s="660"/>
      <c r="N69" s="660"/>
      <c r="O69" s="660"/>
      <c r="P69" s="660"/>
      <c r="Q69" s="660"/>
    </row>
    <row r="70" spans="1:17" s="117" customFormat="1" ht="6" customHeight="1" thickBot="1" x14ac:dyDescent="0.35">
      <c r="A70" s="660"/>
      <c r="B70" s="3718"/>
      <c r="C70" s="3719"/>
      <c r="D70" s="3719"/>
      <c r="E70" s="3719"/>
      <c r="F70" s="3719"/>
      <c r="G70" s="3720"/>
      <c r="H70" s="660"/>
      <c r="I70" s="660"/>
      <c r="J70" s="660"/>
      <c r="K70" s="660"/>
      <c r="L70" s="660"/>
      <c r="M70" s="660"/>
      <c r="N70" s="660"/>
      <c r="O70" s="660"/>
      <c r="P70" s="660"/>
      <c r="Q70" s="660"/>
    </row>
    <row r="71" spans="1:17" s="160" customFormat="1" ht="19.5" thickTop="1" thickBot="1" x14ac:dyDescent="0.4">
      <c r="A71" s="980"/>
      <c r="B71" s="981"/>
      <c r="C71" s="982"/>
      <c r="D71" s="3714" t="s">
        <v>151</v>
      </c>
      <c r="E71" s="3715"/>
      <c r="F71" s="3721">
        <f>F68-F69</f>
        <v>7800</v>
      </c>
      <c r="G71" s="3722"/>
      <c r="H71" s="1000" t="s">
        <v>465</v>
      </c>
      <c r="I71" s="1001">
        <f>F71/F50</f>
        <v>0.29770992366412213</v>
      </c>
      <c r="J71" s="1002" t="s">
        <v>816</v>
      </c>
      <c r="K71" s="980"/>
      <c r="L71" s="980"/>
      <c r="M71" s="980"/>
      <c r="N71" s="980"/>
      <c r="O71" s="980"/>
      <c r="P71" s="980"/>
      <c r="Q71" s="980"/>
    </row>
    <row r="72" spans="1:17" s="117" customFormat="1" ht="13.5" thickTop="1" x14ac:dyDescent="0.3">
      <c r="A72" s="660"/>
      <c r="B72" s="660"/>
      <c r="C72" s="660"/>
      <c r="D72" s="660"/>
      <c r="E72" s="660"/>
      <c r="F72" s="660"/>
      <c r="G72" s="660"/>
      <c r="H72" s="660"/>
      <c r="I72" s="660"/>
      <c r="J72" s="660"/>
      <c r="K72" s="660"/>
      <c r="L72" s="660"/>
      <c r="M72" s="660"/>
      <c r="N72" s="660"/>
      <c r="O72" s="660"/>
      <c r="P72" s="660"/>
      <c r="Q72" s="660"/>
    </row>
    <row r="73" spans="1:17" s="117" customFormat="1" ht="13.5" thickBot="1" x14ac:dyDescent="0.35">
      <c r="A73" s="660"/>
      <c r="B73" s="660"/>
      <c r="C73" s="660"/>
      <c r="D73" s="660"/>
      <c r="E73" s="660"/>
      <c r="F73" s="660"/>
      <c r="G73" s="660"/>
      <c r="H73" s="660"/>
      <c r="I73" s="660"/>
      <c r="J73" s="660"/>
      <c r="K73" s="660"/>
      <c r="L73" s="660"/>
      <c r="M73" s="660"/>
      <c r="N73" s="660"/>
      <c r="O73" s="660"/>
      <c r="P73" s="660"/>
      <c r="Q73" s="660"/>
    </row>
    <row r="74" spans="1:17" s="117" customFormat="1" ht="27.75" customHeight="1" thickTop="1" x14ac:dyDescent="0.3">
      <c r="A74" s="660"/>
      <c r="B74" s="3655" t="s">
        <v>390</v>
      </c>
      <c r="C74" s="3656"/>
      <c r="D74" s="3656"/>
      <c r="E74" s="3656"/>
      <c r="F74" s="3656"/>
      <c r="G74" s="3657"/>
      <c r="H74" s="660"/>
      <c r="I74" s="660"/>
      <c r="J74" s="660"/>
      <c r="K74" s="660"/>
      <c r="L74" s="660"/>
      <c r="M74" s="660"/>
      <c r="N74" s="660"/>
      <c r="O74" s="660"/>
      <c r="P74" s="660"/>
      <c r="Q74" s="660"/>
    </row>
    <row r="75" spans="1:17" s="117" customFormat="1" ht="6.75" customHeight="1" x14ac:dyDescent="0.3">
      <c r="A75" s="660"/>
      <c r="B75" s="3723"/>
      <c r="C75" s="3724"/>
      <c r="D75" s="3724"/>
      <c r="E75" s="3724"/>
      <c r="F75" s="3724"/>
      <c r="G75" s="3725"/>
      <c r="H75" s="660"/>
      <c r="I75" s="660"/>
      <c r="J75" s="660"/>
      <c r="K75" s="660"/>
      <c r="L75" s="660"/>
      <c r="M75" s="660"/>
      <c r="N75" s="660"/>
      <c r="O75" s="660"/>
      <c r="P75" s="660"/>
      <c r="Q75" s="660"/>
    </row>
    <row r="76" spans="1:17" s="117" customFormat="1" ht="15" customHeight="1" x14ac:dyDescent="0.3">
      <c r="A76" s="660"/>
      <c r="B76" s="983" t="s">
        <v>357</v>
      </c>
      <c r="C76" s="984"/>
      <c r="D76" s="984"/>
      <c r="E76" s="985"/>
      <c r="F76" s="3704">
        <f>L18</f>
        <v>2250</v>
      </c>
      <c r="G76" s="3705"/>
      <c r="H76" s="660"/>
      <c r="I76" s="660"/>
      <c r="J76" s="660"/>
      <c r="K76" s="660"/>
      <c r="L76" s="660"/>
      <c r="M76" s="660"/>
      <c r="N76" s="660"/>
      <c r="O76" s="660"/>
      <c r="P76" s="660"/>
      <c r="Q76" s="660"/>
    </row>
    <row r="77" spans="1:17" s="117" customFormat="1" ht="15" customHeight="1" x14ac:dyDescent="0.3">
      <c r="A77" s="660"/>
      <c r="B77" s="983" t="s">
        <v>356</v>
      </c>
      <c r="C77" s="984"/>
      <c r="D77" s="984"/>
      <c r="E77" s="985"/>
      <c r="F77" s="3704">
        <f>F71</f>
        <v>7800</v>
      </c>
      <c r="G77" s="3705"/>
      <c r="H77" s="660"/>
      <c r="I77" s="660"/>
      <c r="J77" s="660"/>
      <c r="K77" s="660"/>
      <c r="L77" s="660"/>
      <c r="M77" s="660"/>
      <c r="N77" s="660"/>
      <c r="O77" s="660"/>
      <c r="P77" s="660"/>
      <c r="Q77" s="660"/>
    </row>
    <row r="78" spans="1:17" s="117" customFormat="1" ht="6.75" customHeight="1" x14ac:dyDescent="0.3">
      <c r="A78" s="660"/>
      <c r="B78" s="3706"/>
      <c r="C78" s="3707"/>
      <c r="D78" s="3707"/>
      <c r="E78" s="3707"/>
      <c r="F78" s="3707"/>
      <c r="G78" s="3708"/>
      <c r="H78" s="660"/>
      <c r="I78" s="660"/>
      <c r="J78" s="660"/>
      <c r="K78" s="660"/>
      <c r="L78" s="660"/>
      <c r="M78" s="660"/>
      <c r="N78" s="660"/>
      <c r="O78" s="660"/>
      <c r="P78" s="660"/>
      <c r="Q78" s="660"/>
    </row>
    <row r="79" spans="1:17" s="117" customFormat="1" ht="16.5" customHeight="1" thickBot="1" x14ac:dyDescent="0.35">
      <c r="A79" s="660"/>
      <c r="B79" s="3709" t="s">
        <v>817</v>
      </c>
      <c r="C79" s="3710"/>
      <c r="D79" s="3710"/>
      <c r="E79" s="3711"/>
      <c r="F79" s="3712">
        <f>F77-F76</f>
        <v>5550</v>
      </c>
      <c r="G79" s="3713"/>
      <c r="H79" s="660"/>
      <c r="I79" s="660"/>
      <c r="J79" s="660"/>
      <c r="K79" s="660"/>
      <c r="L79" s="660"/>
      <c r="M79" s="660"/>
      <c r="N79" s="660"/>
      <c r="O79" s="660"/>
      <c r="P79" s="660"/>
      <c r="Q79" s="660"/>
    </row>
    <row r="80" spans="1:17" s="117" customFormat="1" ht="19.5" thickTop="1" thickBot="1" x14ac:dyDescent="0.35">
      <c r="A80" s="660"/>
      <c r="B80" s="986"/>
      <c r="C80" s="987"/>
      <c r="D80" s="3714" t="s">
        <v>634</v>
      </c>
      <c r="E80" s="3715"/>
      <c r="F80" s="3716">
        <f>(F76/F77)</f>
        <v>0.28846153846153844</v>
      </c>
      <c r="G80" s="3717"/>
      <c r="H80" s="660"/>
      <c r="I80" s="660"/>
      <c r="J80" s="660"/>
      <c r="K80" s="660"/>
      <c r="L80" s="660"/>
      <c r="M80" s="660"/>
      <c r="N80" s="660"/>
      <c r="O80" s="660"/>
      <c r="P80" s="660"/>
      <c r="Q80" s="660"/>
    </row>
    <row r="81" spans="1:17" s="117" customFormat="1" ht="13.5" thickTop="1" x14ac:dyDescent="0.3">
      <c r="A81" s="691"/>
      <c r="B81" s="691"/>
      <c r="C81" s="691"/>
      <c r="D81" s="660"/>
      <c r="E81" s="660"/>
      <c r="F81" s="660"/>
      <c r="G81" s="660"/>
      <c r="H81" s="660"/>
      <c r="I81" s="660"/>
      <c r="J81" s="660"/>
      <c r="K81" s="660"/>
      <c r="L81" s="660"/>
      <c r="M81" s="660"/>
      <c r="N81" s="660"/>
      <c r="O81" s="660"/>
      <c r="P81" s="660"/>
      <c r="Q81" s="660"/>
    </row>
    <row r="82" spans="1:17" s="117" customFormat="1" ht="13" x14ac:dyDescent="0.3">
      <c r="A82" s="660"/>
      <c r="B82" s="660"/>
      <c r="C82" s="660"/>
      <c r="D82" s="660"/>
      <c r="E82" s="660"/>
      <c r="F82" s="660"/>
      <c r="G82" s="660"/>
      <c r="H82" s="660"/>
      <c r="I82" s="660"/>
      <c r="J82" s="660"/>
      <c r="K82" s="660"/>
      <c r="L82" s="660"/>
      <c r="M82" s="660"/>
      <c r="N82" s="660"/>
      <c r="O82" s="660"/>
      <c r="P82" s="660"/>
      <c r="Q82" s="660"/>
    </row>
    <row r="83" spans="1:17" s="117" customFormat="1" ht="13.5" thickBot="1" x14ac:dyDescent="0.35">
      <c r="A83" s="660"/>
      <c r="B83" s="660"/>
      <c r="C83" s="660"/>
      <c r="D83" s="660"/>
      <c r="E83" s="660"/>
      <c r="F83" s="660"/>
      <c r="G83" s="660"/>
      <c r="H83" s="660"/>
      <c r="I83" s="660"/>
      <c r="J83" s="660"/>
      <c r="K83" s="660"/>
      <c r="L83" s="660"/>
      <c r="M83" s="660"/>
      <c r="N83" s="660"/>
      <c r="O83" s="660"/>
      <c r="P83" s="660"/>
      <c r="Q83" s="660"/>
    </row>
    <row r="84" spans="1:17" s="119" customFormat="1" ht="20.25" customHeight="1" thickTop="1" thickBot="1" x14ac:dyDescent="0.4">
      <c r="A84" s="3726" t="s">
        <v>635</v>
      </c>
      <c r="B84" s="3727"/>
      <c r="C84" s="3727"/>
      <c r="D84" s="3727"/>
      <c r="E84" s="3727"/>
      <c r="F84" s="3727"/>
      <c r="G84" s="3727"/>
      <c r="H84" s="3727"/>
      <c r="I84" s="3727"/>
      <c r="J84" s="3728"/>
      <c r="K84" s="853"/>
      <c r="L84" s="853"/>
      <c r="M84" s="853"/>
      <c r="N84" s="853"/>
      <c r="O84" s="853"/>
      <c r="P84" s="853"/>
      <c r="Q84" s="853"/>
    </row>
    <row r="85" spans="1:17" s="117" customFormat="1" ht="15" customHeight="1" x14ac:dyDescent="0.3">
      <c r="A85" s="3729"/>
      <c r="B85" s="3730"/>
      <c r="C85" s="3730"/>
      <c r="D85" s="3731"/>
      <c r="E85" s="3732" t="s">
        <v>526</v>
      </c>
      <c r="F85" s="3732"/>
      <c r="G85" s="3732" t="s">
        <v>1012</v>
      </c>
      <c r="H85" s="3732"/>
      <c r="I85" s="3732" t="s">
        <v>1013</v>
      </c>
      <c r="J85" s="3733"/>
      <c r="K85" s="660"/>
      <c r="L85" s="660"/>
      <c r="M85" s="660"/>
      <c r="N85" s="660"/>
      <c r="O85" s="660"/>
      <c r="P85" s="660"/>
      <c r="Q85" s="660"/>
    </row>
    <row r="86" spans="1:17" s="117" customFormat="1" ht="13" x14ac:dyDescent="0.3">
      <c r="A86" s="3734" t="s">
        <v>640</v>
      </c>
      <c r="B86" s="3735"/>
      <c r="C86" s="3735"/>
      <c r="D86" s="3736"/>
      <c r="E86" s="3737">
        <v>0.15</v>
      </c>
      <c r="F86" s="3738"/>
      <c r="G86" s="3737">
        <v>0</v>
      </c>
      <c r="H86" s="3738"/>
      <c r="I86" s="3737">
        <v>0</v>
      </c>
      <c r="J86" s="3739"/>
      <c r="K86" s="660" t="s">
        <v>576</v>
      </c>
      <c r="L86" s="660"/>
      <c r="M86" s="660"/>
      <c r="N86" s="660"/>
      <c r="O86" s="660"/>
      <c r="P86" s="660"/>
      <c r="Q86" s="660"/>
    </row>
    <row r="87" spans="1:17" s="158" customFormat="1" ht="12.75" customHeight="1" thickBot="1" x14ac:dyDescent="0.35">
      <c r="A87" s="3740" t="s">
        <v>467</v>
      </c>
      <c r="B87" s="3741"/>
      <c r="C87" s="3741"/>
      <c r="D87" s="3742"/>
      <c r="E87" s="3743">
        <v>10</v>
      </c>
      <c r="F87" s="3744"/>
      <c r="G87" s="3743">
        <v>12</v>
      </c>
      <c r="H87" s="3744"/>
      <c r="I87" s="3745">
        <v>15</v>
      </c>
      <c r="J87" s="3746"/>
      <c r="K87" s="688"/>
      <c r="L87" s="688"/>
      <c r="M87" s="688"/>
      <c r="N87" s="688"/>
      <c r="O87" s="688"/>
      <c r="P87" s="688"/>
      <c r="Q87" s="688"/>
    </row>
    <row r="88" spans="1:17" s="117" customFormat="1" ht="6.75" customHeight="1" x14ac:dyDescent="0.3">
      <c r="A88" s="3747"/>
      <c r="B88" s="3748"/>
      <c r="C88" s="3748"/>
      <c r="D88" s="3748"/>
      <c r="E88" s="3748"/>
      <c r="F88" s="3748"/>
      <c r="G88" s="3748"/>
      <c r="H88" s="3748"/>
      <c r="I88" s="3748"/>
      <c r="J88" s="3749"/>
      <c r="K88" s="660"/>
      <c r="L88" s="660"/>
      <c r="M88" s="660"/>
      <c r="N88" s="660"/>
      <c r="O88" s="660"/>
      <c r="P88" s="660"/>
      <c r="Q88" s="660"/>
    </row>
    <row r="89" spans="1:17" s="117" customFormat="1" ht="13" x14ac:dyDescent="0.3">
      <c r="A89" s="3750" t="s">
        <v>646</v>
      </c>
      <c r="B89" s="3751"/>
      <c r="C89" s="3751"/>
      <c r="D89" s="3752"/>
      <c r="E89" s="3753">
        <f>'03-BUSINESSCARD-OFR3'!G10*E87</f>
        <v>100000</v>
      </c>
      <c r="F89" s="3753"/>
      <c r="G89" s="3753">
        <f>E89/E87*G87</f>
        <v>120000</v>
      </c>
      <c r="H89" s="3753"/>
      <c r="I89" s="3754">
        <f>E89/E87*I87</f>
        <v>150000</v>
      </c>
      <c r="J89" s="3755"/>
      <c r="K89" s="660"/>
      <c r="L89" s="660"/>
      <c r="M89" s="660"/>
      <c r="N89" s="660"/>
      <c r="O89" s="660"/>
      <c r="P89" s="660"/>
      <c r="Q89" s="660"/>
    </row>
    <row r="90" spans="1:17" s="117" customFormat="1" ht="13" x14ac:dyDescent="0.3">
      <c r="A90" s="3750" t="s">
        <v>643</v>
      </c>
      <c r="B90" s="3751"/>
      <c r="C90" s="3751"/>
      <c r="D90" s="3752"/>
      <c r="E90" s="3754"/>
      <c r="F90" s="3756"/>
      <c r="G90" s="3754">
        <f>F26*E87</f>
        <v>2000</v>
      </c>
      <c r="H90" s="3756"/>
      <c r="I90" s="3754">
        <f>F26*G87+G90</f>
        <v>4400</v>
      </c>
      <c r="J90" s="3755"/>
      <c r="K90" s="660"/>
      <c r="L90" s="660"/>
      <c r="M90" s="660"/>
      <c r="N90" s="660"/>
      <c r="O90" s="660"/>
      <c r="P90" s="660"/>
      <c r="Q90" s="660"/>
    </row>
    <row r="91" spans="1:17" s="117" customFormat="1" ht="13" x14ac:dyDescent="0.3">
      <c r="A91" s="3750"/>
      <c r="B91" s="3751"/>
      <c r="C91" s="3751"/>
      <c r="D91" s="3752"/>
      <c r="E91" s="3754"/>
      <c r="F91" s="3756"/>
      <c r="G91" s="3754"/>
      <c r="H91" s="3756"/>
      <c r="I91" s="3754"/>
      <c r="J91" s="3755"/>
      <c r="K91" s="660"/>
      <c r="L91" s="660"/>
      <c r="M91" s="660"/>
      <c r="N91" s="660"/>
      <c r="O91" s="660"/>
      <c r="P91" s="660"/>
      <c r="Q91" s="660"/>
    </row>
    <row r="92" spans="1:17" s="117" customFormat="1" ht="13" x14ac:dyDescent="0.3">
      <c r="A92" s="3750" t="str">
        <f>B25</f>
        <v>CA services SaaS en mode abonnement souscription</v>
      </c>
      <c r="B92" s="3751"/>
      <c r="C92" s="3751"/>
      <c r="D92" s="3752"/>
      <c r="E92" s="3753">
        <f>'03-BUSINESSCARD-OFR3'!G11*E87</f>
        <v>12000</v>
      </c>
      <c r="F92" s="3753"/>
      <c r="G92" s="3754">
        <f>E92/E87*G87</f>
        <v>14400</v>
      </c>
      <c r="H92" s="3756"/>
      <c r="I92" s="3754">
        <f>G92/G87*I87</f>
        <v>18000</v>
      </c>
      <c r="J92" s="3755"/>
      <c r="K92" s="988">
        <f>I92/I100</f>
        <v>3.7336652146857496E-2</v>
      </c>
      <c r="L92" s="989"/>
      <c r="M92" s="660"/>
      <c r="N92" s="660"/>
      <c r="O92" s="660"/>
      <c r="P92" s="660"/>
      <c r="Q92" s="660"/>
    </row>
    <row r="93" spans="1:17" s="117" customFormat="1" ht="13" x14ac:dyDescent="0.3">
      <c r="A93" s="3750" t="s">
        <v>637</v>
      </c>
      <c r="B93" s="3751"/>
      <c r="C93" s="3751"/>
      <c r="D93" s="3752"/>
      <c r="E93" s="3754"/>
      <c r="F93" s="3756"/>
      <c r="G93" s="3754">
        <f>E92</f>
        <v>12000</v>
      </c>
      <c r="H93" s="3756"/>
      <c r="I93" s="3754">
        <f>G93+G92</f>
        <v>26400</v>
      </c>
      <c r="J93" s="3755"/>
      <c r="K93" s="988">
        <f>I93/I100</f>
        <v>5.4760423148724334E-2</v>
      </c>
      <c r="L93" s="660"/>
      <c r="M93" s="660"/>
      <c r="N93" s="660"/>
      <c r="O93" s="660"/>
      <c r="P93" s="660"/>
      <c r="Q93" s="660"/>
    </row>
    <row r="94" spans="1:17" s="117" customFormat="1" ht="13" x14ac:dyDescent="0.3">
      <c r="A94" s="3750"/>
      <c r="B94" s="3751"/>
      <c r="C94" s="3751"/>
      <c r="D94" s="3752"/>
      <c r="E94" s="3754"/>
      <c r="F94" s="3756"/>
      <c r="G94" s="3754"/>
      <c r="H94" s="3756"/>
      <c r="I94" s="3754"/>
      <c r="J94" s="3755"/>
      <c r="K94" s="988"/>
      <c r="L94" s="660"/>
      <c r="M94" s="660"/>
      <c r="N94" s="660"/>
      <c r="O94" s="660"/>
      <c r="P94" s="660"/>
      <c r="Q94" s="660"/>
    </row>
    <row r="95" spans="1:17" s="117" customFormat="1" ht="13" x14ac:dyDescent="0.3">
      <c r="A95" s="3750" t="s">
        <v>648</v>
      </c>
      <c r="B95" s="3751"/>
      <c r="C95" s="3751"/>
      <c r="D95" s="3752"/>
      <c r="E95" s="3753">
        <f>('03-BUSINESSCARD-OFR3'!G12+'03-BUSINESSCARD-OFR3'!G13+'03-BUSINESSCARD-OFR3'!G14+'03-BUSINESSCARD-OFR3'!G15+'03-BUSINESSCARD-OFR3'!G16+'03-BUSINESSCARD-OFR3'!G17+'03-BUSINESSCARD-OFR3'!G19)*E87</f>
        <v>24000</v>
      </c>
      <c r="F95" s="3753"/>
      <c r="G95" s="3754">
        <f>E95/E87*G87</f>
        <v>28800</v>
      </c>
      <c r="H95" s="3756"/>
      <c r="I95" s="3754">
        <f>G95/G87*I87</f>
        <v>36000</v>
      </c>
      <c r="J95" s="3755"/>
      <c r="K95" s="988">
        <f>I95/I100</f>
        <v>7.4673304293714993E-2</v>
      </c>
      <c r="L95" s="990"/>
      <c r="M95" s="660"/>
      <c r="N95" s="660"/>
      <c r="O95" s="660"/>
      <c r="P95" s="660"/>
      <c r="Q95" s="660"/>
    </row>
    <row r="96" spans="1:17" s="117" customFormat="1" ht="11.25" customHeight="1" x14ac:dyDescent="0.3">
      <c r="A96" s="3750"/>
      <c r="B96" s="3751"/>
      <c r="C96" s="3751"/>
      <c r="D96" s="3752"/>
      <c r="E96" s="3754"/>
      <c r="F96" s="3756"/>
      <c r="G96" s="3754"/>
      <c r="H96" s="3756"/>
      <c r="I96" s="3754"/>
      <c r="J96" s="3755"/>
      <c r="K96" s="988"/>
      <c r="L96" s="660"/>
      <c r="M96" s="660"/>
      <c r="N96" s="660"/>
      <c r="O96" s="660"/>
      <c r="P96" s="660"/>
      <c r="Q96" s="660"/>
    </row>
    <row r="97" spans="1:17" s="117" customFormat="1" ht="13" x14ac:dyDescent="0.3">
      <c r="A97" s="3750" t="s">
        <v>636</v>
      </c>
      <c r="B97" s="3751"/>
      <c r="C97" s="3751"/>
      <c r="D97" s="3752"/>
      <c r="E97" s="3754">
        <f>F48*E87</f>
        <v>126000</v>
      </c>
      <c r="F97" s="3756"/>
      <c r="G97" s="3754">
        <f>F48*G87</f>
        <v>151200</v>
      </c>
      <c r="H97" s="3756"/>
      <c r="I97" s="3754">
        <f>F48*I87</f>
        <v>189000</v>
      </c>
      <c r="J97" s="3755"/>
      <c r="K97" s="988">
        <f>I97/I100</f>
        <v>0.39203484754200374</v>
      </c>
      <c r="L97" s="660"/>
      <c r="M97" s="660"/>
      <c r="N97" s="660"/>
      <c r="O97" s="660"/>
      <c r="P97" s="660"/>
      <c r="Q97" s="660"/>
    </row>
    <row r="98" spans="1:17" s="117" customFormat="1" ht="13" x14ac:dyDescent="0.3">
      <c r="A98" s="3750" t="s">
        <v>660</v>
      </c>
      <c r="B98" s="3751"/>
      <c r="C98" s="3751"/>
      <c r="D98" s="3752"/>
      <c r="E98" s="3754"/>
      <c r="F98" s="3756"/>
      <c r="G98" s="3754">
        <f>('03-BUSINESSCARD-OFR3'!G48*'09-PROFITPARTNER-OFR3'!E87/2)-G93</f>
        <v>26500</v>
      </c>
      <c r="H98" s="3756"/>
      <c r="I98" s="3754">
        <f>G98+(G98/E87*G87)</f>
        <v>58300</v>
      </c>
      <c r="J98" s="3755"/>
      <c r="K98" s="988">
        <f>I98/I100</f>
        <v>0.12092926778676623</v>
      </c>
      <c r="L98" s="660"/>
      <c r="M98" s="660"/>
      <c r="N98" s="660"/>
      <c r="O98" s="660"/>
      <c r="P98" s="660"/>
      <c r="Q98" s="660"/>
    </row>
    <row r="99" spans="1:17" s="117" customFormat="1" ht="6.75" customHeight="1" x14ac:dyDescent="0.3">
      <c r="A99" s="3764"/>
      <c r="B99" s="3765"/>
      <c r="C99" s="3765"/>
      <c r="D99" s="3765"/>
      <c r="E99" s="3765"/>
      <c r="F99" s="3765"/>
      <c r="G99" s="3765"/>
      <c r="H99" s="3765"/>
      <c r="I99" s="3765"/>
      <c r="J99" s="3766"/>
      <c r="K99" s="988"/>
      <c r="L99" s="660"/>
      <c r="M99" s="660"/>
      <c r="N99" s="660"/>
      <c r="O99" s="660"/>
      <c r="P99" s="660"/>
      <c r="Q99" s="660"/>
    </row>
    <row r="100" spans="1:17" s="117" customFormat="1" ht="13.5" thickBot="1" x14ac:dyDescent="0.35">
      <c r="A100" s="3767" t="s">
        <v>1009</v>
      </c>
      <c r="B100" s="3768"/>
      <c r="C100" s="3768"/>
      <c r="D100" s="3768"/>
      <c r="E100" s="3769">
        <f>SUM(E89:F98)</f>
        <v>262000</v>
      </c>
      <c r="F100" s="3770"/>
      <c r="G100" s="3769">
        <f>SUM(G89:H98)</f>
        <v>354900</v>
      </c>
      <c r="H100" s="3770"/>
      <c r="I100" s="3769">
        <f>SUM(I89:J98)</f>
        <v>482100</v>
      </c>
      <c r="J100" s="3771"/>
      <c r="K100" s="660"/>
      <c r="L100" s="660"/>
      <c r="M100" s="660"/>
      <c r="N100" s="660"/>
      <c r="O100" s="660"/>
      <c r="P100" s="660"/>
      <c r="Q100" s="660"/>
    </row>
    <row r="101" spans="1:17" s="117" customFormat="1" ht="6.75" customHeight="1" x14ac:dyDescent="0.3">
      <c r="A101" s="3757"/>
      <c r="B101" s="3758"/>
      <c r="C101" s="3758"/>
      <c r="D101" s="3759"/>
      <c r="E101" s="3760"/>
      <c r="F101" s="3761"/>
      <c r="G101" s="3760"/>
      <c r="H101" s="3761"/>
      <c r="I101" s="3762"/>
      <c r="J101" s="3763"/>
      <c r="K101" s="660"/>
      <c r="L101" s="660"/>
      <c r="M101" s="660"/>
      <c r="N101" s="660"/>
      <c r="O101" s="660"/>
      <c r="P101" s="660"/>
      <c r="Q101" s="660"/>
    </row>
    <row r="102" spans="1:17" s="117" customFormat="1" ht="13" x14ac:dyDescent="0.3">
      <c r="A102" s="3750" t="s">
        <v>923</v>
      </c>
      <c r="B102" s="3751"/>
      <c r="C102" s="3751"/>
      <c r="D102" s="3752"/>
      <c r="E102" s="3754">
        <f>E89*E86</f>
        <v>15000</v>
      </c>
      <c r="F102" s="3756"/>
      <c r="G102" s="3754">
        <f>G89*E86</f>
        <v>18000</v>
      </c>
      <c r="H102" s="3756"/>
      <c r="I102" s="3754">
        <f>I89*E86</f>
        <v>22500</v>
      </c>
      <c r="J102" s="3755"/>
      <c r="K102" s="660"/>
      <c r="L102" s="660"/>
      <c r="M102" s="660"/>
      <c r="N102" s="660"/>
      <c r="O102" s="660"/>
      <c r="P102" s="660"/>
      <c r="Q102" s="660"/>
    </row>
    <row r="103" spans="1:17" s="117" customFormat="1" ht="13" x14ac:dyDescent="0.3">
      <c r="A103" s="3750" t="s">
        <v>924</v>
      </c>
      <c r="B103" s="3751"/>
      <c r="C103" s="3751"/>
      <c r="D103" s="3752"/>
      <c r="E103" s="3754"/>
      <c r="F103" s="3756"/>
      <c r="G103" s="3754"/>
      <c r="H103" s="3756"/>
      <c r="I103" s="3754"/>
      <c r="J103" s="3755"/>
      <c r="K103" s="660"/>
      <c r="L103" s="660"/>
      <c r="M103" s="660"/>
      <c r="N103" s="660"/>
      <c r="O103" s="660"/>
      <c r="P103" s="660"/>
      <c r="Q103" s="660"/>
    </row>
    <row r="104" spans="1:17" s="117" customFormat="1" ht="13" x14ac:dyDescent="0.3">
      <c r="A104" s="3750" t="s">
        <v>644</v>
      </c>
      <c r="B104" s="3751"/>
      <c r="C104" s="3751"/>
      <c r="D104" s="3752"/>
      <c r="E104" s="3754">
        <f>E92*E86</f>
        <v>1800</v>
      </c>
      <c r="F104" s="3756"/>
      <c r="G104" s="3754">
        <f>G92*E86</f>
        <v>2160</v>
      </c>
      <c r="H104" s="3756"/>
      <c r="I104" s="3754">
        <f>I92*E86</f>
        <v>2700</v>
      </c>
      <c r="J104" s="3755"/>
      <c r="K104" s="660"/>
      <c r="L104" s="660"/>
      <c r="M104" s="660"/>
      <c r="N104" s="660"/>
      <c r="O104" s="660"/>
      <c r="P104" s="660"/>
      <c r="Q104" s="660"/>
    </row>
    <row r="105" spans="1:17" s="117" customFormat="1" ht="13" x14ac:dyDescent="0.3">
      <c r="A105" s="3750" t="s">
        <v>645</v>
      </c>
      <c r="B105" s="3751"/>
      <c r="C105" s="3751"/>
      <c r="D105" s="3752"/>
      <c r="E105" s="3754"/>
      <c r="F105" s="3756"/>
      <c r="G105" s="3754">
        <f>E92*G86</f>
        <v>0</v>
      </c>
      <c r="H105" s="3756"/>
      <c r="I105" s="3754">
        <f>G105+G92*I86</f>
        <v>0</v>
      </c>
      <c r="J105" s="3755"/>
      <c r="K105" s="660"/>
      <c r="L105" s="660"/>
      <c r="M105" s="660"/>
      <c r="N105" s="660"/>
      <c r="O105" s="660"/>
      <c r="P105" s="660"/>
      <c r="Q105" s="660"/>
    </row>
    <row r="106" spans="1:17" s="117" customFormat="1" ht="13" x14ac:dyDescent="0.3">
      <c r="A106" s="3750" t="s">
        <v>921</v>
      </c>
      <c r="B106" s="3751"/>
      <c r="C106" s="3751"/>
      <c r="D106" s="3752"/>
      <c r="E106" s="3754">
        <f>E95*E86</f>
        <v>3600</v>
      </c>
      <c r="F106" s="3756"/>
      <c r="G106" s="3754">
        <f>G95*E86</f>
        <v>4320</v>
      </c>
      <c r="H106" s="3756"/>
      <c r="I106" s="3754">
        <f>I95*E86</f>
        <v>5400</v>
      </c>
      <c r="J106" s="3755"/>
      <c r="K106" s="660"/>
      <c r="L106" s="660"/>
      <c r="M106" s="660"/>
      <c r="N106" s="660"/>
      <c r="O106" s="660"/>
      <c r="P106" s="660"/>
      <c r="Q106" s="660"/>
    </row>
    <row r="107" spans="1:17" s="117" customFormat="1" ht="13" x14ac:dyDescent="0.3">
      <c r="A107" s="3750" t="s">
        <v>661</v>
      </c>
      <c r="B107" s="3751"/>
      <c r="C107" s="3751"/>
      <c r="D107" s="3752"/>
      <c r="E107" s="3754"/>
      <c r="F107" s="3756"/>
      <c r="G107" s="3754">
        <f>(E87*'03-BUSINESSCARD-OFR3'!M48/2)</f>
        <v>1850</v>
      </c>
      <c r="H107" s="3756"/>
      <c r="I107" s="3754">
        <f>(G87*'03-BUSINESSCARD-OFR3'!M48/2)+G107</f>
        <v>4070</v>
      </c>
      <c r="J107" s="3755"/>
      <c r="K107" s="660"/>
      <c r="L107" s="660"/>
      <c r="M107" s="660"/>
      <c r="N107" s="660"/>
      <c r="O107" s="660"/>
      <c r="P107" s="660"/>
      <c r="Q107" s="660"/>
    </row>
    <row r="108" spans="1:17" s="117" customFormat="1" ht="6.75" customHeight="1" x14ac:dyDescent="0.3">
      <c r="A108" s="3764"/>
      <c r="B108" s="3765"/>
      <c r="C108" s="3765"/>
      <c r="D108" s="3765"/>
      <c r="E108" s="3765"/>
      <c r="F108" s="3765"/>
      <c r="G108" s="3765"/>
      <c r="H108" s="3765"/>
      <c r="I108" s="3765"/>
      <c r="J108" s="3766"/>
      <c r="K108" s="988"/>
      <c r="L108" s="660"/>
      <c r="M108" s="660"/>
      <c r="N108" s="660"/>
      <c r="O108" s="660"/>
      <c r="P108" s="660"/>
      <c r="Q108" s="660"/>
    </row>
    <row r="109" spans="1:17" s="117" customFormat="1" ht="13.5" thickBot="1" x14ac:dyDescent="0.35">
      <c r="A109" s="3772" t="s">
        <v>1010</v>
      </c>
      <c r="B109" s="3773"/>
      <c r="C109" s="3773"/>
      <c r="D109" s="3774"/>
      <c r="E109" s="3769">
        <f>SUM(E102:F107)</f>
        <v>20400</v>
      </c>
      <c r="F109" s="3775"/>
      <c r="G109" s="3769">
        <f>SUM(G102:H107)</f>
        <v>26330</v>
      </c>
      <c r="H109" s="3775"/>
      <c r="I109" s="3769">
        <f>SUM(I102:J107)</f>
        <v>34670</v>
      </c>
      <c r="J109" s="3776"/>
      <c r="K109" s="660"/>
      <c r="L109" s="660"/>
      <c r="M109" s="660"/>
      <c r="N109" s="660"/>
      <c r="O109" s="660"/>
      <c r="P109" s="660"/>
      <c r="Q109" s="660"/>
    </row>
    <row r="110" spans="1:17" s="117" customFormat="1" ht="13" x14ac:dyDescent="0.3">
      <c r="A110" s="3777"/>
      <c r="B110" s="3778"/>
      <c r="C110" s="3778"/>
      <c r="D110" s="3779"/>
      <c r="E110" s="3593"/>
      <c r="F110" s="3780"/>
      <c r="G110" s="3593"/>
      <c r="H110" s="3780"/>
      <c r="I110" s="3593"/>
      <c r="J110" s="3781"/>
      <c r="K110" s="660"/>
      <c r="L110" s="660"/>
      <c r="M110" s="660"/>
      <c r="N110" s="660"/>
      <c r="O110" s="660"/>
      <c r="P110" s="660"/>
      <c r="Q110" s="660"/>
    </row>
    <row r="111" spans="1:17" s="117" customFormat="1" ht="13" x14ac:dyDescent="0.3">
      <c r="A111" s="3782" t="s">
        <v>647</v>
      </c>
      <c r="B111" s="3783"/>
      <c r="C111" s="3783"/>
      <c r="D111" s="3783"/>
      <c r="E111" s="3753">
        <f>E87*F71</f>
        <v>78000</v>
      </c>
      <c r="F111" s="3753"/>
      <c r="G111" s="3753">
        <f>G87*F71</f>
        <v>93600</v>
      </c>
      <c r="H111" s="3753"/>
      <c r="I111" s="3753">
        <f>I87*F71</f>
        <v>117000</v>
      </c>
      <c r="J111" s="3784"/>
      <c r="K111" s="660"/>
      <c r="L111" s="660"/>
      <c r="M111" s="660"/>
      <c r="N111" s="660"/>
      <c r="O111" s="660"/>
      <c r="P111" s="660"/>
      <c r="Q111" s="660"/>
    </row>
    <row r="112" spans="1:17" s="117" customFormat="1" ht="13" x14ac:dyDescent="0.3">
      <c r="A112" s="3750" t="s">
        <v>662</v>
      </c>
      <c r="B112" s="3751"/>
      <c r="C112" s="3751"/>
      <c r="D112" s="3752"/>
      <c r="E112" s="3754"/>
      <c r="F112" s="3756"/>
      <c r="G112" s="3754">
        <f>G105</f>
        <v>0</v>
      </c>
      <c r="H112" s="3756"/>
      <c r="I112" s="3754">
        <f>I105</f>
        <v>0</v>
      </c>
      <c r="J112" s="3755"/>
      <c r="K112" s="660"/>
      <c r="L112" s="660"/>
      <c r="M112" s="660"/>
      <c r="N112" s="660"/>
      <c r="O112" s="660"/>
      <c r="P112" s="660"/>
      <c r="Q112" s="660"/>
    </row>
    <row r="113" spans="1:17" s="117" customFormat="1" ht="13" x14ac:dyDescent="0.3">
      <c r="A113" s="3750" t="s">
        <v>661</v>
      </c>
      <c r="B113" s="3751"/>
      <c r="C113" s="3751"/>
      <c r="D113" s="3752"/>
      <c r="E113" s="3754"/>
      <c r="F113" s="3756"/>
      <c r="G113" s="3754">
        <f>G107</f>
        <v>1850</v>
      </c>
      <c r="H113" s="3756"/>
      <c r="I113" s="3754">
        <f>I107</f>
        <v>4070</v>
      </c>
      <c r="J113" s="3755"/>
      <c r="K113" s="988"/>
      <c r="L113" s="660"/>
      <c r="M113" s="660"/>
      <c r="N113" s="660"/>
      <c r="O113" s="660"/>
      <c r="P113" s="660"/>
      <c r="Q113" s="660"/>
    </row>
    <row r="114" spans="1:17" s="117" customFormat="1" ht="6.75" customHeight="1" x14ac:dyDescent="0.3">
      <c r="A114" s="3764"/>
      <c r="B114" s="3765"/>
      <c r="C114" s="3765"/>
      <c r="D114" s="3765"/>
      <c r="E114" s="3765"/>
      <c r="F114" s="3765"/>
      <c r="G114" s="3765"/>
      <c r="H114" s="3765"/>
      <c r="I114" s="3765"/>
      <c r="J114" s="3766"/>
      <c r="K114" s="988"/>
      <c r="L114" s="660"/>
      <c r="M114" s="660"/>
      <c r="N114" s="660"/>
      <c r="O114" s="660"/>
      <c r="P114" s="660"/>
      <c r="Q114" s="660"/>
    </row>
    <row r="115" spans="1:17" s="117" customFormat="1" ht="13" x14ac:dyDescent="0.3">
      <c r="A115" s="3785" t="s">
        <v>1011</v>
      </c>
      <c r="B115" s="3786"/>
      <c r="C115" s="3786"/>
      <c r="D115" s="3787"/>
      <c r="E115" s="3788">
        <f>SUM(E111:F113)+E109</f>
        <v>98400</v>
      </c>
      <c r="F115" s="3789"/>
      <c r="G115" s="3788">
        <f>SUM(G111:H113)+G109</f>
        <v>121780</v>
      </c>
      <c r="H115" s="3789"/>
      <c r="I115" s="3788">
        <f>SUM(I111:J113)+I109</f>
        <v>155740</v>
      </c>
      <c r="J115" s="3790"/>
      <c r="K115" s="988">
        <f>I115/I100</f>
        <v>0.32304501140842151</v>
      </c>
      <c r="L115" s="660"/>
      <c r="M115" s="660"/>
      <c r="N115" s="660"/>
      <c r="O115" s="660"/>
      <c r="P115" s="660"/>
      <c r="Q115" s="660"/>
    </row>
    <row r="116" spans="1:17" s="117" customFormat="1" ht="13" x14ac:dyDescent="0.3">
      <c r="A116" s="3791"/>
      <c r="B116" s="3792"/>
      <c r="C116" s="3792"/>
      <c r="D116" s="3793"/>
      <c r="E116" s="3595"/>
      <c r="F116" s="3668"/>
      <c r="G116" s="3595"/>
      <c r="H116" s="3668"/>
      <c r="I116" s="3595"/>
      <c r="J116" s="3794"/>
      <c r="K116" s="660"/>
      <c r="L116" s="660"/>
      <c r="M116" s="660"/>
      <c r="N116" s="660"/>
      <c r="O116" s="660"/>
      <c r="P116" s="660"/>
      <c r="Q116" s="660"/>
    </row>
    <row r="117" spans="1:17" s="117" customFormat="1" ht="13" x14ac:dyDescent="0.3">
      <c r="A117" s="3803" t="s">
        <v>355</v>
      </c>
      <c r="B117" s="3623"/>
      <c r="C117" s="3623"/>
      <c r="D117" s="3623"/>
      <c r="E117" s="3804">
        <f>L9</f>
        <v>1000</v>
      </c>
      <c r="F117" s="3804"/>
      <c r="G117" s="3804"/>
      <c r="H117" s="3804"/>
      <c r="I117" s="3804"/>
      <c r="J117" s="3805"/>
      <c r="K117" s="660"/>
      <c r="L117" s="660"/>
      <c r="M117" s="660"/>
      <c r="N117" s="660"/>
      <c r="O117" s="660"/>
      <c r="P117" s="660"/>
      <c r="Q117" s="660"/>
    </row>
    <row r="118" spans="1:17" s="118" customFormat="1" ht="12.75" customHeight="1" x14ac:dyDescent="0.3">
      <c r="A118" s="3806" t="s">
        <v>354</v>
      </c>
      <c r="B118" s="3807"/>
      <c r="C118" s="3807"/>
      <c r="D118" s="3807"/>
      <c r="E118" s="3804">
        <v>0</v>
      </c>
      <c r="F118" s="3804"/>
      <c r="G118" s="3804">
        <v>0</v>
      </c>
      <c r="H118" s="3804"/>
      <c r="I118" s="3804">
        <v>0</v>
      </c>
      <c r="J118" s="3805"/>
      <c r="K118" s="976"/>
      <c r="L118" s="976"/>
      <c r="M118" s="976"/>
      <c r="N118" s="976"/>
      <c r="O118" s="976"/>
      <c r="P118" s="976"/>
      <c r="Q118" s="976"/>
    </row>
    <row r="119" spans="1:17" s="118" customFormat="1" ht="13.5" thickBot="1" x14ac:dyDescent="0.35">
      <c r="A119" s="3795"/>
      <c r="B119" s="3796"/>
      <c r="C119" s="3796"/>
      <c r="D119" s="3796"/>
      <c r="E119" s="3797"/>
      <c r="F119" s="3797"/>
      <c r="G119" s="3797"/>
      <c r="H119" s="3797"/>
      <c r="I119" s="3797"/>
      <c r="J119" s="3798"/>
      <c r="K119" s="976"/>
      <c r="L119" s="976"/>
      <c r="M119" s="976"/>
      <c r="N119" s="976"/>
      <c r="O119" s="976"/>
      <c r="P119" s="976"/>
      <c r="Q119" s="976"/>
    </row>
    <row r="120" spans="1:17" s="160" customFormat="1" ht="15.5" x14ac:dyDescent="0.35">
      <c r="A120" s="3799" t="s">
        <v>353</v>
      </c>
      <c r="B120" s="3800"/>
      <c r="C120" s="3800"/>
      <c r="D120" s="3800"/>
      <c r="E120" s="3801">
        <f>E115-E117-E118</f>
        <v>97400</v>
      </c>
      <c r="F120" s="3801"/>
      <c r="G120" s="3801">
        <f>G115-G117-G118</f>
        <v>121780</v>
      </c>
      <c r="H120" s="3801"/>
      <c r="I120" s="3801">
        <f>I115-I117-I118</f>
        <v>155740</v>
      </c>
      <c r="J120" s="3802"/>
      <c r="K120" s="980"/>
      <c r="L120" s="980"/>
      <c r="M120" s="980"/>
      <c r="N120" s="980"/>
      <c r="O120" s="980"/>
      <c r="P120" s="980"/>
      <c r="Q120" s="980"/>
    </row>
    <row r="121" spans="1:17" s="160" customFormat="1" ht="16" thickBot="1" x14ac:dyDescent="0.4">
      <c r="A121" s="3820" t="s">
        <v>468</v>
      </c>
      <c r="B121" s="3821"/>
      <c r="C121" s="3821"/>
      <c r="D121" s="3821"/>
      <c r="E121" s="3822">
        <f>E120/E100</f>
        <v>0.37175572519083971</v>
      </c>
      <c r="F121" s="3822"/>
      <c r="G121" s="3822">
        <f>G120/G100</f>
        <v>0.34313891236968158</v>
      </c>
      <c r="H121" s="3822"/>
      <c r="I121" s="3822">
        <f>I120/I100</f>
        <v>0.32304501140842151</v>
      </c>
      <c r="J121" s="3823"/>
      <c r="K121" s="980"/>
      <c r="L121" s="980"/>
      <c r="M121" s="980"/>
      <c r="N121" s="980"/>
      <c r="O121" s="980"/>
      <c r="P121" s="980"/>
      <c r="Q121" s="980"/>
    </row>
    <row r="122" spans="1:17" s="117" customFormat="1" ht="13.5" thickTop="1" x14ac:dyDescent="0.3">
      <c r="A122" s="660"/>
      <c r="B122" s="660"/>
      <c r="C122" s="660"/>
      <c r="D122" s="660"/>
      <c r="E122" s="660"/>
      <c r="F122" s="660"/>
      <c r="G122" s="660"/>
      <c r="H122" s="660"/>
      <c r="I122" s="660"/>
      <c r="J122" s="660"/>
      <c r="K122" s="660"/>
      <c r="L122" s="660"/>
      <c r="M122" s="660"/>
      <c r="N122" s="660"/>
      <c r="O122" s="660"/>
      <c r="P122" s="660"/>
      <c r="Q122" s="660"/>
    </row>
    <row r="123" spans="1:17" s="117" customFormat="1" ht="13.5" thickBot="1" x14ac:dyDescent="0.35">
      <c r="A123" s="660"/>
      <c r="B123" s="660"/>
      <c r="C123" s="991"/>
      <c r="D123" s="660"/>
      <c r="E123" s="660"/>
      <c r="F123" s="660"/>
      <c r="G123" s="660"/>
      <c r="H123" s="660"/>
      <c r="I123" s="660"/>
      <c r="J123" s="660"/>
      <c r="K123" s="660"/>
      <c r="L123" s="660"/>
      <c r="M123" s="660"/>
      <c r="N123" s="660"/>
      <c r="O123" s="660"/>
      <c r="P123" s="660"/>
      <c r="Q123" s="660"/>
    </row>
    <row r="124" spans="1:17" ht="15.5" thickTop="1" thickBot="1" x14ac:dyDescent="0.4">
      <c r="A124" s="3814" t="s">
        <v>10</v>
      </c>
      <c r="B124" s="3824"/>
      <c r="C124" s="3824"/>
      <c r="D124" s="3824"/>
      <c r="E124" s="3824"/>
      <c r="F124" s="3824"/>
      <c r="G124" s="3824"/>
      <c r="H124" s="3824"/>
      <c r="I124" s="3824"/>
      <c r="J124" s="3824"/>
      <c r="K124" s="3824"/>
      <c r="L124" s="157"/>
      <c r="M124" s="2360" t="s">
        <v>491</v>
      </c>
      <c r="N124" s="2361"/>
      <c r="O124" s="2362"/>
      <c r="P124" s="34"/>
      <c r="Q124" s="64"/>
    </row>
    <row r="125" spans="1:17" ht="20.25" customHeight="1" x14ac:dyDescent="0.35">
      <c r="A125" s="3808" t="s">
        <v>714</v>
      </c>
      <c r="B125" s="3809"/>
      <c r="C125" s="3809"/>
      <c r="D125" s="3809"/>
      <c r="E125" s="3809"/>
      <c r="F125" s="3809"/>
      <c r="G125" s="3809"/>
      <c r="H125" s="3809"/>
      <c r="I125" s="3809"/>
      <c r="J125" s="3809"/>
      <c r="K125" s="3809"/>
      <c r="L125" s="40"/>
      <c r="M125" s="2401" t="s">
        <v>574</v>
      </c>
      <c r="N125" s="2402"/>
      <c r="O125" s="2403"/>
      <c r="P125" s="36"/>
      <c r="Q125" s="64"/>
    </row>
    <row r="126" spans="1:17" ht="20.25" customHeight="1" x14ac:dyDescent="0.35">
      <c r="A126" s="3810"/>
      <c r="B126" s="3811"/>
      <c r="C126" s="3811"/>
      <c r="D126" s="3811"/>
      <c r="E126" s="3811"/>
      <c r="F126" s="3811"/>
      <c r="G126" s="3811"/>
      <c r="H126" s="3811"/>
      <c r="I126" s="3811"/>
      <c r="J126" s="3811"/>
      <c r="K126" s="3811"/>
      <c r="L126" s="40"/>
      <c r="M126" s="2341"/>
      <c r="N126" s="2342"/>
      <c r="O126" s="2343"/>
      <c r="P126" s="36"/>
      <c r="Q126" s="64"/>
    </row>
    <row r="127" spans="1:17" ht="20.25" customHeight="1" x14ac:dyDescent="0.35">
      <c r="A127" s="3810"/>
      <c r="B127" s="3811"/>
      <c r="C127" s="3811"/>
      <c r="D127" s="3811"/>
      <c r="E127" s="3811"/>
      <c r="F127" s="3811"/>
      <c r="G127" s="3811"/>
      <c r="H127" s="3811"/>
      <c r="I127" s="3811"/>
      <c r="J127" s="3811"/>
      <c r="K127" s="3811"/>
      <c r="L127" s="40"/>
      <c r="M127" s="2341"/>
      <c r="N127" s="2342"/>
      <c r="O127" s="2343"/>
      <c r="P127" s="36"/>
      <c r="Q127" s="64"/>
    </row>
    <row r="128" spans="1:17" ht="20.25" customHeight="1" thickBot="1" x14ac:dyDescent="0.4">
      <c r="A128" s="3812"/>
      <c r="B128" s="3813"/>
      <c r="C128" s="3813"/>
      <c r="D128" s="3813"/>
      <c r="E128" s="3813"/>
      <c r="F128" s="3813"/>
      <c r="G128" s="3813"/>
      <c r="H128" s="3813"/>
      <c r="I128" s="3813"/>
      <c r="J128" s="3813"/>
      <c r="K128" s="3813"/>
      <c r="L128" s="40"/>
      <c r="M128" s="2344"/>
      <c r="N128" s="2345"/>
      <c r="O128" s="2346"/>
      <c r="P128" s="36"/>
      <c r="Q128" s="64"/>
    </row>
    <row r="129" spans="1:17" ht="15.5" thickTop="1" thickBot="1" x14ac:dyDescent="0.4">
      <c r="A129" s="64"/>
      <c r="B129" s="64"/>
      <c r="C129" s="64"/>
      <c r="D129" s="64"/>
      <c r="E129" s="64"/>
      <c r="F129" s="64"/>
      <c r="G129" s="64"/>
      <c r="H129" s="64"/>
      <c r="I129" s="64"/>
      <c r="J129" s="64"/>
      <c r="K129" s="64"/>
      <c r="L129" s="64"/>
      <c r="M129" s="34"/>
      <c r="N129" s="34"/>
      <c r="O129" s="34"/>
      <c r="P129" s="64"/>
      <c r="Q129" s="64"/>
    </row>
    <row r="130" spans="1:17" ht="15.5" thickTop="1" thickBot="1" x14ac:dyDescent="0.4">
      <c r="A130" s="3814" t="s">
        <v>11</v>
      </c>
      <c r="B130" s="3815"/>
      <c r="C130" s="3815"/>
      <c r="D130" s="3815"/>
      <c r="E130" s="3815"/>
      <c r="F130" s="3815"/>
      <c r="G130" s="3815"/>
      <c r="H130" s="3815"/>
      <c r="I130" s="3815"/>
      <c r="J130" s="3815"/>
      <c r="K130" s="3815"/>
      <c r="L130" s="157"/>
      <c r="M130" s="2360" t="s">
        <v>491</v>
      </c>
      <c r="N130" s="2361"/>
      <c r="O130" s="2362"/>
      <c r="P130" s="34"/>
      <c r="Q130" s="64"/>
    </row>
    <row r="131" spans="1:17" ht="20.25" customHeight="1" x14ac:dyDescent="0.35">
      <c r="A131" s="3808" t="s">
        <v>469</v>
      </c>
      <c r="B131" s="3816"/>
      <c r="C131" s="3816"/>
      <c r="D131" s="3816"/>
      <c r="E131" s="3816"/>
      <c r="F131" s="3816"/>
      <c r="G131" s="3816"/>
      <c r="H131" s="3816"/>
      <c r="I131" s="3816"/>
      <c r="J131" s="3816"/>
      <c r="K131" s="3816"/>
      <c r="L131" s="40"/>
      <c r="M131" s="2401" t="s">
        <v>575</v>
      </c>
      <c r="N131" s="2402"/>
      <c r="O131" s="2403"/>
      <c r="P131" s="36"/>
      <c r="Q131" s="64"/>
    </row>
    <row r="132" spans="1:17" ht="20.25" customHeight="1" x14ac:dyDescent="0.35">
      <c r="A132" s="3817"/>
      <c r="B132" s="2580"/>
      <c r="C132" s="2580"/>
      <c r="D132" s="2580"/>
      <c r="E132" s="2580"/>
      <c r="F132" s="2580"/>
      <c r="G132" s="2580"/>
      <c r="H132" s="2580"/>
      <c r="I132" s="2580"/>
      <c r="J132" s="2580"/>
      <c r="K132" s="2581"/>
      <c r="L132" s="40"/>
      <c r="M132" s="2341"/>
      <c r="N132" s="2342"/>
      <c r="O132" s="2343"/>
      <c r="P132" s="36"/>
      <c r="Q132" s="64"/>
    </row>
    <row r="133" spans="1:17" ht="20.25" customHeight="1" x14ac:dyDescent="0.35">
      <c r="A133" s="3817"/>
      <c r="B133" s="2580"/>
      <c r="C133" s="2580"/>
      <c r="D133" s="2580"/>
      <c r="E133" s="2580"/>
      <c r="F133" s="2580"/>
      <c r="G133" s="2580"/>
      <c r="H133" s="2580"/>
      <c r="I133" s="2580"/>
      <c r="J133" s="2580"/>
      <c r="K133" s="2581"/>
      <c r="L133" s="40"/>
      <c r="M133" s="2341"/>
      <c r="N133" s="2342"/>
      <c r="O133" s="2343"/>
      <c r="P133" s="36"/>
      <c r="Q133" s="64"/>
    </row>
    <row r="134" spans="1:17" ht="20.25" customHeight="1" thickBot="1" x14ac:dyDescent="0.4">
      <c r="A134" s="3818"/>
      <c r="B134" s="3819"/>
      <c r="C134" s="3819"/>
      <c r="D134" s="3819"/>
      <c r="E134" s="3819"/>
      <c r="F134" s="3819"/>
      <c r="G134" s="3819"/>
      <c r="H134" s="3819"/>
      <c r="I134" s="3819"/>
      <c r="J134" s="3819"/>
      <c r="K134" s="3819"/>
      <c r="L134" s="40"/>
      <c r="M134" s="2344"/>
      <c r="N134" s="2345"/>
      <c r="O134" s="2346"/>
      <c r="P134" s="36"/>
      <c r="Q134" s="64"/>
    </row>
    <row r="135" spans="1:17" ht="15" thickTop="1" x14ac:dyDescent="0.35">
      <c r="A135" s="64"/>
      <c r="B135" s="64"/>
      <c r="C135" s="64"/>
      <c r="D135" s="64"/>
      <c r="E135" s="64"/>
      <c r="F135" s="64"/>
      <c r="G135" s="64"/>
      <c r="H135" s="64"/>
      <c r="I135" s="64"/>
      <c r="J135" s="64"/>
      <c r="K135" s="64"/>
      <c r="L135" s="64"/>
      <c r="M135" s="64"/>
      <c r="N135" s="64"/>
      <c r="O135" s="64"/>
      <c r="P135" s="64"/>
      <c r="Q135" s="64"/>
    </row>
    <row r="136" spans="1:17" x14ac:dyDescent="0.35">
      <c r="A136" s="64"/>
      <c r="B136" s="64"/>
      <c r="C136" s="64"/>
      <c r="D136" s="64"/>
      <c r="E136" s="64"/>
      <c r="F136" s="64"/>
      <c r="G136" s="64"/>
      <c r="H136" s="64"/>
      <c r="I136" s="64"/>
      <c r="J136" s="64"/>
      <c r="K136" s="64"/>
      <c r="L136" s="64"/>
      <c r="M136" s="64"/>
      <c r="N136" s="64"/>
      <c r="O136" s="64"/>
      <c r="P136" s="64"/>
      <c r="Q136" s="64"/>
    </row>
    <row r="137" spans="1:17" x14ac:dyDescent="0.35">
      <c r="A137" s="64"/>
      <c r="B137" s="64"/>
      <c r="C137" s="64"/>
      <c r="D137" s="64"/>
      <c r="E137" s="64"/>
      <c r="F137" s="64"/>
      <c r="G137" s="64"/>
      <c r="H137" s="64"/>
      <c r="I137" s="64"/>
      <c r="J137" s="64"/>
      <c r="K137" s="64"/>
      <c r="L137" s="64"/>
      <c r="M137" s="64"/>
      <c r="N137" s="64"/>
      <c r="O137" s="64"/>
      <c r="P137" s="64"/>
      <c r="Q137" s="64"/>
    </row>
    <row r="138" spans="1:17" x14ac:dyDescent="0.35">
      <c r="A138" s="64"/>
      <c r="B138" s="64"/>
      <c r="C138" s="64"/>
      <c r="D138" s="64"/>
      <c r="E138" s="64"/>
      <c r="F138" s="64"/>
      <c r="G138" s="64"/>
      <c r="H138" s="64"/>
      <c r="I138" s="64"/>
      <c r="J138" s="64"/>
      <c r="K138" s="64"/>
      <c r="L138" s="64"/>
      <c r="M138" s="64"/>
      <c r="N138" s="64"/>
      <c r="O138" s="64"/>
      <c r="P138" s="64"/>
      <c r="Q138" s="64"/>
    </row>
    <row r="139" spans="1:17" x14ac:dyDescent="0.35">
      <c r="A139" s="64"/>
      <c r="B139" s="64"/>
      <c r="C139" s="64"/>
      <c r="D139" s="64"/>
      <c r="E139" s="64"/>
      <c r="F139" s="64"/>
      <c r="G139" s="64"/>
      <c r="H139" s="64"/>
      <c r="I139" s="64"/>
      <c r="J139" s="64"/>
      <c r="K139" s="64"/>
      <c r="L139" s="64"/>
      <c r="M139" s="64"/>
      <c r="N139" s="64"/>
      <c r="O139" s="64"/>
      <c r="P139" s="64"/>
      <c r="Q139" s="64"/>
    </row>
    <row r="140" spans="1:17" x14ac:dyDescent="0.35">
      <c r="A140" s="64"/>
      <c r="B140" s="64"/>
      <c r="C140" s="64"/>
      <c r="D140" s="64"/>
      <c r="E140" s="64"/>
      <c r="F140" s="64"/>
      <c r="G140" s="64"/>
      <c r="H140" s="64"/>
      <c r="I140" s="64"/>
      <c r="J140" s="64"/>
      <c r="K140" s="64"/>
      <c r="L140" s="64"/>
      <c r="M140" s="64"/>
      <c r="N140" s="64"/>
      <c r="O140" s="64"/>
      <c r="P140" s="64"/>
      <c r="Q140" s="64"/>
    </row>
    <row r="141" spans="1:17" x14ac:dyDescent="0.35">
      <c r="A141" s="64"/>
      <c r="B141" s="64"/>
      <c r="C141" s="64"/>
      <c r="D141" s="64"/>
      <c r="E141" s="64"/>
      <c r="F141" s="64"/>
      <c r="G141" s="64"/>
      <c r="H141" s="64"/>
      <c r="I141" s="64"/>
      <c r="J141" s="64"/>
      <c r="K141" s="64"/>
      <c r="L141" s="64"/>
      <c r="M141" s="64"/>
      <c r="N141" s="64"/>
      <c r="O141" s="64"/>
      <c r="P141" s="64"/>
      <c r="Q141" s="64"/>
    </row>
    <row r="142" spans="1:17" x14ac:dyDescent="0.35">
      <c r="A142" s="64"/>
      <c r="B142" s="64"/>
      <c r="C142" s="64"/>
      <c r="D142" s="64"/>
      <c r="E142" s="64"/>
      <c r="F142" s="64"/>
      <c r="G142" s="64"/>
      <c r="H142" s="64"/>
      <c r="I142" s="64"/>
      <c r="J142" s="64"/>
      <c r="K142" s="64"/>
      <c r="L142" s="64"/>
      <c r="M142" s="64"/>
      <c r="N142" s="64"/>
      <c r="O142" s="64"/>
      <c r="P142" s="64"/>
      <c r="Q142" s="64"/>
    </row>
    <row r="143" spans="1:17" x14ac:dyDescent="0.35">
      <c r="A143" s="64"/>
      <c r="B143" s="64"/>
      <c r="C143" s="64"/>
      <c r="D143" s="64"/>
      <c r="E143" s="64"/>
      <c r="F143" s="64"/>
      <c r="G143" s="64"/>
      <c r="H143" s="64"/>
      <c r="I143" s="64"/>
      <c r="J143" s="64"/>
      <c r="K143" s="64"/>
      <c r="L143" s="64"/>
      <c r="M143" s="64"/>
      <c r="N143" s="64"/>
      <c r="O143" s="64"/>
      <c r="P143" s="64"/>
      <c r="Q143" s="64"/>
    </row>
    <row r="144" spans="1:17" x14ac:dyDescent="0.35">
      <c r="A144" s="64"/>
      <c r="B144" s="64"/>
      <c r="C144" s="64"/>
      <c r="D144" s="64"/>
      <c r="E144" s="64"/>
      <c r="F144" s="64"/>
      <c r="G144" s="64"/>
      <c r="H144" s="64"/>
      <c r="I144" s="64"/>
      <c r="J144" s="64"/>
      <c r="K144" s="64"/>
      <c r="L144" s="64"/>
      <c r="M144" s="64"/>
      <c r="N144" s="64"/>
      <c r="O144" s="64"/>
      <c r="P144" s="64"/>
      <c r="Q144" s="64"/>
    </row>
    <row r="145" spans="1:17" x14ac:dyDescent="0.35">
      <c r="A145" s="64"/>
      <c r="B145" s="64"/>
      <c r="C145" s="64"/>
      <c r="D145" s="64"/>
      <c r="E145" s="64"/>
      <c r="F145" s="64"/>
      <c r="G145" s="64"/>
      <c r="H145" s="64"/>
      <c r="I145" s="64"/>
      <c r="J145" s="64"/>
      <c r="K145" s="64"/>
      <c r="L145" s="64"/>
      <c r="M145" s="64"/>
      <c r="N145" s="64"/>
      <c r="O145" s="64"/>
      <c r="P145" s="64"/>
      <c r="Q145" s="64"/>
    </row>
    <row r="146" spans="1:17" x14ac:dyDescent="0.35">
      <c r="A146" s="64"/>
      <c r="B146" s="64"/>
      <c r="C146" s="64"/>
      <c r="D146" s="64"/>
      <c r="E146" s="64"/>
      <c r="F146" s="64"/>
      <c r="G146" s="64"/>
      <c r="H146" s="64"/>
      <c r="I146" s="64"/>
      <c r="J146" s="64"/>
      <c r="K146" s="64"/>
      <c r="L146" s="64"/>
      <c r="M146" s="64"/>
      <c r="N146" s="64"/>
      <c r="O146" s="64"/>
      <c r="P146" s="64"/>
      <c r="Q146" s="64"/>
    </row>
    <row r="147" spans="1:17" x14ac:dyDescent="0.35">
      <c r="A147" s="64"/>
      <c r="B147" s="64"/>
      <c r="C147" s="64"/>
      <c r="D147" s="64"/>
      <c r="E147" s="64"/>
      <c r="F147" s="64"/>
      <c r="G147" s="64"/>
      <c r="H147" s="64"/>
      <c r="I147" s="64"/>
      <c r="J147" s="64"/>
      <c r="K147" s="64"/>
      <c r="L147" s="64"/>
      <c r="M147" s="64"/>
      <c r="N147" s="64"/>
      <c r="O147" s="64"/>
      <c r="P147" s="64"/>
      <c r="Q147" s="64"/>
    </row>
    <row r="148" spans="1:17" x14ac:dyDescent="0.35">
      <c r="A148" s="64"/>
      <c r="B148" s="64"/>
      <c r="C148" s="64"/>
      <c r="D148" s="64"/>
      <c r="E148" s="64"/>
      <c r="F148" s="64"/>
      <c r="G148" s="64"/>
      <c r="H148" s="64"/>
      <c r="I148" s="64"/>
      <c r="J148" s="64"/>
      <c r="K148" s="64"/>
      <c r="L148" s="64"/>
      <c r="M148" s="64"/>
      <c r="N148" s="64"/>
      <c r="O148" s="64"/>
      <c r="P148" s="64"/>
      <c r="Q148" s="64"/>
    </row>
    <row r="149" spans="1:17" x14ac:dyDescent="0.35">
      <c r="A149" s="64"/>
      <c r="B149" s="64"/>
      <c r="C149" s="64"/>
      <c r="D149" s="64"/>
      <c r="E149" s="64"/>
      <c r="F149" s="64"/>
      <c r="G149" s="64"/>
      <c r="H149" s="64"/>
      <c r="I149" s="64"/>
      <c r="J149" s="64"/>
      <c r="K149" s="64"/>
      <c r="L149" s="64"/>
      <c r="M149" s="64"/>
      <c r="N149" s="64"/>
      <c r="O149" s="64"/>
      <c r="P149" s="64"/>
      <c r="Q149" s="64"/>
    </row>
    <row r="150" spans="1:17" x14ac:dyDescent="0.35">
      <c r="A150" s="64"/>
      <c r="B150" s="64"/>
      <c r="C150" s="64"/>
      <c r="D150" s="64"/>
      <c r="E150" s="64"/>
      <c r="F150" s="64"/>
      <c r="G150" s="64"/>
      <c r="H150" s="64"/>
      <c r="I150" s="64"/>
      <c r="J150" s="64"/>
      <c r="K150" s="64"/>
      <c r="L150" s="64"/>
      <c r="M150" s="64"/>
      <c r="N150" s="64"/>
      <c r="O150" s="64"/>
      <c r="P150" s="64"/>
      <c r="Q150" s="64"/>
    </row>
    <row r="151" spans="1:17" x14ac:dyDescent="0.35">
      <c r="A151" s="64"/>
      <c r="B151" s="64"/>
      <c r="C151" s="64"/>
      <c r="D151" s="64"/>
      <c r="E151" s="64"/>
      <c r="F151" s="64"/>
      <c r="G151" s="64"/>
      <c r="H151" s="64"/>
      <c r="I151" s="64"/>
      <c r="J151" s="64"/>
      <c r="K151" s="64"/>
      <c r="L151" s="64"/>
      <c r="M151" s="64"/>
      <c r="N151" s="64"/>
      <c r="O151" s="64"/>
      <c r="P151" s="64"/>
      <c r="Q151" s="64"/>
    </row>
    <row r="152" spans="1:17" x14ac:dyDescent="0.35">
      <c r="A152" s="64"/>
      <c r="B152" s="64"/>
      <c r="C152" s="64"/>
      <c r="D152" s="64"/>
      <c r="E152" s="64"/>
      <c r="F152" s="64"/>
      <c r="G152" s="64"/>
      <c r="H152" s="64"/>
      <c r="I152" s="64"/>
      <c r="J152" s="64"/>
      <c r="K152" s="64"/>
      <c r="L152" s="64"/>
      <c r="M152" s="64"/>
      <c r="N152" s="64"/>
      <c r="O152" s="64"/>
      <c r="P152" s="64"/>
      <c r="Q152" s="64"/>
    </row>
  </sheetData>
  <mergeCells count="404">
    <mergeCell ref="A125:K128"/>
    <mergeCell ref="M125:O128"/>
    <mergeCell ref="A130:K130"/>
    <mergeCell ref="M130:O130"/>
    <mergeCell ref="A131:K134"/>
    <mergeCell ref="M131:O134"/>
    <mergeCell ref="A121:D121"/>
    <mergeCell ref="E121:F121"/>
    <mergeCell ref="G121:H121"/>
    <mergeCell ref="I121:J121"/>
    <mergeCell ref="A124:K124"/>
    <mergeCell ref="M124:O124"/>
    <mergeCell ref="A119:D119"/>
    <mergeCell ref="E119:F119"/>
    <mergeCell ref="G119:H119"/>
    <mergeCell ref="I119:J119"/>
    <mergeCell ref="A120:D120"/>
    <mergeCell ref="E120:F120"/>
    <mergeCell ref="G120:H120"/>
    <mergeCell ref="I120:J120"/>
    <mergeCell ref="A117:D117"/>
    <mergeCell ref="E117:F117"/>
    <mergeCell ref="G117:H117"/>
    <mergeCell ref="I117:J117"/>
    <mergeCell ref="A118:D118"/>
    <mergeCell ref="E118:F118"/>
    <mergeCell ref="G118:H118"/>
    <mergeCell ref="I118:J118"/>
    <mergeCell ref="A114:J114"/>
    <mergeCell ref="A115:D115"/>
    <mergeCell ref="E115:F115"/>
    <mergeCell ref="G115:H115"/>
    <mergeCell ref="I115:J115"/>
    <mergeCell ref="A116:D116"/>
    <mergeCell ref="E116:F116"/>
    <mergeCell ref="G116:H116"/>
    <mergeCell ref="I116:J116"/>
    <mergeCell ref="A112:D112"/>
    <mergeCell ref="E112:F112"/>
    <mergeCell ref="G112:H112"/>
    <mergeCell ref="I112:J112"/>
    <mergeCell ref="A113:D113"/>
    <mergeCell ref="E113:F113"/>
    <mergeCell ref="G113:H113"/>
    <mergeCell ref="I113:J113"/>
    <mergeCell ref="A110:D110"/>
    <mergeCell ref="E110:F110"/>
    <mergeCell ref="G110:H110"/>
    <mergeCell ref="I110:J110"/>
    <mergeCell ref="A111:D111"/>
    <mergeCell ref="E111:F111"/>
    <mergeCell ref="G111:H111"/>
    <mergeCell ref="I111:J111"/>
    <mergeCell ref="A107:D107"/>
    <mergeCell ref="E107:F107"/>
    <mergeCell ref="G107:H107"/>
    <mergeCell ref="I107:J107"/>
    <mergeCell ref="A108:J108"/>
    <mergeCell ref="A109:D109"/>
    <mergeCell ref="E109:F109"/>
    <mergeCell ref="G109:H109"/>
    <mergeCell ref="I109:J109"/>
    <mergeCell ref="A105:D105"/>
    <mergeCell ref="E105:F105"/>
    <mergeCell ref="G105:H105"/>
    <mergeCell ref="I105:J105"/>
    <mergeCell ref="A106:D106"/>
    <mergeCell ref="E106:F106"/>
    <mergeCell ref="G106:H106"/>
    <mergeCell ref="I106:J106"/>
    <mergeCell ref="A103:D103"/>
    <mergeCell ref="E103:F103"/>
    <mergeCell ref="G103:H103"/>
    <mergeCell ref="I103:J103"/>
    <mergeCell ref="A104:D104"/>
    <mergeCell ref="E104:F104"/>
    <mergeCell ref="G104:H104"/>
    <mergeCell ref="I104:J104"/>
    <mergeCell ref="A101:D101"/>
    <mergeCell ref="E101:F101"/>
    <mergeCell ref="G101:H101"/>
    <mergeCell ref="I101:J101"/>
    <mergeCell ref="A102:D102"/>
    <mergeCell ref="E102:F102"/>
    <mergeCell ref="G102:H102"/>
    <mergeCell ref="I102:J102"/>
    <mergeCell ref="A98:D98"/>
    <mergeCell ref="E98:F98"/>
    <mergeCell ref="G98:H98"/>
    <mergeCell ref="I98:J98"/>
    <mergeCell ref="A99:J99"/>
    <mergeCell ref="A100:D100"/>
    <mergeCell ref="E100:F100"/>
    <mergeCell ref="G100:H100"/>
    <mergeCell ref="I100:J100"/>
    <mergeCell ref="A96:D96"/>
    <mergeCell ref="E96:F96"/>
    <mergeCell ref="G96:H96"/>
    <mergeCell ref="I96:J96"/>
    <mergeCell ref="A97:D97"/>
    <mergeCell ref="E97:F97"/>
    <mergeCell ref="G97:H97"/>
    <mergeCell ref="I97:J97"/>
    <mergeCell ref="A94:D94"/>
    <mergeCell ref="E94:F94"/>
    <mergeCell ref="G94:H94"/>
    <mergeCell ref="I94:J94"/>
    <mergeCell ref="A95:D95"/>
    <mergeCell ref="E95:F95"/>
    <mergeCell ref="G95:H95"/>
    <mergeCell ref="I95:J95"/>
    <mergeCell ref="A92:D92"/>
    <mergeCell ref="E92:F92"/>
    <mergeCell ref="G92:H92"/>
    <mergeCell ref="I92:J92"/>
    <mergeCell ref="A93:D93"/>
    <mergeCell ref="E93:F93"/>
    <mergeCell ref="G93:H93"/>
    <mergeCell ref="I93:J93"/>
    <mergeCell ref="A90:D90"/>
    <mergeCell ref="E90:F90"/>
    <mergeCell ref="G90:H90"/>
    <mergeCell ref="I90:J90"/>
    <mergeCell ref="A91:D91"/>
    <mergeCell ref="E91:F91"/>
    <mergeCell ref="G91:H91"/>
    <mergeCell ref="I91:J91"/>
    <mergeCell ref="A87:D87"/>
    <mergeCell ref="E87:F87"/>
    <mergeCell ref="G87:H87"/>
    <mergeCell ref="I87:J87"/>
    <mergeCell ref="A88:J88"/>
    <mergeCell ref="A89:D89"/>
    <mergeCell ref="E89:F89"/>
    <mergeCell ref="G89:H89"/>
    <mergeCell ref="I89:J89"/>
    <mergeCell ref="A84:J84"/>
    <mergeCell ref="A85:D85"/>
    <mergeCell ref="E85:F85"/>
    <mergeCell ref="G85:H85"/>
    <mergeCell ref="I85:J85"/>
    <mergeCell ref="A86:D86"/>
    <mergeCell ref="E86:F86"/>
    <mergeCell ref="G86:H86"/>
    <mergeCell ref="I86:J86"/>
    <mergeCell ref="F77:G77"/>
    <mergeCell ref="B78:G78"/>
    <mergeCell ref="B79:E79"/>
    <mergeCell ref="F79:G79"/>
    <mergeCell ref="D80:E80"/>
    <mergeCell ref="F80:G80"/>
    <mergeCell ref="B70:G70"/>
    <mergeCell ref="D71:E71"/>
    <mergeCell ref="F71:G71"/>
    <mergeCell ref="B74:G74"/>
    <mergeCell ref="B75:G75"/>
    <mergeCell ref="F76:G76"/>
    <mergeCell ref="B66:G66"/>
    <mergeCell ref="B67:G67"/>
    <mergeCell ref="B68:E68"/>
    <mergeCell ref="F68:G68"/>
    <mergeCell ref="B69:E69"/>
    <mergeCell ref="F69:G69"/>
    <mergeCell ref="B62:E62"/>
    <mergeCell ref="F62:G62"/>
    <mergeCell ref="H62:I62"/>
    <mergeCell ref="J62:K62"/>
    <mergeCell ref="L62:M62"/>
    <mergeCell ref="B63:I63"/>
    <mergeCell ref="J63:K63"/>
    <mergeCell ref="L63:M63"/>
    <mergeCell ref="B60:E60"/>
    <mergeCell ref="J60:K60"/>
    <mergeCell ref="L60:M60"/>
    <mergeCell ref="B61:E61"/>
    <mergeCell ref="F61:G61"/>
    <mergeCell ref="H61:I61"/>
    <mergeCell ref="J61:K61"/>
    <mergeCell ref="L61:M61"/>
    <mergeCell ref="B58:E58"/>
    <mergeCell ref="F58:G58"/>
    <mergeCell ref="H58:I58"/>
    <mergeCell ref="J58:K58"/>
    <mergeCell ref="L58:M58"/>
    <mergeCell ref="B59:E59"/>
    <mergeCell ref="F59:G59"/>
    <mergeCell ref="J59:K59"/>
    <mergeCell ref="L59:M59"/>
    <mergeCell ref="B56:E56"/>
    <mergeCell ref="F56:G56"/>
    <mergeCell ref="H56:I56"/>
    <mergeCell ref="J56:K56"/>
    <mergeCell ref="L56:M56"/>
    <mergeCell ref="B57:E57"/>
    <mergeCell ref="F57:G57"/>
    <mergeCell ref="H57:I57"/>
    <mergeCell ref="J57:K57"/>
    <mergeCell ref="L57:M57"/>
    <mergeCell ref="B54:E54"/>
    <mergeCell ref="F54:G54"/>
    <mergeCell ref="H54:I54"/>
    <mergeCell ref="J54:K54"/>
    <mergeCell ref="L54:M54"/>
    <mergeCell ref="B55:E55"/>
    <mergeCell ref="F55:G55"/>
    <mergeCell ref="H55:I55"/>
    <mergeCell ref="J55:K55"/>
    <mergeCell ref="L55:M55"/>
    <mergeCell ref="B49:P49"/>
    <mergeCell ref="B50:E50"/>
    <mergeCell ref="F50:G50"/>
    <mergeCell ref="H50:I50"/>
    <mergeCell ref="J50:K50"/>
    <mergeCell ref="B53:M53"/>
    <mergeCell ref="B47:E47"/>
    <mergeCell ref="F47:G47"/>
    <mergeCell ref="H47:I47"/>
    <mergeCell ref="J47:K47"/>
    <mergeCell ref="L47:P47"/>
    <mergeCell ref="B48:E48"/>
    <mergeCell ref="F48:G48"/>
    <mergeCell ref="H48:I48"/>
    <mergeCell ref="J48:K48"/>
    <mergeCell ref="L48:P48"/>
    <mergeCell ref="B45:E45"/>
    <mergeCell ref="F45:G45"/>
    <mergeCell ref="H45:I45"/>
    <mergeCell ref="J45:K45"/>
    <mergeCell ref="L45:P45"/>
    <mergeCell ref="B46:E46"/>
    <mergeCell ref="F46:G46"/>
    <mergeCell ref="H46:I46"/>
    <mergeCell ref="J46:K46"/>
    <mergeCell ref="L46:P46"/>
    <mergeCell ref="B43:E43"/>
    <mergeCell ref="F43:G43"/>
    <mergeCell ref="H43:I43"/>
    <mergeCell ref="J43:K43"/>
    <mergeCell ref="L43:P43"/>
    <mergeCell ref="B44:E44"/>
    <mergeCell ref="F44:G44"/>
    <mergeCell ref="H44:I44"/>
    <mergeCell ref="J44:K44"/>
    <mergeCell ref="L44:P44"/>
    <mergeCell ref="B41:E41"/>
    <mergeCell ref="F41:G41"/>
    <mergeCell ref="H41:I41"/>
    <mergeCell ref="J41:K41"/>
    <mergeCell ref="L41:P41"/>
    <mergeCell ref="B42:E42"/>
    <mergeCell ref="F42:G42"/>
    <mergeCell ref="H42:I42"/>
    <mergeCell ref="J42:K42"/>
    <mergeCell ref="L42:P42"/>
    <mergeCell ref="B39:E39"/>
    <mergeCell ref="F39:G39"/>
    <mergeCell ref="H39:I39"/>
    <mergeCell ref="J39:K39"/>
    <mergeCell ref="L39:P39"/>
    <mergeCell ref="B40:E40"/>
    <mergeCell ref="F40:G40"/>
    <mergeCell ref="H40:I40"/>
    <mergeCell ref="J40:K40"/>
    <mergeCell ref="L40:P40"/>
    <mergeCell ref="B37:E37"/>
    <mergeCell ref="F37:G37"/>
    <mergeCell ref="H37:I37"/>
    <mergeCell ref="J37:K37"/>
    <mergeCell ref="L37:P37"/>
    <mergeCell ref="B38:E38"/>
    <mergeCell ref="F38:G38"/>
    <mergeCell ref="H38:I38"/>
    <mergeCell ref="J38:K38"/>
    <mergeCell ref="L38:P38"/>
    <mergeCell ref="B35:E35"/>
    <mergeCell ref="F35:G35"/>
    <mergeCell ref="H35:I35"/>
    <mergeCell ref="J35:K35"/>
    <mergeCell ref="L35:P35"/>
    <mergeCell ref="B36:E36"/>
    <mergeCell ref="F36:G36"/>
    <mergeCell ref="H36:I36"/>
    <mergeCell ref="J36:K36"/>
    <mergeCell ref="L36:P36"/>
    <mergeCell ref="B33:E33"/>
    <mergeCell ref="F33:G33"/>
    <mergeCell ref="H33:I33"/>
    <mergeCell ref="J33:K33"/>
    <mergeCell ref="L33:P33"/>
    <mergeCell ref="B34:P34"/>
    <mergeCell ref="B31:E31"/>
    <mergeCell ref="F31:G31"/>
    <mergeCell ref="H31:I31"/>
    <mergeCell ref="J31:K31"/>
    <mergeCell ref="L31:P31"/>
    <mergeCell ref="B32:E32"/>
    <mergeCell ref="F32:G32"/>
    <mergeCell ref="H32:I32"/>
    <mergeCell ref="J32:K32"/>
    <mergeCell ref="L32:P32"/>
    <mergeCell ref="B29:E29"/>
    <mergeCell ref="F29:G29"/>
    <mergeCell ref="H29:I29"/>
    <mergeCell ref="J29:K29"/>
    <mergeCell ref="L29:P29"/>
    <mergeCell ref="B30:E30"/>
    <mergeCell ref="F30:G30"/>
    <mergeCell ref="H30:I30"/>
    <mergeCell ref="J30:K30"/>
    <mergeCell ref="L30:P30"/>
    <mergeCell ref="B27:E27"/>
    <mergeCell ref="F27:G27"/>
    <mergeCell ref="H27:I27"/>
    <mergeCell ref="J27:K27"/>
    <mergeCell ref="L27:P27"/>
    <mergeCell ref="B28:E28"/>
    <mergeCell ref="F28:G28"/>
    <mergeCell ref="H28:I28"/>
    <mergeCell ref="J28:K28"/>
    <mergeCell ref="L28:P28"/>
    <mergeCell ref="B25:E25"/>
    <mergeCell ref="F25:G25"/>
    <mergeCell ref="H25:I25"/>
    <mergeCell ref="J25:K25"/>
    <mergeCell ref="L25:P25"/>
    <mergeCell ref="B26:E26"/>
    <mergeCell ref="F26:G26"/>
    <mergeCell ref="H26:I26"/>
    <mergeCell ref="J26:K26"/>
    <mergeCell ref="L26:P26"/>
    <mergeCell ref="B23:E23"/>
    <mergeCell ref="F23:G23"/>
    <mergeCell ref="H23:I23"/>
    <mergeCell ref="J23:K23"/>
    <mergeCell ref="L23:P23"/>
    <mergeCell ref="B24:E24"/>
    <mergeCell ref="F24:G24"/>
    <mergeCell ref="H24:I24"/>
    <mergeCell ref="J24:K24"/>
    <mergeCell ref="L24:P24"/>
    <mergeCell ref="B18:E18"/>
    <mergeCell ref="L18:M18"/>
    <mergeCell ref="B21:P21"/>
    <mergeCell ref="B22:E22"/>
    <mergeCell ref="F22:G22"/>
    <mergeCell ref="H22:I22"/>
    <mergeCell ref="J22:K22"/>
    <mergeCell ref="L22:P22"/>
    <mergeCell ref="B15:E15"/>
    <mergeCell ref="F15:G15"/>
    <mergeCell ref="H15:I15"/>
    <mergeCell ref="J15:K15"/>
    <mergeCell ref="L15:M15"/>
    <mergeCell ref="B16:E16"/>
    <mergeCell ref="F16:G16"/>
    <mergeCell ref="H16:I16"/>
    <mergeCell ref="J16:K16"/>
    <mergeCell ref="L16:M16"/>
    <mergeCell ref="F18:G18"/>
    <mergeCell ref="H18:I18"/>
    <mergeCell ref="J18:K18"/>
    <mergeCell ref="B13:E13"/>
    <mergeCell ref="F13:G13"/>
    <mergeCell ref="H13:I13"/>
    <mergeCell ref="J13:K13"/>
    <mergeCell ref="L13:M13"/>
    <mergeCell ref="B14:E14"/>
    <mergeCell ref="F14:G14"/>
    <mergeCell ref="H14:I14"/>
    <mergeCell ref="J14:K14"/>
    <mergeCell ref="L14:M14"/>
    <mergeCell ref="B11:E11"/>
    <mergeCell ref="F11:G11"/>
    <mergeCell ref="H11:I11"/>
    <mergeCell ref="J11:K11"/>
    <mergeCell ref="L11:M11"/>
    <mergeCell ref="B12:E12"/>
    <mergeCell ref="F12:G12"/>
    <mergeCell ref="H12:I12"/>
    <mergeCell ref="J12:K12"/>
    <mergeCell ref="L12:M12"/>
    <mergeCell ref="D1:G1"/>
    <mergeCell ref="I1:J1"/>
    <mergeCell ref="L1:M1"/>
    <mergeCell ref="D2:G2"/>
    <mergeCell ref="I2:J2"/>
    <mergeCell ref="L2:M2"/>
    <mergeCell ref="B9:E9"/>
    <mergeCell ref="L9:M9"/>
    <mergeCell ref="B10:E10"/>
    <mergeCell ref="F10:G10"/>
    <mergeCell ref="H10:I10"/>
    <mergeCell ref="J10:K10"/>
    <mergeCell ref="L10:M10"/>
    <mergeCell ref="A4:G4"/>
    <mergeCell ref="H4:P4"/>
    <mergeCell ref="A5:B5"/>
    <mergeCell ref="C5:P5"/>
    <mergeCell ref="B6:M6"/>
    <mergeCell ref="B7:E7"/>
    <mergeCell ref="F7:G7"/>
    <mergeCell ref="H7:I7"/>
    <mergeCell ref="J7:K7"/>
    <mergeCell ref="L7:M7"/>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C00-000000000000}">
      <formula1>AvancementTheme</formula1>
    </dataValidation>
  </dataValidations>
  <hyperlinks>
    <hyperlink ref="O1" location="DPDV_09PP3" display="PdV" xr:uid="{00000000-0004-0000-3C00-000000000000}"/>
    <hyperlink ref="P1" location="DKPI_09PP3" display="KPI's" xr:uid="{00000000-0004-0000-3C00-000001000000}"/>
  </hyperlinks>
  <pageMargins left="0.70866141732283472" right="0.70866141732283472" top="0.74803149606299213" bottom="0.74803149606299213" header="0.31496062992125984" footer="0.31496062992125984"/>
  <pageSetup paperSize="9" scale="31" orientation="portrait" r:id="rId1"/>
  <headerFooter>
    <oddHeader>&amp;LPAD Methodology (c) 2013-2014&amp;RStrategic Management Workshop</oddHeader>
    <oddFooter>&amp;L&amp;F&amp;C&amp;A&amp;RSituation au : &amp;D - page : &amp;P/&amp;N</oddFooter>
  </headerFooter>
  <drawing r:id="rId2"/>
  <legacy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79">
    <tabColor theme="8" tint="0.59999389629810485"/>
    <pageSetUpPr fitToPage="1"/>
  </sheetPr>
  <dimension ref="A1:BZ40"/>
  <sheetViews>
    <sheetView showGridLines="0" showRowColHeaders="0" zoomScaleNormal="100" workbookViewId="0">
      <pane ySplit="5" topLeftCell="A6" activePane="bottomLeft" state="frozen"/>
      <selection activeCell="E12" sqref="E12:H12"/>
      <selection pane="bottomLeft" activeCell="A12" sqref="A12:H12"/>
    </sheetView>
  </sheetViews>
  <sheetFormatPr baseColWidth="10" defaultColWidth="11.453125" defaultRowHeight="14.5" x14ac:dyDescent="0.35"/>
  <cols>
    <col min="1" max="1" width="8.54296875" style="61" customWidth="1"/>
    <col min="2" max="2" width="14.1796875" style="61" customWidth="1"/>
    <col min="3" max="11" width="11.453125" style="61"/>
    <col min="12" max="12" width="12.81640625" style="61" customWidth="1"/>
    <col min="13" max="14" width="11.453125" style="61"/>
    <col min="15" max="15" width="11.453125" style="61" customWidth="1"/>
    <col min="16" max="16" width="11.453125" style="61"/>
    <col min="17" max="17" width="8.1796875" style="61" customWidth="1"/>
    <col min="18" max="16384" width="11.453125" style="61"/>
  </cols>
  <sheetData>
    <row r="1" spans="1:78"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850"/>
      <c r="R1" s="450"/>
    </row>
    <row r="2" spans="1:78" s="59" customFormat="1" ht="18" customHeight="1" x14ac:dyDescent="0.35">
      <c r="A2" s="398"/>
      <c r="B2" s="398"/>
      <c r="C2" s="398"/>
      <c r="D2" s="1996" t="str">
        <f>NomClient</f>
        <v>BestEditor</v>
      </c>
      <c r="E2" s="1997"/>
      <c r="F2" s="1997"/>
      <c r="G2" s="1998"/>
      <c r="H2" s="398"/>
      <c r="I2" s="2164" t="s">
        <v>283</v>
      </c>
      <c r="J2" s="2000"/>
      <c r="K2" s="398"/>
      <c r="L2" s="2001">
        <v>41862.650127314817</v>
      </c>
      <c r="M2" s="2002"/>
      <c r="N2" s="399"/>
      <c r="O2" s="448">
        <f>IF(LEN(DPDV_10TL2)&gt;0,LEN(DPDV_10TL2),0-PDV_NBmini)</f>
        <v>-10</v>
      </c>
      <c r="P2" s="448">
        <f>IF(LEN(DKPI_10TL2)&gt;0,LEN(DKPI_10TL2),0-KPI_NBmini)</f>
        <v>-10</v>
      </c>
      <c r="Q2" s="851"/>
      <c r="R2" s="451"/>
    </row>
    <row r="3" spans="1:78" ht="6.75" customHeight="1" thickBot="1" x14ac:dyDescent="0.4">
      <c r="A3" s="401"/>
      <c r="B3" s="401"/>
      <c r="C3" s="401"/>
      <c r="D3" s="401"/>
      <c r="E3" s="401"/>
      <c r="F3" s="401"/>
      <c r="G3" s="401"/>
      <c r="H3" s="401"/>
      <c r="I3" s="401"/>
      <c r="J3" s="401"/>
      <c r="K3" s="401"/>
      <c r="L3" s="401"/>
      <c r="M3" s="401"/>
      <c r="N3" s="401"/>
      <c r="O3" s="401"/>
      <c r="P3" s="401"/>
      <c r="Q3" s="852"/>
      <c r="R3" s="64"/>
    </row>
    <row r="4" spans="1:78" s="1" customFormat="1" ht="24.75" customHeight="1" thickBot="1" x14ac:dyDescent="0.4">
      <c r="A4" s="924"/>
      <c r="B4" s="3851" t="str">
        <f>Parametre!B33 &amp; "   : "</f>
        <v xml:space="preserve">   : </v>
      </c>
      <c r="C4" s="3851"/>
      <c r="D4" s="3851"/>
      <c r="E4" s="3851"/>
      <c r="F4" s="3851"/>
      <c r="G4" s="3851"/>
      <c r="H4" s="3852" t="str">
        <f>"Taux de Lead nécessaire pour "&amp; NomProd2</f>
        <v>Taux de Lead nécessaire pour Offre 2</v>
      </c>
      <c r="I4" s="3852"/>
      <c r="J4" s="3852"/>
      <c r="K4" s="3852"/>
      <c r="L4" s="3852"/>
      <c r="M4" s="3852"/>
      <c r="N4" s="3852"/>
      <c r="O4" s="3852"/>
      <c r="P4" s="3852"/>
      <c r="Q4" s="3853"/>
      <c r="R4" s="435"/>
    </row>
    <row r="5" spans="1:78" s="193" customFormat="1" ht="38.25" customHeight="1" x14ac:dyDescent="0.35">
      <c r="A5" s="2017" t="s">
        <v>14</v>
      </c>
      <c r="B5" s="2017"/>
      <c r="C5" s="2018" t="s">
        <v>716</v>
      </c>
      <c r="D5" s="2018"/>
      <c r="E5" s="2018"/>
      <c r="F5" s="2018"/>
      <c r="G5" s="2018"/>
      <c r="H5" s="2018"/>
      <c r="I5" s="2018"/>
      <c r="J5" s="2018"/>
      <c r="K5" s="2018"/>
      <c r="L5" s="2018"/>
      <c r="M5" s="2018"/>
      <c r="N5" s="2018"/>
      <c r="O5" s="2018"/>
      <c r="P5" s="2018"/>
      <c r="Q5" s="2018"/>
      <c r="R5" s="452"/>
    </row>
    <row r="6" spans="1:78" s="49" customFormat="1" ht="15" thickBot="1" x14ac:dyDescent="0.4">
      <c r="A6" s="925"/>
      <c r="B6" s="926"/>
      <c r="C6" s="926"/>
      <c r="D6" s="926"/>
      <c r="E6" s="926"/>
      <c r="F6" s="926"/>
      <c r="G6" s="926"/>
      <c r="H6" s="3854"/>
      <c r="I6" s="3854"/>
      <c r="J6" s="926"/>
      <c r="K6" s="926"/>
      <c r="L6" s="926"/>
      <c r="M6" s="925"/>
      <c r="N6" s="925"/>
      <c r="O6" s="925"/>
      <c r="P6" s="925"/>
      <c r="Q6" s="925"/>
      <c r="R6" s="925"/>
    </row>
    <row r="7" spans="1:78" s="50" customFormat="1" ht="15" thickTop="1" x14ac:dyDescent="0.35">
      <c r="A7" s="3841" t="str">
        <f>"ETAPES CYCLE DE VENTE Offre " &amp; NomProd1</f>
        <v>ETAPES CYCLE DE VENTE Offre Offre 1</v>
      </c>
      <c r="B7" s="3842"/>
      <c r="C7" s="3842"/>
      <c r="D7" s="3842"/>
      <c r="E7" s="3842"/>
      <c r="F7" s="3842"/>
      <c r="G7" s="3842"/>
      <c r="H7" s="927" t="s">
        <v>374</v>
      </c>
      <c r="I7" s="928" t="s">
        <v>373</v>
      </c>
      <c r="J7" s="3842" t="s">
        <v>372</v>
      </c>
      <c r="K7" s="3842"/>
      <c r="L7" s="3842"/>
      <c r="M7" s="3855"/>
      <c r="N7" s="929"/>
      <c r="O7" s="930"/>
      <c r="P7" s="930"/>
      <c r="Q7" s="930"/>
      <c r="R7" s="931"/>
    </row>
    <row r="8" spans="1:78" s="272" customFormat="1" ht="9" customHeight="1" x14ac:dyDescent="0.35">
      <c r="A8" s="3856"/>
      <c r="B8" s="3857"/>
      <c r="C8" s="3857"/>
      <c r="D8" s="3857"/>
      <c r="E8" s="3857"/>
      <c r="F8" s="3857"/>
      <c r="G8" s="3857"/>
      <c r="H8" s="3857"/>
      <c r="I8" s="3857"/>
      <c r="J8" s="3857"/>
      <c r="K8" s="3857"/>
      <c r="L8" s="3857"/>
      <c r="M8" s="3858"/>
      <c r="N8" s="932"/>
      <c r="O8" s="933"/>
      <c r="P8" s="933"/>
      <c r="Q8" s="933"/>
      <c r="R8" s="933"/>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row>
    <row r="9" spans="1:78" s="49" customFormat="1" x14ac:dyDescent="0.35">
      <c r="A9" s="3846" t="s">
        <v>962</v>
      </c>
      <c r="B9" s="3847"/>
      <c r="C9" s="3847"/>
      <c r="D9" s="3847"/>
      <c r="E9" s="3847"/>
      <c r="F9" s="3847"/>
      <c r="G9" s="3847"/>
      <c r="H9" s="934"/>
      <c r="I9" s="923">
        <v>1000</v>
      </c>
      <c r="J9" s="3859" t="s">
        <v>700</v>
      </c>
      <c r="K9" s="3831"/>
      <c r="L9" s="3831"/>
      <c r="M9" s="3832"/>
      <c r="N9" s="935"/>
      <c r="O9" s="936"/>
      <c r="P9" s="936"/>
      <c r="Q9" s="936"/>
      <c r="R9" s="925"/>
    </row>
    <row r="10" spans="1:78" s="49" customFormat="1" x14ac:dyDescent="0.35">
      <c r="A10" s="3846" t="s">
        <v>715</v>
      </c>
      <c r="B10" s="3831"/>
      <c r="C10" s="3831"/>
      <c r="D10" s="3831"/>
      <c r="E10" s="3831"/>
      <c r="F10" s="3831"/>
      <c r="G10" s="3831"/>
      <c r="H10" s="938">
        <v>0.4</v>
      </c>
      <c r="I10" s="944">
        <f>I9*H10</f>
        <v>400</v>
      </c>
      <c r="J10" s="3847"/>
      <c r="K10" s="3847"/>
      <c r="L10" s="3847"/>
      <c r="M10" s="3848"/>
      <c r="N10" s="935"/>
      <c r="O10" s="936"/>
      <c r="P10" s="936"/>
      <c r="Q10" s="936"/>
      <c r="R10" s="925"/>
    </row>
    <row r="11" spans="1:78" s="49" customFormat="1" ht="43.5" customHeight="1" x14ac:dyDescent="0.35">
      <c r="A11" s="3843" t="s">
        <v>963</v>
      </c>
      <c r="B11" s="3849"/>
      <c r="C11" s="3849"/>
      <c r="D11" s="3849"/>
      <c r="E11" s="3849"/>
      <c r="F11" s="3849"/>
      <c r="G11" s="3850"/>
      <c r="H11" s="938">
        <v>0.5</v>
      </c>
      <c r="I11" s="944">
        <f>I10*H11</f>
        <v>200</v>
      </c>
      <c r="J11" s="3831"/>
      <c r="K11" s="3831"/>
      <c r="L11" s="3831"/>
      <c r="M11" s="3832"/>
      <c r="N11" s="935"/>
      <c r="O11" s="936"/>
      <c r="P11" s="936"/>
      <c r="Q11" s="936"/>
      <c r="R11" s="925"/>
    </row>
    <row r="12" spans="1:78" s="49" customFormat="1" ht="30.75" customHeight="1" x14ac:dyDescent="0.35">
      <c r="A12" s="3843" t="s">
        <v>964</v>
      </c>
      <c r="B12" s="3844"/>
      <c r="C12" s="3844"/>
      <c r="D12" s="3844"/>
      <c r="E12" s="3844"/>
      <c r="F12" s="3844"/>
      <c r="G12" s="3845"/>
      <c r="H12" s="938">
        <v>0.15</v>
      </c>
      <c r="I12" s="942">
        <f>I10*H12</f>
        <v>60</v>
      </c>
      <c r="J12" s="3831"/>
      <c r="K12" s="3831"/>
      <c r="L12" s="3831"/>
      <c r="M12" s="3832"/>
      <c r="N12" s="935"/>
      <c r="O12" s="936"/>
      <c r="P12" s="936"/>
      <c r="Q12" s="936"/>
      <c r="R12" s="925"/>
    </row>
    <row r="13" spans="1:78" s="49" customFormat="1" ht="23.25" customHeight="1" x14ac:dyDescent="0.35">
      <c r="A13" s="3846" t="s">
        <v>965</v>
      </c>
      <c r="B13" s="3831"/>
      <c r="C13" s="3831"/>
      <c r="D13" s="3831"/>
      <c r="E13" s="3831"/>
      <c r="F13" s="3831"/>
      <c r="G13" s="3831"/>
      <c r="H13" s="939">
        <v>0.5</v>
      </c>
      <c r="I13" s="945">
        <f>I12*H13</f>
        <v>30</v>
      </c>
      <c r="J13" s="3847"/>
      <c r="K13" s="3847"/>
      <c r="L13" s="3847"/>
      <c r="M13" s="3848"/>
      <c r="N13" s="935"/>
      <c r="O13" s="936"/>
      <c r="P13" s="936"/>
      <c r="Q13" s="936"/>
      <c r="R13" s="925"/>
    </row>
    <row r="14" spans="1:78" s="49" customFormat="1" x14ac:dyDescent="0.35">
      <c r="A14" s="3830"/>
      <c r="B14" s="3831"/>
      <c r="C14" s="3831"/>
      <c r="D14" s="3831"/>
      <c r="E14" s="3831"/>
      <c r="F14" s="3831"/>
      <c r="G14" s="3831"/>
      <c r="H14" s="940"/>
      <c r="I14" s="941"/>
      <c r="J14" s="3831"/>
      <c r="K14" s="3831"/>
      <c r="L14" s="3831"/>
      <c r="M14" s="3832"/>
      <c r="N14" s="935"/>
      <c r="O14" s="936"/>
      <c r="P14" s="936"/>
      <c r="Q14" s="936"/>
      <c r="R14" s="925"/>
    </row>
    <row r="15" spans="1:78" s="49" customFormat="1" x14ac:dyDescent="0.35">
      <c r="A15" s="3830"/>
      <c r="B15" s="3831"/>
      <c r="C15" s="3831"/>
      <c r="D15" s="3831"/>
      <c r="E15" s="3831"/>
      <c r="F15" s="3831"/>
      <c r="G15" s="3831"/>
      <c r="H15" s="942"/>
      <c r="I15" s="943"/>
      <c r="J15" s="3831"/>
      <c r="K15" s="3831"/>
      <c r="L15" s="3831"/>
      <c r="M15" s="3832"/>
      <c r="N15" s="935"/>
      <c r="O15" s="936"/>
      <c r="P15" s="936"/>
      <c r="Q15" s="936"/>
      <c r="R15" s="925"/>
    </row>
    <row r="16" spans="1:78" s="49" customFormat="1" ht="9" customHeight="1" thickBot="1" x14ac:dyDescent="0.4">
      <c r="A16" s="3833"/>
      <c r="B16" s="3834"/>
      <c r="C16" s="3834"/>
      <c r="D16" s="3834"/>
      <c r="E16" s="3834"/>
      <c r="F16" s="3834"/>
      <c r="G16" s="3834"/>
      <c r="H16" s="3834"/>
      <c r="I16" s="3834"/>
      <c r="J16" s="3834"/>
      <c r="K16" s="3834"/>
      <c r="L16" s="3834"/>
      <c r="M16" s="3835"/>
      <c r="N16" s="935"/>
      <c r="O16" s="936"/>
      <c r="P16" s="936"/>
      <c r="Q16" s="936"/>
      <c r="R16" s="925"/>
    </row>
    <row r="17" spans="1:76" ht="20.25" customHeight="1" thickTop="1" x14ac:dyDescent="0.35">
      <c r="A17" s="762"/>
      <c r="B17" s="762"/>
      <c r="C17" s="461"/>
      <c r="D17" s="461"/>
      <c r="E17" s="461"/>
      <c r="F17" s="461"/>
      <c r="G17" s="461"/>
      <c r="H17" s="461"/>
      <c r="I17" s="461"/>
      <c r="J17" s="461"/>
      <c r="K17" s="461"/>
      <c r="L17" s="461"/>
      <c r="M17" s="461"/>
      <c r="N17" s="461"/>
      <c r="O17" s="461"/>
      <c r="P17" s="461"/>
      <c r="Q17" s="762"/>
      <c r="R17" s="38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row>
    <row r="18" spans="1:76" ht="20.25" customHeight="1" thickBot="1" x14ac:dyDescent="0.4">
      <c r="A18" s="762"/>
      <c r="B18" s="762"/>
      <c r="C18" s="461"/>
      <c r="D18" s="461"/>
      <c r="E18" s="461"/>
      <c r="F18" s="461"/>
      <c r="G18" s="461"/>
      <c r="H18" s="461"/>
      <c r="I18" s="461"/>
      <c r="J18" s="461"/>
      <c r="K18" s="461"/>
      <c r="L18" s="461"/>
      <c r="M18" s="461"/>
      <c r="N18" s="461"/>
      <c r="O18" s="461"/>
      <c r="P18" s="461"/>
      <c r="Q18" s="762"/>
      <c r="R18" s="38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row>
    <row r="19" spans="1:76" ht="19.5" thickTop="1" thickBot="1" x14ac:dyDescent="0.4">
      <c r="A19" s="2577" t="s">
        <v>10</v>
      </c>
      <c r="B19" s="2578"/>
      <c r="C19" s="2578"/>
      <c r="D19" s="2578"/>
      <c r="E19" s="2578"/>
      <c r="F19" s="2578"/>
      <c r="G19" s="2578"/>
      <c r="H19" s="2578"/>
      <c r="I19" s="2578"/>
      <c r="J19" s="2578"/>
      <c r="K19" s="2578"/>
      <c r="L19" s="161"/>
      <c r="M19" s="2360" t="s">
        <v>491</v>
      </c>
      <c r="N19" s="2361"/>
      <c r="O19" s="2362"/>
      <c r="P19" s="34"/>
      <c r="Q19" s="64"/>
      <c r="R19" s="38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row>
    <row r="20" spans="1:76" ht="20.25" customHeight="1" x14ac:dyDescent="0.35">
      <c r="A20" s="2579"/>
      <c r="B20" s="2581"/>
      <c r="C20" s="2581"/>
      <c r="D20" s="2581"/>
      <c r="E20" s="2581"/>
      <c r="F20" s="2581"/>
      <c r="G20" s="2581"/>
      <c r="H20" s="2581"/>
      <c r="I20" s="2581"/>
      <c r="J20" s="2581"/>
      <c r="K20" s="2581"/>
      <c r="L20" s="41"/>
      <c r="M20" s="2401"/>
      <c r="N20" s="2402"/>
      <c r="O20" s="2403"/>
      <c r="P20" s="36"/>
      <c r="Q20" s="64"/>
      <c r="R20" s="38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row>
    <row r="21" spans="1:76" ht="20.25" customHeight="1" x14ac:dyDescent="0.35">
      <c r="A21" s="2579"/>
      <c r="B21" s="2581"/>
      <c r="C21" s="2581"/>
      <c r="D21" s="2581"/>
      <c r="E21" s="2581"/>
      <c r="F21" s="2581"/>
      <c r="G21" s="2581"/>
      <c r="H21" s="2581"/>
      <c r="I21" s="2581"/>
      <c r="J21" s="2581"/>
      <c r="K21" s="2581"/>
      <c r="L21" s="41"/>
      <c r="M21" s="2341"/>
      <c r="N21" s="2342"/>
      <c r="O21" s="2343"/>
      <c r="P21" s="36"/>
      <c r="Q21" s="64"/>
      <c r="R21" s="38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row>
    <row r="22" spans="1:76" ht="20.25" customHeight="1" x14ac:dyDescent="0.35">
      <c r="A22" s="2579"/>
      <c r="B22" s="2581"/>
      <c r="C22" s="2581"/>
      <c r="D22" s="2581"/>
      <c r="E22" s="2581"/>
      <c r="F22" s="2581"/>
      <c r="G22" s="2581"/>
      <c r="H22" s="2581"/>
      <c r="I22" s="2581"/>
      <c r="J22" s="2581"/>
      <c r="K22" s="2581"/>
      <c r="L22" s="41"/>
      <c r="M22" s="2341"/>
      <c r="N22" s="2342"/>
      <c r="O22" s="2343"/>
      <c r="P22" s="36"/>
      <c r="Q22" s="64"/>
      <c r="R22" s="38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row>
    <row r="23" spans="1:76" ht="20.25" customHeight="1" thickBot="1" x14ac:dyDescent="0.4">
      <c r="A23" s="2582"/>
      <c r="B23" s="2583"/>
      <c r="C23" s="2583"/>
      <c r="D23" s="2583"/>
      <c r="E23" s="2583"/>
      <c r="F23" s="2583"/>
      <c r="G23" s="2583"/>
      <c r="H23" s="2583"/>
      <c r="I23" s="2583"/>
      <c r="J23" s="2583"/>
      <c r="K23" s="2583"/>
      <c r="L23" s="41"/>
      <c r="M23" s="2344"/>
      <c r="N23" s="2345"/>
      <c r="O23" s="2346"/>
      <c r="P23" s="36"/>
      <c r="Q23" s="64"/>
      <c r="R23" s="38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row>
    <row r="24" spans="1:76" ht="15.5" thickTop="1" thickBot="1" x14ac:dyDescent="0.4">
      <c r="A24" s="64"/>
      <c r="B24" s="64"/>
      <c r="C24" s="64"/>
      <c r="D24" s="64"/>
      <c r="E24" s="64"/>
      <c r="F24" s="64"/>
      <c r="G24" s="64"/>
      <c r="H24" s="64"/>
      <c r="I24" s="64"/>
      <c r="J24" s="64"/>
      <c r="K24" s="64"/>
      <c r="L24" s="64"/>
      <c r="M24" s="34"/>
      <c r="N24" s="34"/>
      <c r="O24" s="34"/>
      <c r="P24" s="64"/>
      <c r="Q24" s="64"/>
      <c r="R24" s="38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row>
    <row r="25" spans="1:76" ht="19.5" thickTop="1" thickBot="1" x14ac:dyDescent="0.4">
      <c r="A25" s="2577" t="s">
        <v>11</v>
      </c>
      <c r="B25" s="2578"/>
      <c r="C25" s="2578"/>
      <c r="D25" s="2578"/>
      <c r="E25" s="2578"/>
      <c r="F25" s="2578"/>
      <c r="G25" s="2578"/>
      <c r="H25" s="2578"/>
      <c r="I25" s="2578"/>
      <c r="J25" s="2578"/>
      <c r="K25" s="2578"/>
      <c r="L25" s="161"/>
      <c r="M25" s="2360" t="s">
        <v>491</v>
      </c>
      <c r="N25" s="2361"/>
      <c r="O25" s="2362"/>
      <c r="P25" s="34"/>
      <c r="Q25" s="64"/>
      <c r="R25" s="38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row>
    <row r="26" spans="1:76" ht="20.25" customHeight="1" x14ac:dyDescent="0.35">
      <c r="A26" s="3836"/>
      <c r="B26" s="3837"/>
      <c r="C26" s="3837"/>
      <c r="D26" s="3837"/>
      <c r="E26" s="3837"/>
      <c r="F26" s="3837"/>
      <c r="G26" s="3837"/>
      <c r="H26" s="3837"/>
      <c r="I26" s="3837"/>
      <c r="J26" s="3837"/>
      <c r="K26" s="3838"/>
      <c r="L26" s="41"/>
      <c r="M26" s="2401"/>
      <c r="N26" s="2402"/>
      <c r="O26" s="2403"/>
      <c r="P26" s="36"/>
      <c r="Q26" s="64"/>
      <c r="R26" s="38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row>
    <row r="27" spans="1:76" ht="20.25" customHeight="1" x14ac:dyDescent="0.35">
      <c r="A27" s="3836"/>
      <c r="B27" s="3837"/>
      <c r="C27" s="3837"/>
      <c r="D27" s="3837"/>
      <c r="E27" s="3837"/>
      <c r="F27" s="3837"/>
      <c r="G27" s="3837"/>
      <c r="H27" s="3837"/>
      <c r="I27" s="3837"/>
      <c r="J27" s="3837"/>
      <c r="K27" s="3838"/>
      <c r="L27" s="41"/>
      <c r="M27" s="2341"/>
      <c r="N27" s="2342"/>
      <c r="O27" s="2343"/>
      <c r="P27" s="36"/>
      <c r="Q27" s="64"/>
      <c r="R27" s="38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row>
    <row r="28" spans="1:76" ht="20.25" customHeight="1" x14ac:dyDescent="0.35">
      <c r="A28" s="3836"/>
      <c r="B28" s="3837"/>
      <c r="C28" s="3837"/>
      <c r="D28" s="3837"/>
      <c r="E28" s="3837"/>
      <c r="F28" s="3837"/>
      <c r="G28" s="3837"/>
      <c r="H28" s="3837"/>
      <c r="I28" s="3837"/>
      <c r="J28" s="3837"/>
      <c r="K28" s="3838"/>
      <c r="L28" s="41"/>
      <c r="M28" s="2341"/>
      <c r="N28" s="2342"/>
      <c r="O28" s="2343"/>
      <c r="P28" s="36"/>
      <c r="Q28" s="64"/>
      <c r="R28" s="38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row>
    <row r="29" spans="1:76" ht="20.25" customHeight="1" thickBot="1" x14ac:dyDescent="0.4">
      <c r="A29" s="3839"/>
      <c r="B29" s="3840"/>
      <c r="C29" s="3840"/>
      <c r="D29" s="3840"/>
      <c r="E29" s="3840"/>
      <c r="F29" s="3840"/>
      <c r="G29" s="3840"/>
      <c r="H29" s="3840"/>
      <c r="I29" s="3840"/>
      <c r="J29" s="3840"/>
      <c r="K29" s="3840"/>
      <c r="L29" s="41"/>
      <c r="M29" s="2344"/>
      <c r="N29" s="2345"/>
      <c r="O29" s="2346"/>
      <c r="P29" s="36"/>
      <c r="Q29" s="64"/>
      <c r="R29" s="38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row>
    <row r="30" spans="1:76" ht="15" thickTop="1" x14ac:dyDescent="0.35">
      <c r="A30" s="64"/>
      <c r="B30" s="64"/>
      <c r="C30" s="64"/>
      <c r="D30" s="64"/>
      <c r="E30" s="64"/>
      <c r="F30" s="64"/>
      <c r="G30" s="64"/>
      <c r="H30" s="64"/>
      <c r="I30" s="64"/>
      <c r="J30" s="64"/>
      <c r="K30" s="64"/>
      <c r="L30" s="64"/>
      <c r="M30" s="64"/>
      <c r="N30" s="64"/>
      <c r="O30" s="64"/>
      <c r="P30" s="64"/>
      <c r="Q30" s="64"/>
      <c r="R30" s="38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row>
    <row r="31" spans="1:76" x14ac:dyDescent="0.35">
      <c r="A31" s="64"/>
      <c r="B31" s="64"/>
      <c r="C31" s="64"/>
      <c r="D31" s="64"/>
      <c r="E31" s="64"/>
      <c r="F31" s="64"/>
      <c r="G31" s="64"/>
      <c r="H31" s="64"/>
      <c r="I31" s="64"/>
      <c r="J31" s="64"/>
      <c r="K31" s="64"/>
      <c r="L31" s="64"/>
      <c r="M31" s="64"/>
      <c r="N31" s="64"/>
      <c r="O31" s="64"/>
      <c r="P31" s="64"/>
      <c r="Q31" s="64"/>
      <c r="R31" s="38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row>
    <row r="32" spans="1:76" ht="15" thickBot="1" x14ac:dyDescent="0.4">
      <c r="A32" s="64"/>
      <c r="B32" s="64"/>
      <c r="C32" s="64"/>
      <c r="D32" s="64"/>
      <c r="E32" s="64"/>
      <c r="F32" s="64"/>
      <c r="G32" s="64"/>
      <c r="H32" s="64"/>
      <c r="I32" s="64"/>
      <c r="J32" s="64"/>
      <c r="K32" s="64"/>
      <c r="L32" s="64"/>
      <c r="M32" s="64"/>
      <c r="N32" s="64"/>
      <c r="O32" s="64"/>
      <c r="P32" s="64"/>
      <c r="Q32" s="64"/>
      <c r="R32" s="64"/>
    </row>
    <row r="33" spans="1:18" s="49" customFormat="1" ht="15" thickTop="1" x14ac:dyDescent="0.35">
      <c r="A33" s="925"/>
      <c r="B33" s="3841" t="s">
        <v>521</v>
      </c>
      <c r="C33" s="3842"/>
      <c r="D33" s="3842"/>
      <c r="E33" s="3842"/>
      <c r="F33" s="3842"/>
      <c r="G33" s="937"/>
      <c r="H33" s="925"/>
      <c r="I33" s="925"/>
      <c r="J33" s="925"/>
      <c r="K33" s="925"/>
      <c r="L33" s="925"/>
      <c r="M33" s="925"/>
      <c r="N33" s="925"/>
      <c r="O33" s="925"/>
      <c r="P33" s="925"/>
      <c r="Q33" s="925"/>
      <c r="R33" s="925"/>
    </row>
    <row r="34" spans="1:18" s="49" customFormat="1" x14ac:dyDescent="0.35">
      <c r="A34" s="925"/>
      <c r="B34" s="3825" t="s">
        <v>652</v>
      </c>
      <c r="C34" s="3826"/>
      <c r="D34" s="3826"/>
      <c r="E34" s="3826"/>
      <c r="F34" s="3826"/>
      <c r="G34" s="921" t="s">
        <v>603</v>
      </c>
      <c r="H34" s="925"/>
      <c r="I34" s="925"/>
      <c r="J34" s="925"/>
      <c r="K34" s="925"/>
      <c r="L34" s="925"/>
      <c r="M34" s="925"/>
      <c r="N34" s="925"/>
      <c r="O34" s="925"/>
      <c r="P34" s="925"/>
      <c r="Q34" s="925"/>
      <c r="R34" s="925"/>
    </row>
    <row r="35" spans="1:18" s="49" customFormat="1" x14ac:dyDescent="0.35">
      <c r="A35" s="925"/>
      <c r="B35" s="3825" t="s">
        <v>653</v>
      </c>
      <c r="C35" s="3826"/>
      <c r="D35" s="3826"/>
      <c r="E35" s="3826"/>
      <c r="F35" s="3826"/>
      <c r="G35" s="922"/>
      <c r="H35" s="925"/>
      <c r="I35" s="925"/>
      <c r="J35" s="925"/>
      <c r="K35" s="925"/>
      <c r="L35" s="925"/>
      <c r="M35" s="925"/>
      <c r="N35" s="925"/>
      <c r="O35" s="925"/>
      <c r="P35" s="925"/>
      <c r="Q35" s="925"/>
      <c r="R35" s="925"/>
    </row>
    <row r="36" spans="1:18" s="49" customFormat="1" x14ac:dyDescent="0.35">
      <c r="A36" s="925"/>
      <c r="B36" s="3825" t="s">
        <v>654</v>
      </c>
      <c r="C36" s="3826"/>
      <c r="D36" s="3826"/>
      <c r="E36" s="3826"/>
      <c r="F36" s="3826"/>
      <c r="G36" s="922"/>
      <c r="H36" s="925"/>
      <c r="I36" s="925"/>
      <c r="J36" s="925"/>
      <c r="K36" s="925"/>
      <c r="L36" s="925"/>
      <c r="M36" s="925"/>
      <c r="N36" s="925"/>
      <c r="O36" s="925"/>
      <c r="P36" s="925"/>
      <c r="Q36" s="925"/>
      <c r="R36" s="925"/>
    </row>
    <row r="37" spans="1:18" s="49" customFormat="1" x14ac:dyDescent="0.35">
      <c r="A37" s="925"/>
      <c r="B37" s="3825" t="s">
        <v>655</v>
      </c>
      <c r="C37" s="3826"/>
      <c r="D37" s="3826"/>
      <c r="E37" s="3826"/>
      <c r="F37" s="3826"/>
      <c r="G37" s="922"/>
      <c r="H37" s="925"/>
      <c r="I37" s="925"/>
      <c r="J37" s="925"/>
      <c r="K37" s="925"/>
      <c r="L37" s="925"/>
      <c r="M37" s="925"/>
      <c r="N37" s="925"/>
      <c r="O37" s="925"/>
      <c r="P37" s="925"/>
      <c r="Q37" s="925"/>
      <c r="R37" s="925"/>
    </row>
    <row r="38" spans="1:18" s="49" customFormat="1" x14ac:dyDescent="0.35">
      <c r="A38" s="925"/>
      <c r="B38" s="3825" t="s">
        <v>656</v>
      </c>
      <c r="C38" s="3826"/>
      <c r="D38" s="3826"/>
      <c r="E38" s="3826"/>
      <c r="F38" s="3826"/>
      <c r="G38" s="921" t="s">
        <v>657</v>
      </c>
      <c r="H38" s="925"/>
      <c r="I38" s="925"/>
      <c r="J38" s="925"/>
      <c r="K38" s="925"/>
      <c r="L38" s="925"/>
      <c r="M38" s="925"/>
      <c r="N38" s="925"/>
      <c r="O38" s="925"/>
      <c r="P38" s="925"/>
      <c r="Q38" s="925"/>
      <c r="R38" s="925"/>
    </row>
    <row r="39" spans="1:18" s="49" customFormat="1" ht="15" thickBot="1" x14ac:dyDescent="0.4">
      <c r="A39" s="925"/>
      <c r="B39" s="3827"/>
      <c r="C39" s="3828"/>
      <c r="D39" s="3828"/>
      <c r="E39" s="3828"/>
      <c r="F39" s="3828"/>
      <c r="G39" s="3829"/>
      <c r="H39" s="925"/>
      <c r="I39" s="925"/>
      <c r="J39" s="925"/>
      <c r="K39" s="925"/>
      <c r="L39" s="925"/>
      <c r="M39" s="925"/>
      <c r="N39" s="925"/>
      <c r="O39" s="925"/>
      <c r="P39" s="925"/>
      <c r="Q39" s="925"/>
      <c r="R39" s="925"/>
    </row>
    <row r="40" spans="1:18" ht="15" thickTop="1" x14ac:dyDescent="0.35">
      <c r="A40" s="64"/>
      <c r="B40" s="64"/>
      <c r="C40" s="64"/>
      <c r="D40" s="64"/>
      <c r="E40" s="64"/>
      <c r="F40" s="64"/>
      <c r="G40" s="64"/>
      <c r="H40" s="64"/>
      <c r="I40" s="64"/>
      <c r="J40" s="64"/>
      <c r="K40" s="64"/>
      <c r="L40" s="64"/>
      <c r="M40" s="64"/>
      <c r="N40" s="64"/>
      <c r="O40" s="64"/>
      <c r="P40" s="64"/>
      <c r="Q40" s="64"/>
      <c r="R40" s="64"/>
    </row>
  </sheetData>
  <mergeCells count="44">
    <mergeCell ref="D1:G1"/>
    <mergeCell ref="I1:J1"/>
    <mergeCell ref="L1:M1"/>
    <mergeCell ref="D2:G2"/>
    <mergeCell ref="I2:J2"/>
    <mergeCell ref="L2:M2"/>
    <mergeCell ref="A11:G11"/>
    <mergeCell ref="J11:M11"/>
    <mergeCell ref="B4:G4"/>
    <mergeCell ref="H4:Q4"/>
    <mergeCell ref="A5:B5"/>
    <mergeCell ref="C5:Q5"/>
    <mergeCell ref="H6:I6"/>
    <mergeCell ref="A7:G7"/>
    <mergeCell ref="J7:M7"/>
    <mergeCell ref="A8:M8"/>
    <mergeCell ref="A9:G9"/>
    <mergeCell ref="J9:M9"/>
    <mergeCell ref="A10:G10"/>
    <mergeCell ref="J10:M10"/>
    <mergeCell ref="A12:G12"/>
    <mergeCell ref="J12:M12"/>
    <mergeCell ref="A13:G13"/>
    <mergeCell ref="J13:M13"/>
    <mergeCell ref="A14:G14"/>
    <mergeCell ref="J14:M14"/>
    <mergeCell ref="B34:F34"/>
    <mergeCell ref="A15:G15"/>
    <mergeCell ref="J15:M15"/>
    <mergeCell ref="A16:M16"/>
    <mergeCell ref="A19:K19"/>
    <mergeCell ref="M19:O19"/>
    <mergeCell ref="A20:K23"/>
    <mergeCell ref="M20:O23"/>
    <mergeCell ref="A25:K25"/>
    <mergeCell ref="M25:O25"/>
    <mergeCell ref="A26:K29"/>
    <mergeCell ref="M26:O29"/>
    <mergeCell ref="B33:F33"/>
    <mergeCell ref="B35:F35"/>
    <mergeCell ref="B36:F36"/>
    <mergeCell ref="B37:F37"/>
    <mergeCell ref="B38:F38"/>
    <mergeCell ref="B39:G39"/>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D00-000000000000}">
      <formula1>AvancementTheme</formula1>
    </dataValidation>
  </dataValidations>
  <hyperlinks>
    <hyperlink ref="O1" location="DPDV_10TL2" display="PdV" xr:uid="{00000000-0004-0000-3D00-000000000000}"/>
    <hyperlink ref="P1" location="DKPI_10TL2" display="KPI's" xr:uid="{00000000-0004-0000-3D00-000001000000}"/>
  </hyperlinks>
  <pageMargins left="0.70866141732283472" right="0.70866141732283472" top="0.74803149606299213" bottom="0.74803149606299213" header="0.31496062992125984" footer="0.31496062992125984"/>
  <pageSetup paperSize="9" scale="45" orientation="portrait" r:id="rId1"/>
  <headerFooter>
    <oddHeader>&amp;LPAD Methodology (c) 2013-2014&amp;RStrategic Management Workshop</oddHeader>
    <oddFooter>&amp;L&amp;F&amp;C&amp;A&amp;RSituation au : &amp;D - page : &amp;P/&amp;N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80">
    <tabColor theme="8" tint="0.59999389629810485"/>
    <pageSetUpPr fitToPage="1"/>
  </sheetPr>
  <dimension ref="A1:BZ39"/>
  <sheetViews>
    <sheetView showGridLines="0" showRowColHeaders="0" zoomScaleNormal="100" workbookViewId="0">
      <pane ySplit="5" topLeftCell="A6" activePane="bottomLeft" state="frozen"/>
      <selection activeCell="E12" sqref="E12:H12"/>
      <selection pane="bottomLeft" activeCell="A12" sqref="A12:H12"/>
    </sheetView>
  </sheetViews>
  <sheetFormatPr baseColWidth="10" defaultColWidth="11.453125" defaultRowHeight="14.5" x14ac:dyDescent="0.35"/>
  <cols>
    <col min="1" max="1" width="8.54296875" style="61" customWidth="1"/>
    <col min="2" max="2" width="14.1796875" style="61" customWidth="1"/>
    <col min="3" max="11" width="11.453125" style="61"/>
    <col min="12" max="12" width="12.81640625" style="61" customWidth="1"/>
    <col min="13" max="14" width="11.453125" style="61"/>
    <col min="15" max="15" width="11.453125" style="61" customWidth="1"/>
    <col min="16" max="16" width="11.453125" style="61"/>
    <col min="17" max="17" width="8.1796875" style="61" customWidth="1"/>
    <col min="18" max="16384" width="11.453125" style="61"/>
  </cols>
  <sheetData>
    <row r="1" spans="1:78" s="55" customFormat="1" ht="15" customHeight="1" x14ac:dyDescent="0.35">
      <c r="A1" s="394"/>
      <c r="B1" s="394"/>
      <c r="C1" s="394"/>
      <c r="D1" s="1995" t="s">
        <v>5</v>
      </c>
      <c r="E1" s="1995"/>
      <c r="F1" s="1995"/>
      <c r="G1" s="1995"/>
      <c r="H1" s="396"/>
      <c r="I1" s="1995" t="s">
        <v>6</v>
      </c>
      <c r="J1" s="1995"/>
      <c r="K1" s="394"/>
      <c r="L1" s="1995" t="s">
        <v>9</v>
      </c>
      <c r="M1" s="1995"/>
      <c r="N1" s="394"/>
      <c r="O1" s="459" t="s">
        <v>2</v>
      </c>
      <c r="P1" s="459" t="s">
        <v>3</v>
      </c>
      <c r="Q1" s="850"/>
      <c r="R1" s="450"/>
    </row>
    <row r="2" spans="1:78" s="59" customFormat="1" ht="18" customHeight="1" x14ac:dyDescent="0.35">
      <c r="A2" s="398"/>
      <c r="B2" s="398"/>
      <c r="C2" s="398"/>
      <c r="D2" s="1996" t="str">
        <f>NomClient</f>
        <v>BestEditor</v>
      </c>
      <c r="E2" s="1997"/>
      <c r="F2" s="1997"/>
      <c r="G2" s="1998"/>
      <c r="H2" s="398"/>
      <c r="I2" s="2164" t="s">
        <v>283</v>
      </c>
      <c r="J2" s="2000"/>
      <c r="K2" s="398"/>
      <c r="L2" s="2001">
        <v>41862.642743055556</v>
      </c>
      <c r="M2" s="2002"/>
      <c r="N2" s="399"/>
      <c r="O2" s="448">
        <f>IF(LEN(DPDV_10TL3)&gt;0,LEN(DPDV_10TL3),0-PDV_NBmini)</f>
        <v>-10</v>
      </c>
      <c r="P2" s="448">
        <f>IF(LEN(DKPI_10TL3)&gt;0,LEN(DKPI_10TL3),0-KPI_NBmini)</f>
        <v>-10</v>
      </c>
      <c r="Q2" s="851"/>
      <c r="R2" s="451"/>
    </row>
    <row r="3" spans="1:78" ht="6.75" customHeight="1" thickBot="1" x14ac:dyDescent="0.4">
      <c r="A3" s="401"/>
      <c r="B3" s="401"/>
      <c r="C3" s="401"/>
      <c r="D3" s="401"/>
      <c r="E3" s="401"/>
      <c r="F3" s="401"/>
      <c r="G3" s="401"/>
      <c r="H3" s="401"/>
      <c r="I3" s="401"/>
      <c r="J3" s="401"/>
      <c r="K3" s="401"/>
      <c r="L3" s="401"/>
      <c r="M3" s="401"/>
      <c r="N3" s="401"/>
      <c r="O3" s="401"/>
      <c r="P3" s="401"/>
      <c r="Q3" s="852"/>
      <c r="R3" s="64"/>
    </row>
    <row r="4" spans="1:78" s="1" customFormat="1" ht="24.75" customHeight="1" thickBot="1" x14ac:dyDescent="0.4">
      <c r="A4" s="924"/>
      <c r="B4" s="3851" t="str">
        <f>Parametre!B33 &amp; "   : "</f>
        <v xml:space="preserve">   : </v>
      </c>
      <c r="C4" s="3851"/>
      <c r="D4" s="3851"/>
      <c r="E4" s="3851"/>
      <c r="F4" s="3851"/>
      <c r="G4" s="3851"/>
      <c r="H4" s="3852" t="str">
        <f>"Taux de Lead nécessaire pour "&amp; NomProd3</f>
        <v>Taux de Lead nécessaire pour Offre 3</v>
      </c>
      <c r="I4" s="3852"/>
      <c r="J4" s="3852"/>
      <c r="K4" s="3852"/>
      <c r="L4" s="3852"/>
      <c r="M4" s="3852"/>
      <c r="N4" s="3852"/>
      <c r="O4" s="3852"/>
      <c r="P4" s="3852"/>
      <c r="Q4" s="3853"/>
      <c r="R4" s="435"/>
    </row>
    <row r="5" spans="1:78" s="193" customFormat="1" ht="24.75" customHeight="1" x14ac:dyDescent="0.35">
      <c r="A5" s="2017" t="s">
        <v>14</v>
      </c>
      <c r="B5" s="2017"/>
      <c r="C5" s="2018" t="s">
        <v>716</v>
      </c>
      <c r="D5" s="2018"/>
      <c r="E5" s="2018"/>
      <c r="F5" s="2018"/>
      <c r="G5" s="2018"/>
      <c r="H5" s="2018"/>
      <c r="I5" s="2018"/>
      <c r="J5" s="2018"/>
      <c r="K5" s="2018"/>
      <c r="L5" s="2018"/>
      <c r="M5" s="2018"/>
      <c r="N5" s="2018"/>
      <c r="O5" s="2018"/>
      <c r="P5" s="2018"/>
      <c r="Q5" s="2018"/>
      <c r="R5" s="452"/>
    </row>
    <row r="6" spans="1:78" s="49" customFormat="1" ht="15" thickBot="1" x14ac:dyDescent="0.4">
      <c r="A6" s="925"/>
      <c r="B6" s="926"/>
      <c r="C6" s="926"/>
      <c r="D6" s="926"/>
      <c r="E6" s="926"/>
      <c r="F6" s="926"/>
      <c r="G6" s="926"/>
      <c r="H6" s="3854"/>
      <c r="I6" s="3854"/>
      <c r="J6" s="926"/>
      <c r="K6" s="926"/>
      <c r="L6" s="926"/>
      <c r="M6" s="925"/>
      <c r="N6" s="925"/>
      <c r="O6" s="925"/>
      <c r="P6" s="925"/>
      <c r="Q6" s="925"/>
      <c r="R6" s="925"/>
    </row>
    <row r="7" spans="1:78" s="50" customFormat="1" ht="15" thickTop="1" x14ac:dyDescent="0.35">
      <c r="A7" s="3841" t="str">
        <f>"ETAPES CYCLE DE VENTE Offre " &amp; NomProd1</f>
        <v>ETAPES CYCLE DE VENTE Offre Offre 1</v>
      </c>
      <c r="B7" s="3842"/>
      <c r="C7" s="3842"/>
      <c r="D7" s="3842"/>
      <c r="E7" s="3842"/>
      <c r="F7" s="3842"/>
      <c r="G7" s="3842"/>
      <c r="H7" s="927" t="s">
        <v>374</v>
      </c>
      <c r="I7" s="928" t="s">
        <v>373</v>
      </c>
      <c r="J7" s="3842" t="s">
        <v>372</v>
      </c>
      <c r="K7" s="3842"/>
      <c r="L7" s="3842"/>
      <c r="M7" s="3855"/>
      <c r="N7" s="929"/>
      <c r="O7" s="930"/>
      <c r="P7" s="930"/>
      <c r="Q7" s="930"/>
      <c r="R7" s="931"/>
    </row>
    <row r="8" spans="1:78" s="272" customFormat="1" ht="9" customHeight="1" x14ac:dyDescent="0.35">
      <c r="A8" s="3856"/>
      <c r="B8" s="3857"/>
      <c r="C8" s="3857"/>
      <c r="D8" s="3857"/>
      <c r="E8" s="3857"/>
      <c r="F8" s="3857"/>
      <c r="G8" s="3857"/>
      <c r="H8" s="3857"/>
      <c r="I8" s="3857"/>
      <c r="J8" s="3857"/>
      <c r="K8" s="3857"/>
      <c r="L8" s="3857"/>
      <c r="M8" s="3858"/>
      <c r="N8" s="932"/>
      <c r="O8" s="933"/>
      <c r="P8" s="933"/>
      <c r="Q8" s="933"/>
      <c r="R8" s="933"/>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row>
    <row r="9" spans="1:78" s="49" customFormat="1" x14ac:dyDescent="0.35">
      <c r="A9" s="3846" t="s">
        <v>962</v>
      </c>
      <c r="B9" s="3847"/>
      <c r="C9" s="3847"/>
      <c r="D9" s="3847"/>
      <c r="E9" s="3847"/>
      <c r="F9" s="3847"/>
      <c r="G9" s="3847"/>
      <c r="H9" s="942"/>
      <c r="I9" s="923">
        <v>1000</v>
      </c>
      <c r="J9" s="3859" t="s">
        <v>700</v>
      </c>
      <c r="K9" s="3831"/>
      <c r="L9" s="3831"/>
      <c r="M9" s="3832"/>
      <c r="N9" s="935"/>
      <c r="O9" s="936"/>
      <c r="P9" s="936"/>
      <c r="Q9" s="936"/>
      <c r="R9" s="925"/>
    </row>
    <row r="10" spans="1:78" s="49" customFormat="1" x14ac:dyDescent="0.35">
      <c r="A10" s="3846" t="s">
        <v>715</v>
      </c>
      <c r="B10" s="3831"/>
      <c r="C10" s="3831"/>
      <c r="D10" s="3831"/>
      <c r="E10" s="3831"/>
      <c r="F10" s="3831"/>
      <c r="G10" s="3831"/>
      <c r="H10" s="938">
        <v>0.4</v>
      </c>
      <c r="I10" s="944">
        <f>I9*H10</f>
        <v>400</v>
      </c>
      <c r="J10" s="3847"/>
      <c r="K10" s="3847"/>
      <c r="L10" s="3847"/>
      <c r="M10" s="3848"/>
      <c r="N10" s="935"/>
      <c r="O10" s="936"/>
      <c r="P10" s="936"/>
      <c r="Q10" s="936"/>
      <c r="R10" s="925"/>
    </row>
    <row r="11" spans="1:78" s="49" customFormat="1" ht="43.5" customHeight="1" x14ac:dyDescent="0.35">
      <c r="A11" s="3843" t="s">
        <v>963</v>
      </c>
      <c r="B11" s="3849"/>
      <c r="C11" s="3849"/>
      <c r="D11" s="3849"/>
      <c r="E11" s="3849"/>
      <c r="F11" s="3849"/>
      <c r="G11" s="3850"/>
      <c r="H11" s="938">
        <v>0.5</v>
      </c>
      <c r="I11" s="944">
        <f>I10*H11</f>
        <v>200</v>
      </c>
      <c r="J11" s="3831"/>
      <c r="K11" s="3831"/>
      <c r="L11" s="3831"/>
      <c r="M11" s="3832"/>
      <c r="N11" s="935"/>
      <c r="O11" s="936"/>
      <c r="P11" s="936"/>
      <c r="Q11" s="936"/>
      <c r="R11" s="925"/>
    </row>
    <row r="12" spans="1:78" s="49" customFormat="1" ht="30.75" customHeight="1" x14ac:dyDescent="0.35">
      <c r="A12" s="3843" t="s">
        <v>964</v>
      </c>
      <c r="B12" s="3844"/>
      <c r="C12" s="3844"/>
      <c r="D12" s="3844"/>
      <c r="E12" s="3844"/>
      <c r="F12" s="3844"/>
      <c r="G12" s="3845"/>
      <c r="H12" s="938">
        <v>0.15</v>
      </c>
      <c r="I12" s="942">
        <f>I10*H12</f>
        <v>60</v>
      </c>
      <c r="J12" s="3831"/>
      <c r="K12" s="3831"/>
      <c r="L12" s="3831"/>
      <c r="M12" s="3832"/>
      <c r="N12" s="935"/>
      <c r="O12" s="936"/>
      <c r="P12" s="936"/>
      <c r="Q12" s="936"/>
      <c r="R12" s="925"/>
    </row>
    <row r="13" spans="1:78" s="49" customFormat="1" ht="23.25" customHeight="1" x14ac:dyDescent="0.35">
      <c r="A13" s="3846" t="s">
        <v>965</v>
      </c>
      <c r="B13" s="3831"/>
      <c r="C13" s="3831"/>
      <c r="D13" s="3831"/>
      <c r="E13" s="3831"/>
      <c r="F13" s="3831"/>
      <c r="G13" s="3831"/>
      <c r="H13" s="939">
        <v>0.5</v>
      </c>
      <c r="I13" s="945">
        <f>I12*H13</f>
        <v>30</v>
      </c>
      <c r="J13" s="3847"/>
      <c r="K13" s="3847"/>
      <c r="L13" s="3847"/>
      <c r="M13" s="3848"/>
      <c r="N13" s="935"/>
      <c r="O13" s="936"/>
      <c r="P13" s="936"/>
      <c r="Q13" s="936"/>
      <c r="R13" s="925"/>
    </row>
    <row r="14" spans="1:78" s="49" customFormat="1" x14ac:dyDescent="0.35">
      <c r="A14" s="3830"/>
      <c r="B14" s="3831"/>
      <c r="C14" s="3831"/>
      <c r="D14" s="3831"/>
      <c r="E14" s="3831"/>
      <c r="F14" s="3831"/>
      <c r="G14" s="3831"/>
      <c r="H14" s="940"/>
      <c r="I14" s="941"/>
      <c r="J14" s="3831"/>
      <c r="K14" s="3831"/>
      <c r="L14" s="3831"/>
      <c r="M14" s="3832"/>
      <c r="N14" s="935"/>
      <c r="O14" s="936"/>
      <c r="P14" s="936"/>
      <c r="Q14" s="936"/>
      <c r="R14" s="925"/>
    </row>
    <row r="15" spans="1:78" s="49" customFormat="1" x14ac:dyDescent="0.35">
      <c r="A15" s="3830"/>
      <c r="B15" s="3831"/>
      <c r="C15" s="3831"/>
      <c r="D15" s="3831"/>
      <c r="E15" s="3831"/>
      <c r="F15" s="3831"/>
      <c r="G15" s="3831"/>
      <c r="H15" s="942"/>
      <c r="I15" s="943"/>
      <c r="J15" s="3831"/>
      <c r="K15" s="3831"/>
      <c r="L15" s="3831"/>
      <c r="M15" s="3832"/>
      <c r="N15" s="935"/>
      <c r="O15" s="936"/>
      <c r="P15" s="936"/>
      <c r="Q15" s="936"/>
      <c r="R15" s="925"/>
    </row>
    <row r="16" spans="1:78" s="49" customFormat="1" ht="9" customHeight="1" thickBot="1" x14ac:dyDescent="0.4">
      <c r="A16" s="3833"/>
      <c r="B16" s="3834"/>
      <c r="C16" s="3834"/>
      <c r="D16" s="3834"/>
      <c r="E16" s="3834"/>
      <c r="F16" s="3834"/>
      <c r="G16" s="3834"/>
      <c r="H16" s="3834"/>
      <c r="I16" s="3834"/>
      <c r="J16" s="3834"/>
      <c r="K16" s="3834"/>
      <c r="L16" s="3834"/>
      <c r="M16" s="3835"/>
      <c r="N16" s="935"/>
      <c r="O16" s="936"/>
      <c r="P16" s="936"/>
      <c r="Q16" s="936"/>
      <c r="R16" s="925"/>
    </row>
    <row r="17" spans="1:76" ht="20.25" customHeight="1" thickTop="1" x14ac:dyDescent="0.35">
      <c r="A17" s="762"/>
      <c r="B17" s="762"/>
      <c r="C17" s="461"/>
      <c r="D17" s="461"/>
      <c r="E17" s="461"/>
      <c r="F17" s="461"/>
      <c r="G17" s="461"/>
      <c r="H17" s="461"/>
      <c r="I17" s="461"/>
      <c r="J17" s="461"/>
      <c r="K17" s="461"/>
      <c r="L17" s="461"/>
      <c r="M17" s="461"/>
      <c r="N17" s="461"/>
      <c r="O17" s="461"/>
      <c r="P17" s="461"/>
      <c r="Q17" s="762"/>
      <c r="R17" s="38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row>
    <row r="18" spans="1:76" ht="20.25" customHeight="1" thickBot="1" x14ac:dyDescent="0.4">
      <c r="A18" s="762"/>
      <c r="B18" s="762"/>
      <c r="C18" s="461"/>
      <c r="D18" s="461"/>
      <c r="E18" s="461"/>
      <c r="F18" s="461"/>
      <c r="G18" s="461"/>
      <c r="H18" s="461"/>
      <c r="I18" s="461"/>
      <c r="J18" s="461"/>
      <c r="K18" s="461"/>
      <c r="L18" s="461"/>
      <c r="M18" s="461"/>
      <c r="N18" s="461"/>
      <c r="O18" s="461"/>
      <c r="P18" s="461"/>
      <c r="Q18" s="762"/>
      <c r="R18" s="38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row>
    <row r="19" spans="1:76" ht="19.5" thickTop="1" thickBot="1" x14ac:dyDescent="0.4">
      <c r="A19" s="2577" t="s">
        <v>10</v>
      </c>
      <c r="B19" s="2578"/>
      <c r="C19" s="2578"/>
      <c r="D19" s="2578"/>
      <c r="E19" s="2578"/>
      <c r="F19" s="2578"/>
      <c r="G19" s="2578"/>
      <c r="H19" s="2578"/>
      <c r="I19" s="2578"/>
      <c r="J19" s="2578"/>
      <c r="K19" s="2578"/>
      <c r="L19" s="161"/>
      <c r="M19" s="2360" t="s">
        <v>491</v>
      </c>
      <c r="N19" s="2361"/>
      <c r="O19" s="2362"/>
      <c r="P19" s="34"/>
      <c r="Q19" s="64"/>
      <c r="R19" s="38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row>
    <row r="20" spans="1:76" ht="20.25" customHeight="1" x14ac:dyDescent="0.35">
      <c r="A20" s="2579"/>
      <c r="B20" s="2581"/>
      <c r="C20" s="2581"/>
      <c r="D20" s="2581"/>
      <c r="E20" s="2581"/>
      <c r="F20" s="2581"/>
      <c r="G20" s="2581"/>
      <c r="H20" s="2581"/>
      <c r="I20" s="2581"/>
      <c r="J20" s="2581"/>
      <c r="K20" s="2581"/>
      <c r="L20" s="41"/>
      <c r="M20" s="2401"/>
      <c r="N20" s="2402"/>
      <c r="O20" s="2403"/>
      <c r="P20" s="36"/>
      <c r="Q20" s="64"/>
      <c r="R20" s="38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row>
    <row r="21" spans="1:76" ht="20.25" customHeight="1" x14ac:dyDescent="0.35">
      <c r="A21" s="2579"/>
      <c r="B21" s="2581"/>
      <c r="C21" s="2581"/>
      <c r="D21" s="2581"/>
      <c r="E21" s="2581"/>
      <c r="F21" s="2581"/>
      <c r="G21" s="2581"/>
      <c r="H21" s="2581"/>
      <c r="I21" s="2581"/>
      <c r="J21" s="2581"/>
      <c r="K21" s="2581"/>
      <c r="L21" s="41"/>
      <c r="M21" s="2341"/>
      <c r="N21" s="2342"/>
      <c r="O21" s="2343"/>
      <c r="P21" s="36"/>
      <c r="Q21" s="64"/>
      <c r="R21" s="38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row>
    <row r="22" spans="1:76" ht="20.25" customHeight="1" x14ac:dyDescent="0.35">
      <c r="A22" s="2579"/>
      <c r="B22" s="2581"/>
      <c r="C22" s="2581"/>
      <c r="D22" s="2581"/>
      <c r="E22" s="2581"/>
      <c r="F22" s="2581"/>
      <c r="G22" s="2581"/>
      <c r="H22" s="2581"/>
      <c r="I22" s="2581"/>
      <c r="J22" s="2581"/>
      <c r="K22" s="2581"/>
      <c r="L22" s="41"/>
      <c r="M22" s="2341"/>
      <c r="N22" s="2342"/>
      <c r="O22" s="2343"/>
      <c r="P22" s="36"/>
      <c r="Q22" s="64"/>
      <c r="R22" s="38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row>
    <row r="23" spans="1:76" ht="20.25" customHeight="1" thickBot="1" x14ac:dyDescent="0.4">
      <c r="A23" s="2582"/>
      <c r="B23" s="2583"/>
      <c r="C23" s="2583"/>
      <c r="D23" s="2583"/>
      <c r="E23" s="2583"/>
      <c r="F23" s="2583"/>
      <c r="G23" s="2583"/>
      <c r="H23" s="2583"/>
      <c r="I23" s="2583"/>
      <c r="J23" s="2583"/>
      <c r="K23" s="2583"/>
      <c r="L23" s="41"/>
      <c r="M23" s="2344"/>
      <c r="N23" s="2345"/>
      <c r="O23" s="2346"/>
      <c r="P23" s="36"/>
      <c r="Q23" s="64"/>
      <c r="R23" s="38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row>
    <row r="24" spans="1:76" ht="15.5" thickTop="1" thickBot="1" x14ac:dyDescent="0.4">
      <c r="A24" s="64"/>
      <c r="B24" s="64"/>
      <c r="C24" s="64"/>
      <c r="D24" s="64"/>
      <c r="E24" s="64"/>
      <c r="F24" s="64"/>
      <c r="G24" s="64"/>
      <c r="H24" s="64"/>
      <c r="I24" s="64"/>
      <c r="J24" s="64"/>
      <c r="K24" s="64"/>
      <c r="L24" s="64"/>
      <c r="M24" s="34"/>
      <c r="N24" s="34"/>
      <c r="O24" s="34"/>
      <c r="P24" s="64"/>
      <c r="Q24" s="64"/>
      <c r="R24" s="38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row>
    <row r="25" spans="1:76" ht="19.5" thickTop="1" thickBot="1" x14ac:dyDescent="0.4">
      <c r="A25" s="2577" t="s">
        <v>11</v>
      </c>
      <c r="B25" s="2578"/>
      <c r="C25" s="2578"/>
      <c r="D25" s="2578"/>
      <c r="E25" s="2578"/>
      <c r="F25" s="2578"/>
      <c r="G25" s="2578"/>
      <c r="H25" s="2578"/>
      <c r="I25" s="2578"/>
      <c r="J25" s="2578"/>
      <c r="K25" s="2578"/>
      <c r="L25" s="161"/>
      <c r="M25" s="2360" t="s">
        <v>491</v>
      </c>
      <c r="N25" s="2361"/>
      <c r="O25" s="2362"/>
      <c r="P25" s="34"/>
      <c r="Q25" s="64"/>
      <c r="R25" s="38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row>
    <row r="26" spans="1:76" ht="20.25" customHeight="1" x14ac:dyDescent="0.35">
      <c r="A26" s="2579"/>
      <c r="B26" s="2580"/>
      <c r="C26" s="2580"/>
      <c r="D26" s="2580"/>
      <c r="E26" s="2580"/>
      <c r="F26" s="2580"/>
      <c r="G26" s="2580"/>
      <c r="H26" s="2580"/>
      <c r="I26" s="2580"/>
      <c r="J26" s="2580"/>
      <c r="K26" s="2581"/>
      <c r="L26" s="41"/>
      <c r="M26" s="2401"/>
      <c r="N26" s="2402"/>
      <c r="O26" s="2403"/>
      <c r="P26" s="36"/>
      <c r="Q26" s="64"/>
      <c r="R26" s="38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row>
    <row r="27" spans="1:76" ht="20.25" customHeight="1" x14ac:dyDescent="0.35">
      <c r="A27" s="2579"/>
      <c r="B27" s="2580"/>
      <c r="C27" s="2580"/>
      <c r="D27" s="2580"/>
      <c r="E27" s="2580"/>
      <c r="F27" s="2580"/>
      <c r="G27" s="2580"/>
      <c r="H27" s="2580"/>
      <c r="I27" s="2580"/>
      <c r="J27" s="2580"/>
      <c r="K27" s="2581"/>
      <c r="L27" s="41"/>
      <c r="M27" s="2341"/>
      <c r="N27" s="2342"/>
      <c r="O27" s="2343"/>
      <c r="P27" s="36"/>
      <c r="Q27" s="64"/>
      <c r="R27" s="38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row>
    <row r="28" spans="1:76" ht="20.25" customHeight="1" x14ac:dyDescent="0.35">
      <c r="A28" s="2579"/>
      <c r="B28" s="2580"/>
      <c r="C28" s="2580"/>
      <c r="D28" s="2580"/>
      <c r="E28" s="2580"/>
      <c r="F28" s="2580"/>
      <c r="G28" s="2580"/>
      <c r="H28" s="2580"/>
      <c r="I28" s="2580"/>
      <c r="J28" s="2580"/>
      <c r="K28" s="2581"/>
      <c r="L28" s="41"/>
      <c r="M28" s="2341"/>
      <c r="N28" s="2342"/>
      <c r="O28" s="2343"/>
      <c r="P28" s="36"/>
      <c r="Q28" s="64"/>
      <c r="R28" s="38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row>
    <row r="29" spans="1:76" ht="20.25" customHeight="1" thickBot="1" x14ac:dyDescent="0.4">
      <c r="A29" s="2582"/>
      <c r="B29" s="2583"/>
      <c r="C29" s="2583"/>
      <c r="D29" s="2583"/>
      <c r="E29" s="2583"/>
      <c r="F29" s="2583"/>
      <c r="G29" s="2583"/>
      <c r="H29" s="2583"/>
      <c r="I29" s="2583"/>
      <c r="J29" s="2583"/>
      <c r="K29" s="2583"/>
      <c r="L29" s="41"/>
      <c r="M29" s="2344"/>
      <c r="N29" s="2345"/>
      <c r="O29" s="2346"/>
      <c r="P29" s="36"/>
      <c r="Q29" s="64"/>
      <c r="R29" s="38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row>
    <row r="30" spans="1:76" ht="15" thickTop="1" x14ac:dyDescent="0.35">
      <c r="A30" s="64"/>
      <c r="B30" s="64"/>
      <c r="C30" s="64"/>
      <c r="D30" s="64"/>
      <c r="E30" s="64"/>
      <c r="F30" s="64"/>
      <c r="G30" s="64"/>
      <c r="H30" s="64"/>
      <c r="I30" s="64"/>
      <c r="J30" s="64"/>
      <c r="K30" s="64"/>
      <c r="L30" s="64"/>
      <c r="M30" s="64"/>
      <c r="N30" s="64"/>
      <c r="O30" s="64"/>
      <c r="P30" s="64"/>
      <c r="Q30" s="64"/>
      <c r="R30" s="38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row>
    <row r="31" spans="1:76" ht="15" thickBot="1" x14ac:dyDescent="0.4">
      <c r="A31" s="64"/>
      <c r="B31" s="64"/>
      <c r="C31" s="64"/>
      <c r="D31" s="64"/>
      <c r="E31" s="64"/>
      <c r="F31" s="64"/>
      <c r="G31" s="64"/>
      <c r="H31" s="64"/>
      <c r="I31" s="64"/>
      <c r="J31" s="64"/>
      <c r="K31" s="64"/>
      <c r="L31" s="64"/>
      <c r="M31" s="64"/>
      <c r="N31" s="64"/>
      <c r="O31" s="64"/>
      <c r="P31" s="64"/>
      <c r="Q31" s="64"/>
      <c r="R31" s="64"/>
    </row>
    <row r="32" spans="1:76" s="49" customFormat="1" ht="15" thickTop="1" x14ac:dyDescent="0.35">
      <c r="A32" s="925"/>
      <c r="B32" s="3841" t="s">
        <v>521</v>
      </c>
      <c r="C32" s="3842"/>
      <c r="D32" s="3842"/>
      <c r="E32" s="3842"/>
      <c r="F32" s="3842"/>
      <c r="G32" s="937"/>
      <c r="H32" s="925"/>
      <c r="I32" s="925"/>
      <c r="J32" s="925"/>
      <c r="K32" s="925"/>
      <c r="L32" s="925"/>
      <c r="M32" s="925"/>
      <c r="N32" s="925"/>
      <c r="O32" s="925"/>
      <c r="P32" s="925"/>
      <c r="Q32" s="925"/>
      <c r="R32" s="925"/>
    </row>
    <row r="33" spans="1:18" s="49" customFormat="1" x14ac:dyDescent="0.35">
      <c r="A33" s="925"/>
      <c r="B33" s="3825" t="s">
        <v>652</v>
      </c>
      <c r="C33" s="3826"/>
      <c r="D33" s="3826"/>
      <c r="E33" s="3826"/>
      <c r="F33" s="3826"/>
      <c r="G33" s="921" t="s">
        <v>603</v>
      </c>
      <c r="H33" s="925"/>
      <c r="I33" s="925"/>
      <c r="J33" s="925"/>
      <c r="K33" s="925"/>
      <c r="L33" s="925"/>
      <c r="M33" s="925"/>
      <c r="N33" s="925"/>
      <c r="O33" s="925"/>
      <c r="P33" s="925"/>
      <c r="Q33" s="925"/>
      <c r="R33" s="925"/>
    </row>
    <row r="34" spans="1:18" s="49" customFormat="1" x14ac:dyDescent="0.35">
      <c r="A34" s="925"/>
      <c r="B34" s="3825" t="s">
        <v>653</v>
      </c>
      <c r="C34" s="3826"/>
      <c r="D34" s="3826"/>
      <c r="E34" s="3826"/>
      <c r="F34" s="3826"/>
      <c r="G34" s="922"/>
      <c r="H34" s="925"/>
      <c r="I34" s="925"/>
      <c r="J34" s="925"/>
      <c r="K34" s="925"/>
      <c r="L34" s="925"/>
      <c r="M34" s="925"/>
      <c r="N34" s="925"/>
      <c r="O34" s="925"/>
      <c r="P34" s="925"/>
      <c r="Q34" s="925"/>
      <c r="R34" s="925"/>
    </row>
    <row r="35" spans="1:18" s="49" customFormat="1" x14ac:dyDescent="0.35">
      <c r="A35" s="925"/>
      <c r="B35" s="3825" t="s">
        <v>654</v>
      </c>
      <c r="C35" s="3826"/>
      <c r="D35" s="3826"/>
      <c r="E35" s="3826"/>
      <c r="F35" s="3826"/>
      <c r="G35" s="922"/>
      <c r="H35" s="925"/>
      <c r="I35" s="925"/>
      <c r="J35" s="925"/>
      <c r="K35" s="925"/>
      <c r="L35" s="925"/>
      <c r="M35" s="925"/>
      <c r="N35" s="925"/>
      <c r="O35" s="925"/>
      <c r="P35" s="925"/>
      <c r="Q35" s="925"/>
      <c r="R35" s="925"/>
    </row>
    <row r="36" spans="1:18" s="49" customFormat="1" x14ac:dyDescent="0.35">
      <c r="A36" s="925"/>
      <c r="B36" s="3825" t="s">
        <v>655</v>
      </c>
      <c r="C36" s="3826"/>
      <c r="D36" s="3826"/>
      <c r="E36" s="3826"/>
      <c r="F36" s="3826"/>
      <c r="G36" s="922"/>
      <c r="H36" s="925"/>
      <c r="I36" s="925"/>
      <c r="J36" s="925"/>
      <c r="K36" s="925"/>
      <c r="L36" s="925"/>
      <c r="M36" s="925"/>
      <c r="N36" s="925"/>
      <c r="O36" s="925"/>
      <c r="P36" s="925"/>
      <c r="Q36" s="925"/>
      <c r="R36" s="925"/>
    </row>
    <row r="37" spans="1:18" s="49" customFormat="1" x14ac:dyDescent="0.35">
      <c r="A37" s="925"/>
      <c r="B37" s="3825" t="s">
        <v>656</v>
      </c>
      <c r="C37" s="3826"/>
      <c r="D37" s="3826"/>
      <c r="E37" s="3826"/>
      <c r="F37" s="3826"/>
      <c r="G37" s="921" t="s">
        <v>657</v>
      </c>
      <c r="H37" s="925"/>
      <c r="I37" s="925"/>
      <c r="J37" s="925"/>
      <c r="K37" s="925"/>
      <c r="L37" s="925"/>
      <c r="M37" s="925"/>
      <c r="N37" s="925"/>
      <c r="O37" s="925"/>
      <c r="P37" s="925"/>
      <c r="Q37" s="925"/>
      <c r="R37" s="925"/>
    </row>
    <row r="38" spans="1:18" s="49" customFormat="1" ht="15" thickBot="1" x14ac:dyDescent="0.4">
      <c r="A38" s="925"/>
      <c r="B38" s="3827"/>
      <c r="C38" s="3828"/>
      <c r="D38" s="3828"/>
      <c r="E38" s="3828"/>
      <c r="F38" s="3828"/>
      <c r="G38" s="3829"/>
      <c r="H38" s="925"/>
      <c r="I38" s="925"/>
      <c r="J38" s="925"/>
      <c r="K38" s="925"/>
      <c r="L38" s="925"/>
      <c r="M38" s="925"/>
      <c r="N38" s="925"/>
      <c r="O38" s="925"/>
      <c r="P38" s="925"/>
      <c r="Q38" s="925"/>
      <c r="R38" s="925"/>
    </row>
    <row r="39" spans="1:18" ht="15" thickTop="1" x14ac:dyDescent="0.35">
      <c r="A39" s="64"/>
      <c r="B39" s="64"/>
      <c r="C39" s="64"/>
      <c r="D39" s="64"/>
      <c r="E39" s="64"/>
      <c r="F39" s="64"/>
      <c r="G39" s="64"/>
      <c r="H39" s="64"/>
      <c r="I39" s="64"/>
      <c r="J39" s="64"/>
      <c r="K39" s="64"/>
      <c r="L39" s="64"/>
      <c r="M39" s="64"/>
      <c r="N39" s="64"/>
      <c r="O39" s="64"/>
      <c r="P39" s="64"/>
      <c r="Q39" s="64"/>
      <c r="R39" s="64"/>
    </row>
  </sheetData>
  <mergeCells count="44">
    <mergeCell ref="D1:G1"/>
    <mergeCell ref="I1:J1"/>
    <mergeCell ref="L1:M1"/>
    <mergeCell ref="D2:G2"/>
    <mergeCell ref="I2:J2"/>
    <mergeCell ref="L2:M2"/>
    <mergeCell ref="A11:G11"/>
    <mergeCell ref="J11:M11"/>
    <mergeCell ref="B4:G4"/>
    <mergeCell ref="H4:Q4"/>
    <mergeCell ref="A5:B5"/>
    <mergeCell ref="C5:Q5"/>
    <mergeCell ref="H6:I6"/>
    <mergeCell ref="A7:G7"/>
    <mergeCell ref="J7:M7"/>
    <mergeCell ref="A8:M8"/>
    <mergeCell ref="A9:G9"/>
    <mergeCell ref="J9:M9"/>
    <mergeCell ref="A10:G10"/>
    <mergeCell ref="J10:M10"/>
    <mergeCell ref="A12:G12"/>
    <mergeCell ref="J12:M12"/>
    <mergeCell ref="A13:G13"/>
    <mergeCell ref="J13:M13"/>
    <mergeCell ref="A14:G14"/>
    <mergeCell ref="J14:M14"/>
    <mergeCell ref="B33:F33"/>
    <mergeCell ref="A15:G15"/>
    <mergeCell ref="J15:M15"/>
    <mergeCell ref="A16:M16"/>
    <mergeCell ref="A19:K19"/>
    <mergeCell ref="M19:O19"/>
    <mergeCell ref="A20:K23"/>
    <mergeCell ref="M20:O23"/>
    <mergeCell ref="A25:K25"/>
    <mergeCell ref="M25:O25"/>
    <mergeCell ref="A26:K29"/>
    <mergeCell ref="M26:O29"/>
    <mergeCell ref="B32:F32"/>
    <mergeCell ref="B34:F34"/>
    <mergeCell ref="B35:F35"/>
    <mergeCell ref="B36:F36"/>
    <mergeCell ref="B37:F37"/>
    <mergeCell ref="B38:G38"/>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E00-000000000000}">
      <formula1>AvancementTheme</formula1>
    </dataValidation>
  </dataValidations>
  <hyperlinks>
    <hyperlink ref="O1" location="DPDV_10TL3" display="PdV" xr:uid="{00000000-0004-0000-3E00-000000000000}"/>
    <hyperlink ref="P1" location="DKPI_10TL3" display="KPI's" xr:uid="{00000000-0004-0000-3E00-000001000000}"/>
  </hyperlinks>
  <pageMargins left="0.70866141732283472" right="0.70866141732283472" top="0.74803149606299213" bottom="0.74803149606299213" header="0.31496062992125984" footer="0.31496062992125984"/>
  <pageSetup paperSize="9" scale="45" orientation="portrait" r:id="rId1"/>
  <headerFooter>
    <oddHeader>&amp;LPAD Methodology (c) 2013-2014&amp;RStrategic Management Workshop</oddHeader>
    <oddFooter>&amp;L&amp;F&amp;C&amp;A&amp;RSituation au : &amp;D - page : &amp;P/&amp;N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25">
    <tabColor theme="2" tint="-0.249977111117893"/>
    <pageSetUpPr fitToPage="1"/>
  </sheetPr>
  <dimension ref="A1:Q68"/>
  <sheetViews>
    <sheetView showGridLines="0" showRowColHeaders="0" zoomScaleNormal="100" workbookViewId="0">
      <pane ySplit="6" topLeftCell="A34" activePane="bottomLeft" state="frozen"/>
      <selection activeCell="I2" sqref="I2:J2"/>
      <selection pane="bottomLeft" activeCell="H4" sqref="H4:P4"/>
    </sheetView>
  </sheetViews>
  <sheetFormatPr baseColWidth="10" defaultRowHeight="14.5" x14ac:dyDescent="0.35"/>
  <cols>
    <col min="12" max="12" width="12.81640625" customWidth="1"/>
    <col min="15" max="15" width="11.453125" customWidth="1"/>
  </cols>
  <sheetData>
    <row r="1" spans="1:16" s="6" customFormat="1" ht="15" customHeight="1" x14ac:dyDescent="0.35">
      <c r="A1" s="27"/>
      <c r="B1" s="27"/>
      <c r="C1" s="27"/>
      <c r="D1" s="3892" t="s">
        <v>5</v>
      </c>
      <c r="E1" s="3892"/>
      <c r="F1" s="3892"/>
      <c r="G1" s="3892"/>
      <c r="H1" s="7"/>
      <c r="I1" s="3892" t="s">
        <v>6</v>
      </c>
      <c r="J1" s="3892"/>
      <c r="K1" s="27"/>
      <c r="L1" s="3892" t="s">
        <v>9</v>
      </c>
      <c r="M1" s="3892"/>
      <c r="N1" s="27"/>
      <c r="O1" s="13" t="s">
        <v>2</v>
      </c>
      <c r="P1" s="13" t="s">
        <v>3</v>
      </c>
    </row>
    <row r="2" spans="1:16" s="2" customFormat="1" ht="18" customHeight="1" x14ac:dyDescent="0.35">
      <c r="A2" s="3"/>
      <c r="B2" s="3"/>
      <c r="C2" s="3"/>
      <c r="D2" s="1923" t="str">
        <f>NomClient</f>
        <v>BestEditor</v>
      </c>
      <c r="E2" s="1924"/>
      <c r="F2" s="1924"/>
      <c r="G2" s="1925"/>
      <c r="H2" s="3"/>
      <c r="I2" s="2164" t="s">
        <v>283</v>
      </c>
      <c r="J2" s="2000"/>
      <c r="K2" s="3"/>
      <c r="L2" s="3893">
        <v>41862.664178240739</v>
      </c>
      <c r="M2" s="3894"/>
      <c r="N2" s="4"/>
      <c r="O2" s="8">
        <f>IF(LEN(DPDV_11SW)&gt;0,LEN(DPDV_11SW),0-PDV_NBmini)</f>
        <v>-10</v>
      </c>
      <c r="P2" s="8">
        <f>IF(LEN(DKPI_11SW)&gt;0,LEN(DKPI_11SW),0-KPI_NBmini)</f>
        <v>-10</v>
      </c>
    </row>
    <row r="3" spans="1:16" ht="6.75" customHeight="1" thickBot="1" x14ac:dyDescent="0.4">
      <c r="A3" s="5"/>
      <c r="B3" s="5"/>
      <c r="C3" s="5"/>
      <c r="D3" s="5"/>
      <c r="E3" s="5"/>
      <c r="F3" s="5"/>
      <c r="G3" s="5"/>
      <c r="H3" s="5"/>
      <c r="I3" s="5"/>
      <c r="J3" s="5"/>
      <c r="K3" s="5"/>
      <c r="L3" s="5"/>
      <c r="M3" s="5"/>
      <c r="N3" s="5"/>
      <c r="O3" s="5"/>
      <c r="P3" s="5"/>
    </row>
    <row r="4" spans="1:16" s="1" customFormat="1" ht="24.75" customHeight="1" thickBot="1" x14ac:dyDescent="0.4">
      <c r="A4" s="3903" t="str">
        <f>Parametre!B27 &amp; " : "</f>
        <v xml:space="preserve">Bilan du Workshop : </v>
      </c>
      <c r="B4" s="3904"/>
      <c r="C4" s="3904"/>
      <c r="D4" s="3904"/>
      <c r="E4" s="3904"/>
      <c r="F4" s="3904"/>
      <c r="G4" s="3904"/>
      <c r="H4" s="3905" t="s">
        <v>12</v>
      </c>
      <c r="I4" s="3905"/>
      <c r="J4" s="3905"/>
      <c r="K4" s="3905"/>
      <c r="L4" s="3905"/>
      <c r="M4" s="3905"/>
      <c r="N4" s="3905"/>
      <c r="O4" s="3905"/>
      <c r="P4" s="3906"/>
    </row>
    <row r="6" spans="1:16" s="10" customFormat="1" ht="18" x14ac:dyDescent="0.5">
      <c r="A6" s="3895" t="s">
        <v>14</v>
      </c>
      <c r="B6" s="3895"/>
      <c r="C6" s="3896" t="s">
        <v>1090</v>
      </c>
      <c r="D6" s="3896"/>
      <c r="E6" s="3896"/>
      <c r="F6" s="3896"/>
      <c r="G6" s="3896"/>
      <c r="H6" s="3896"/>
      <c r="I6" s="3896"/>
      <c r="J6" s="3896"/>
      <c r="K6" s="3896"/>
      <c r="L6" s="3896"/>
      <c r="M6" s="3896"/>
      <c r="N6" s="3896"/>
      <c r="O6" s="3896"/>
      <c r="P6" s="3896"/>
    </row>
    <row r="7" spans="1:16" ht="15" thickBot="1" x14ac:dyDescent="0.4"/>
    <row r="8" spans="1:16" ht="29.25" customHeight="1" thickTop="1" x14ac:dyDescent="0.35">
      <c r="B8" s="3897" t="s">
        <v>922</v>
      </c>
      <c r="C8" s="3898"/>
      <c r="D8" s="3898"/>
      <c r="E8" s="3898"/>
      <c r="F8" s="3898"/>
      <c r="G8" s="3899"/>
      <c r="H8" s="3900" t="s">
        <v>691</v>
      </c>
      <c r="I8" s="3901"/>
      <c r="J8" s="3901"/>
      <c r="K8" s="3901"/>
      <c r="L8" s="3901"/>
      <c r="M8" s="3902"/>
    </row>
    <row r="9" spans="1:16" ht="15" customHeight="1" x14ac:dyDescent="0.35">
      <c r="B9" s="3907"/>
      <c r="C9" s="3908"/>
      <c r="D9" s="3908"/>
      <c r="E9" s="3908"/>
      <c r="F9" s="3908"/>
      <c r="G9" s="3909"/>
      <c r="H9" s="3907"/>
      <c r="I9" s="3908"/>
      <c r="J9" s="3908"/>
      <c r="K9" s="3908"/>
      <c r="L9" s="3908"/>
      <c r="M9" s="3910"/>
    </row>
    <row r="10" spans="1:16" x14ac:dyDescent="0.35">
      <c r="B10" s="3907"/>
      <c r="C10" s="3908"/>
      <c r="D10" s="3908"/>
      <c r="E10" s="3908"/>
      <c r="F10" s="3908"/>
      <c r="G10" s="3909"/>
      <c r="H10" s="3907"/>
      <c r="I10" s="3908"/>
      <c r="J10" s="3908"/>
      <c r="K10" s="3908"/>
      <c r="L10" s="3908"/>
      <c r="M10" s="3910"/>
    </row>
    <row r="11" spans="1:16" x14ac:dyDescent="0.35">
      <c r="B11" s="3907"/>
      <c r="C11" s="3908"/>
      <c r="D11" s="3908"/>
      <c r="E11" s="3908"/>
      <c r="F11" s="3908"/>
      <c r="G11" s="3909"/>
      <c r="H11" s="3907"/>
      <c r="I11" s="3908"/>
      <c r="J11" s="3908"/>
      <c r="K11" s="3908"/>
      <c r="L11" s="3908"/>
      <c r="M11" s="3910"/>
    </row>
    <row r="12" spans="1:16" x14ac:dyDescent="0.35">
      <c r="B12" s="3907"/>
      <c r="C12" s="3908"/>
      <c r="D12" s="3908"/>
      <c r="E12" s="3908"/>
      <c r="F12" s="3908"/>
      <c r="G12" s="3909"/>
      <c r="H12" s="3907"/>
      <c r="I12" s="3908"/>
      <c r="J12" s="3908"/>
      <c r="K12" s="3908"/>
      <c r="L12" s="3908"/>
      <c r="M12" s="3910"/>
    </row>
    <row r="13" spans="1:16" x14ac:dyDescent="0.35">
      <c r="B13" s="3907"/>
      <c r="C13" s="3908"/>
      <c r="D13" s="3908"/>
      <c r="E13" s="3908"/>
      <c r="F13" s="3908"/>
      <c r="G13" s="3909"/>
      <c r="H13" s="3907"/>
      <c r="I13" s="3908"/>
      <c r="J13" s="3908"/>
      <c r="K13" s="3908"/>
      <c r="L13" s="3908"/>
      <c r="M13" s="3910"/>
    </row>
    <row r="14" spans="1:16" x14ac:dyDescent="0.35">
      <c r="B14" s="3907"/>
      <c r="C14" s="3908"/>
      <c r="D14" s="3908"/>
      <c r="E14" s="3908"/>
      <c r="F14" s="3908"/>
      <c r="G14" s="3909"/>
      <c r="H14" s="3907"/>
      <c r="I14" s="3908"/>
      <c r="J14" s="3908"/>
      <c r="K14" s="3908"/>
      <c r="L14" s="3908"/>
      <c r="M14" s="3910"/>
    </row>
    <row r="15" spans="1:16" x14ac:dyDescent="0.35">
      <c r="B15" s="3907"/>
      <c r="C15" s="3908"/>
      <c r="D15" s="3908"/>
      <c r="E15" s="3908"/>
      <c r="F15" s="3908"/>
      <c r="G15" s="3909"/>
      <c r="H15" s="3907"/>
      <c r="I15" s="3908"/>
      <c r="J15" s="3908"/>
      <c r="K15" s="3908"/>
      <c r="L15" s="3908"/>
      <c r="M15" s="3910"/>
    </row>
    <row r="16" spans="1:16" x14ac:dyDescent="0.35">
      <c r="B16" s="3907"/>
      <c r="C16" s="3908"/>
      <c r="D16" s="3908"/>
      <c r="E16" s="3908"/>
      <c r="F16" s="3908"/>
      <c r="G16" s="3909"/>
      <c r="H16" s="3907"/>
      <c r="I16" s="3908"/>
      <c r="J16" s="3908"/>
      <c r="K16" s="3908"/>
      <c r="L16" s="3908"/>
      <c r="M16" s="3910"/>
    </row>
    <row r="17" spans="2:13" x14ac:dyDescent="0.35">
      <c r="B17" s="3907"/>
      <c r="C17" s="3908"/>
      <c r="D17" s="3908"/>
      <c r="E17" s="3908"/>
      <c r="F17" s="3908"/>
      <c r="G17" s="3909"/>
      <c r="H17" s="3907"/>
      <c r="I17" s="3908"/>
      <c r="J17" s="3908"/>
      <c r="K17" s="3908"/>
      <c r="L17" s="3908"/>
      <c r="M17" s="3910"/>
    </row>
    <row r="18" spans="2:13" x14ac:dyDescent="0.35">
      <c r="B18" s="3907"/>
      <c r="C18" s="3908"/>
      <c r="D18" s="3908"/>
      <c r="E18" s="3908"/>
      <c r="F18" s="3908"/>
      <c r="G18" s="3909"/>
      <c r="H18" s="3907"/>
      <c r="I18" s="3908"/>
      <c r="J18" s="3908"/>
      <c r="K18" s="3908"/>
      <c r="L18" s="3908"/>
      <c r="M18" s="3910"/>
    </row>
    <row r="19" spans="2:13" x14ac:dyDescent="0.35">
      <c r="B19" s="3907"/>
      <c r="C19" s="3908"/>
      <c r="D19" s="3908"/>
      <c r="E19" s="3908"/>
      <c r="F19" s="3908"/>
      <c r="G19" s="3909"/>
      <c r="H19" s="3907"/>
      <c r="I19" s="3908"/>
      <c r="J19" s="3908"/>
      <c r="K19" s="3908"/>
      <c r="L19" s="3908"/>
      <c r="M19" s="3910"/>
    </row>
    <row r="20" spans="2:13" x14ac:dyDescent="0.35">
      <c r="B20" s="3907"/>
      <c r="C20" s="3908"/>
      <c r="D20" s="3908"/>
      <c r="E20" s="3908"/>
      <c r="F20" s="3908"/>
      <c r="G20" s="3909"/>
      <c r="H20" s="3907"/>
      <c r="I20" s="3908"/>
      <c r="J20" s="3908"/>
      <c r="K20" s="3908"/>
      <c r="L20" s="3908"/>
      <c r="M20" s="3910"/>
    </row>
    <row r="21" spans="2:13" x14ac:dyDescent="0.35">
      <c r="B21" s="3907"/>
      <c r="C21" s="3908"/>
      <c r="D21" s="3908"/>
      <c r="E21" s="3908"/>
      <c r="F21" s="3908"/>
      <c r="G21" s="3909"/>
      <c r="H21" s="3907"/>
      <c r="I21" s="3908"/>
      <c r="J21" s="3908"/>
      <c r="K21" s="3908"/>
      <c r="L21" s="3908"/>
      <c r="M21" s="3910"/>
    </row>
    <row r="22" spans="2:13" x14ac:dyDescent="0.35">
      <c r="B22" s="3907"/>
      <c r="C22" s="3908"/>
      <c r="D22" s="3908"/>
      <c r="E22" s="3908"/>
      <c r="F22" s="3908"/>
      <c r="G22" s="3909"/>
      <c r="H22" s="3907"/>
      <c r="I22" s="3908"/>
      <c r="J22" s="3908"/>
      <c r="K22" s="3908"/>
      <c r="L22" s="3908"/>
      <c r="M22" s="3910"/>
    </row>
    <row r="23" spans="2:13" x14ac:dyDescent="0.35">
      <c r="B23" s="3907"/>
      <c r="C23" s="3908"/>
      <c r="D23" s="3908"/>
      <c r="E23" s="3908"/>
      <c r="F23" s="3908"/>
      <c r="G23" s="3909"/>
      <c r="H23" s="3907"/>
      <c r="I23" s="3908"/>
      <c r="J23" s="3908"/>
      <c r="K23" s="3908"/>
      <c r="L23" s="3908"/>
      <c r="M23" s="3910"/>
    </row>
    <row r="24" spans="2:13" x14ac:dyDescent="0.35">
      <c r="B24" s="3907"/>
      <c r="C24" s="3908"/>
      <c r="D24" s="3908"/>
      <c r="E24" s="3908"/>
      <c r="F24" s="3908"/>
      <c r="G24" s="3909"/>
      <c r="H24" s="3907"/>
      <c r="I24" s="3908"/>
      <c r="J24" s="3908"/>
      <c r="K24" s="3908"/>
      <c r="L24" s="3908"/>
      <c r="M24" s="3910"/>
    </row>
    <row r="25" spans="2:13" x14ac:dyDescent="0.35">
      <c r="B25" s="3907"/>
      <c r="C25" s="3908"/>
      <c r="D25" s="3908"/>
      <c r="E25" s="3908"/>
      <c r="F25" s="3908"/>
      <c r="G25" s="3909"/>
      <c r="H25" s="3907"/>
      <c r="I25" s="3908"/>
      <c r="J25" s="3908"/>
      <c r="K25" s="3908"/>
      <c r="L25" s="3908"/>
      <c r="M25" s="3910"/>
    </row>
    <row r="26" spans="2:13" x14ac:dyDescent="0.35">
      <c r="B26" s="3907"/>
      <c r="C26" s="3908"/>
      <c r="D26" s="3908"/>
      <c r="E26" s="3908"/>
      <c r="F26" s="3908"/>
      <c r="G26" s="3909"/>
      <c r="H26" s="3907"/>
      <c r="I26" s="3908"/>
      <c r="J26" s="3908"/>
      <c r="K26" s="3908"/>
      <c r="L26" s="3908"/>
      <c r="M26" s="3910"/>
    </row>
    <row r="27" spans="2:13" ht="15" thickBot="1" x14ac:dyDescent="0.4">
      <c r="B27" s="3917"/>
      <c r="C27" s="3918"/>
      <c r="D27" s="3918"/>
      <c r="E27" s="3918"/>
      <c r="F27" s="3918"/>
      <c r="G27" s="3919"/>
      <c r="H27" s="3920"/>
      <c r="I27" s="3921"/>
      <c r="J27" s="3921"/>
      <c r="K27" s="3921"/>
      <c r="L27" s="3921"/>
      <c r="M27" s="3922"/>
    </row>
    <row r="28" spans="2:13" ht="19" thickTop="1" x14ac:dyDescent="0.35">
      <c r="B28" s="3911" t="s">
        <v>1089</v>
      </c>
      <c r="C28" s="3912"/>
      <c r="D28" s="3912"/>
      <c r="E28" s="3912"/>
      <c r="F28" s="3912"/>
      <c r="G28" s="3913"/>
      <c r="H28" s="3914" t="s">
        <v>1091</v>
      </c>
      <c r="I28" s="3915"/>
      <c r="J28" s="3915"/>
      <c r="K28" s="3915"/>
      <c r="L28" s="3915"/>
      <c r="M28" s="3916"/>
    </row>
    <row r="29" spans="2:13" ht="15" customHeight="1" x14ac:dyDescent="0.35">
      <c r="B29" s="3923"/>
      <c r="C29" s="3924"/>
      <c r="D29" s="3924"/>
      <c r="E29" s="3924"/>
      <c r="F29" s="3924"/>
      <c r="G29" s="3925"/>
      <c r="H29" s="3867"/>
      <c r="I29" s="3868"/>
      <c r="J29" s="3868"/>
      <c r="K29" s="3868"/>
      <c r="L29" s="3868"/>
      <c r="M29" s="3869"/>
    </row>
    <row r="30" spans="2:13" ht="15" customHeight="1" x14ac:dyDescent="0.35">
      <c r="B30" s="3923"/>
      <c r="C30" s="3924"/>
      <c r="D30" s="3924"/>
      <c r="E30" s="3924"/>
      <c r="F30" s="3924"/>
      <c r="G30" s="3925"/>
      <c r="H30" s="3867"/>
      <c r="I30" s="3868"/>
      <c r="J30" s="3868"/>
      <c r="K30" s="3868"/>
      <c r="L30" s="3868"/>
      <c r="M30" s="3869"/>
    </row>
    <row r="31" spans="2:13" x14ac:dyDescent="0.35">
      <c r="B31" s="3923"/>
      <c r="C31" s="3924"/>
      <c r="D31" s="3924"/>
      <c r="E31" s="3924"/>
      <c r="F31" s="3924"/>
      <c r="G31" s="3925"/>
      <c r="H31" s="3867"/>
      <c r="I31" s="3868"/>
      <c r="J31" s="3868"/>
      <c r="K31" s="3868"/>
      <c r="L31" s="3868"/>
      <c r="M31" s="3869"/>
    </row>
    <row r="32" spans="2:13" x14ac:dyDescent="0.35">
      <c r="B32" s="3923"/>
      <c r="C32" s="3924"/>
      <c r="D32" s="3924"/>
      <c r="E32" s="3924"/>
      <c r="F32" s="3924"/>
      <c r="G32" s="3925"/>
      <c r="H32" s="3867"/>
      <c r="I32" s="3868"/>
      <c r="J32" s="3868"/>
      <c r="K32" s="3868"/>
      <c r="L32" s="3868"/>
      <c r="M32" s="3869"/>
    </row>
    <row r="33" spans="2:13" x14ac:dyDescent="0.35">
      <c r="B33" s="3923"/>
      <c r="C33" s="3924"/>
      <c r="D33" s="3924"/>
      <c r="E33" s="3924"/>
      <c r="F33" s="3924"/>
      <c r="G33" s="3925"/>
      <c r="H33" s="3867"/>
      <c r="I33" s="3868"/>
      <c r="J33" s="3868"/>
      <c r="K33" s="3868"/>
      <c r="L33" s="3868"/>
      <c r="M33" s="3869"/>
    </row>
    <row r="34" spans="2:13" x14ac:dyDescent="0.35">
      <c r="B34" s="3923"/>
      <c r="C34" s="3924"/>
      <c r="D34" s="3924"/>
      <c r="E34" s="3924"/>
      <c r="F34" s="3924"/>
      <c r="G34" s="3925"/>
      <c r="H34" s="3867"/>
      <c r="I34" s="3868"/>
      <c r="J34" s="3868"/>
      <c r="K34" s="3868"/>
      <c r="L34" s="3868"/>
      <c r="M34" s="3869"/>
    </row>
    <row r="35" spans="2:13" x14ac:dyDescent="0.35">
      <c r="B35" s="3923"/>
      <c r="C35" s="3924"/>
      <c r="D35" s="3924"/>
      <c r="E35" s="3924"/>
      <c r="F35" s="3924"/>
      <c r="G35" s="3925"/>
      <c r="H35" s="3867"/>
      <c r="I35" s="3868"/>
      <c r="J35" s="3868"/>
      <c r="K35" s="3868"/>
      <c r="L35" s="3868"/>
      <c r="M35" s="3869"/>
    </row>
    <row r="36" spans="2:13" x14ac:dyDescent="0.35">
      <c r="B36" s="3923"/>
      <c r="C36" s="3924"/>
      <c r="D36" s="3924"/>
      <c r="E36" s="3924"/>
      <c r="F36" s="3924"/>
      <c r="G36" s="3925"/>
      <c r="H36" s="3867"/>
      <c r="I36" s="3868"/>
      <c r="J36" s="3868"/>
      <c r="K36" s="3868"/>
      <c r="L36" s="3868"/>
      <c r="M36" s="3869"/>
    </row>
    <row r="37" spans="2:13" x14ac:dyDescent="0.35">
      <c r="B37" s="3923"/>
      <c r="C37" s="3924"/>
      <c r="D37" s="3924"/>
      <c r="E37" s="3924"/>
      <c r="F37" s="3924"/>
      <c r="G37" s="3925"/>
      <c r="H37" s="3867"/>
      <c r="I37" s="3868"/>
      <c r="J37" s="3868"/>
      <c r="K37" s="3868"/>
      <c r="L37" s="3868"/>
      <c r="M37" s="3869"/>
    </row>
    <row r="38" spans="2:13" x14ac:dyDescent="0.35">
      <c r="B38" s="3923"/>
      <c r="C38" s="3924"/>
      <c r="D38" s="3924"/>
      <c r="E38" s="3924"/>
      <c r="F38" s="3924"/>
      <c r="G38" s="3925"/>
      <c r="H38" s="3867"/>
      <c r="I38" s="3868"/>
      <c r="J38" s="3868"/>
      <c r="K38" s="3868"/>
      <c r="L38" s="3868"/>
      <c r="M38" s="3869"/>
    </row>
    <row r="39" spans="2:13" x14ac:dyDescent="0.35">
      <c r="B39" s="3923"/>
      <c r="C39" s="3924"/>
      <c r="D39" s="3924"/>
      <c r="E39" s="3924"/>
      <c r="F39" s="3924"/>
      <c r="G39" s="3925"/>
      <c r="H39" s="3867"/>
      <c r="I39" s="3868"/>
      <c r="J39" s="3868"/>
      <c r="K39" s="3868"/>
      <c r="L39" s="3868"/>
      <c r="M39" s="3869"/>
    </row>
    <row r="40" spans="2:13" x14ac:dyDescent="0.35">
      <c r="B40" s="3923"/>
      <c r="C40" s="3924"/>
      <c r="D40" s="3924"/>
      <c r="E40" s="3924"/>
      <c r="F40" s="3924"/>
      <c r="G40" s="3925"/>
      <c r="H40" s="3867"/>
      <c r="I40" s="3868"/>
      <c r="J40" s="3868"/>
      <c r="K40" s="3868"/>
      <c r="L40" s="3868"/>
      <c r="M40" s="3869"/>
    </row>
    <row r="41" spans="2:13" x14ac:dyDescent="0.35">
      <c r="B41" s="3923"/>
      <c r="C41" s="3924"/>
      <c r="D41" s="3924"/>
      <c r="E41" s="3924"/>
      <c r="F41" s="3924"/>
      <c r="G41" s="3925"/>
      <c r="H41" s="3867"/>
      <c r="I41" s="3868"/>
      <c r="J41" s="3868"/>
      <c r="K41" s="3868"/>
      <c r="L41" s="3868"/>
      <c r="M41" s="3869"/>
    </row>
    <row r="42" spans="2:13" x14ac:dyDescent="0.35">
      <c r="B42" s="3923"/>
      <c r="C42" s="3924"/>
      <c r="D42" s="3924"/>
      <c r="E42" s="3924"/>
      <c r="F42" s="3924"/>
      <c r="G42" s="3925"/>
      <c r="H42" s="3867"/>
      <c r="I42" s="3868"/>
      <c r="J42" s="3868"/>
      <c r="K42" s="3868"/>
      <c r="L42" s="3868"/>
      <c r="M42" s="3869"/>
    </row>
    <row r="43" spans="2:13" x14ac:dyDescent="0.35">
      <c r="B43" s="3923"/>
      <c r="C43" s="3924"/>
      <c r="D43" s="3924"/>
      <c r="E43" s="3924"/>
      <c r="F43" s="3924"/>
      <c r="G43" s="3925"/>
      <c r="H43" s="3867"/>
      <c r="I43" s="3868"/>
      <c r="J43" s="3868"/>
      <c r="K43" s="3868"/>
      <c r="L43" s="3868"/>
      <c r="M43" s="3869"/>
    </row>
    <row r="44" spans="2:13" x14ac:dyDescent="0.35">
      <c r="B44" s="3923"/>
      <c r="C44" s="3924"/>
      <c r="D44" s="3924"/>
      <c r="E44" s="3924"/>
      <c r="F44" s="3924"/>
      <c r="G44" s="3925"/>
      <c r="H44" s="3867"/>
      <c r="I44" s="3868"/>
      <c r="J44" s="3868"/>
      <c r="K44" s="3868"/>
      <c r="L44" s="3868"/>
      <c r="M44" s="3869"/>
    </row>
    <row r="45" spans="2:13" x14ac:dyDescent="0.35">
      <c r="B45" s="3923"/>
      <c r="C45" s="3924"/>
      <c r="D45" s="3924"/>
      <c r="E45" s="3924"/>
      <c r="F45" s="3924"/>
      <c r="G45" s="3925"/>
      <c r="H45" s="3867"/>
      <c r="I45" s="3868"/>
      <c r="J45" s="3868"/>
      <c r="K45" s="3868"/>
      <c r="L45" s="3868"/>
      <c r="M45" s="3869"/>
    </row>
    <row r="46" spans="2:13" x14ac:dyDescent="0.35">
      <c r="B46" s="3923"/>
      <c r="C46" s="3924"/>
      <c r="D46" s="3924"/>
      <c r="E46" s="3924"/>
      <c r="F46" s="3924"/>
      <c r="G46" s="3925"/>
      <c r="H46" s="3867"/>
      <c r="I46" s="3868"/>
      <c r="J46" s="3868"/>
      <c r="K46" s="3868"/>
      <c r="L46" s="3868"/>
      <c r="M46" s="3869"/>
    </row>
    <row r="47" spans="2:13" ht="15" thickBot="1" x14ac:dyDescent="0.4">
      <c r="B47" s="3926"/>
      <c r="C47" s="3927"/>
      <c r="D47" s="3927"/>
      <c r="E47" s="3927"/>
      <c r="F47" s="3927"/>
      <c r="G47" s="3928"/>
      <c r="H47" s="3870"/>
      <c r="I47" s="3871"/>
      <c r="J47" s="3871"/>
      <c r="K47" s="3871"/>
      <c r="L47" s="3871"/>
      <c r="M47" s="3872"/>
    </row>
    <row r="48" spans="2:13" ht="15" thickTop="1" x14ac:dyDescent="0.35"/>
    <row r="49" spans="1:17" ht="15" thickBot="1" x14ac:dyDescent="0.4"/>
    <row r="50" spans="1:17" s="9" customFormat="1" ht="17.5" thickTop="1" x14ac:dyDescent="0.5">
      <c r="A50" s="3883" t="s">
        <v>711</v>
      </c>
      <c r="B50" s="3884"/>
      <c r="C50" s="3884"/>
      <c r="D50" s="3884"/>
      <c r="E50" s="3884"/>
      <c r="F50" s="3884"/>
      <c r="G50" s="3884"/>
      <c r="H50" s="3884"/>
      <c r="I50" s="3884"/>
      <c r="J50" s="3884"/>
      <c r="K50" s="3884"/>
      <c r="L50" s="3884"/>
      <c r="M50" s="3884"/>
      <c r="N50" s="3884"/>
      <c r="O50" s="3884"/>
      <c r="P50" s="3885"/>
    </row>
    <row r="51" spans="1:17" ht="20.25" customHeight="1" x14ac:dyDescent="0.35">
      <c r="A51" s="3886"/>
      <c r="B51" s="3887"/>
      <c r="C51" s="3887"/>
      <c r="D51" s="3887"/>
      <c r="E51" s="3887"/>
      <c r="F51" s="3887"/>
      <c r="G51" s="3887"/>
      <c r="H51" s="3887"/>
      <c r="I51" s="3887"/>
      <c r="J51" s="3887"/>
      <c r="K51" s="3887"/>
      <c r="L51" s="3887"/>
      <c r="M51" s="3887"/>
      <c r="N51" s="3887"/>
      <c r="O51" s="3887"/>
      <c r="P51" s="3888"/>
    </row>
    <row r="52" spans="1:17" ht="20.25" customHeight="1" x14ac:dyDescent="0.35">
      <c r="A52" s="3886"/>
      <c r="B52" s="3887"/>
      <c r="C52" s="3887"/>
      <c r="D52" s="3887"/>
      <c r="E52" s="3887"/>
      <c r="F52" s="3887"/>
      <c r="G52" s="3887"/>
      <c r="H52" s="3887"/>
      <c r="I52" s="3887"/>
      <c r="J52" s="3887"/>
      <c r="K52" s="3887"/>
      <c r="L52" s="3887"/>
      <c r="M52" s="3887"/>
      <c r="N52" s="3887"/>
      <c r="O52" s="3887"/>
      <c r="P52" s="3888"/>
    </row>
    <row r="53" spans="1:17" ht="20.25" customHeight="1" x14ac:dyDescent="0.35">
      <c r="A53" s="3886"/>
      <c r="B53" s="3887"/>
      <c r="C53" s="3887"/>
      <c r="D53" s="3887"/>
      <c r="E53" s="3887"/>
      <c r="F53" s="3887"/>
      <c r="G53" s="3887"/>
      <c r="H53" s="3887"/>
      <c r="I53" s="3887"/>
      <c r="J53" s="3887"/>
      <c r="K53" s="3887"/>
      <c r="L53" s="3887"/>
      <c r="M53" s="3887"/>
      <c r="N53" s="3887"/>
      <c r="O53" s="3887"/>
      <c r="P53" s="3888"/>
    </row>
    <row r="54" spans="1:17" ht="20.25" customHeight="1" x14ac:dyDescent="0.35">
      <c r="A54" s="3886"/>
      <c r="B54" s="3887"/>
      <c r="C54" s="3887"/>
      <c r="D54" s="3887"/>
      <c r="E54" s="3887"/>
      <c r="F54" s="3887"/>
      <c r="G54" s="3887"/>
      <c r="H54" s="3887"/>
      <c r="I54" s="3887"/>
      <c r="J54" s="3887"/>
      <c r="K54" s="3887"/>
      <c r="L54" s="3887"/>
      <c r="M54" s="3887"/>
      <c r="N54" s="3887"/>
      <c r="O54" s="3887"/>
      <c r="P54" s="3888"/>
    </row>
    <row r="55" spans="1:17" ht="20.25" customHeight="1" thickBot="1" x14ac:dyDescent="0.4">
      <c r="A55" s="3889"/>
      <c r="B55" s="3890"/>
      <c r="C55" s="3890"/>
      <c r="D55" s="3890"/>
      <c r="E55" s="3890"/>
      <c r="F55" s="3890"/>
      <c r="G55" s="3890"/>
      <c r="H55" s="3890"/>
      <c r="I55" s="3890"/>
      <c r="J55" s="3890"/>
      <c r="K55" s="3890"/>
      <c r="L55" s="3890"/>
      <c r="M55" s="3890"/>
      <c r="N55" s="3890"/>
      <c r="O55" s="3890"/>
      <c r="P55" s="3891"/>
    </row>
    <row r="56" spans="1:17" ht="15.5" thickTop="1" thickBot="1" x14ac:dyDescent="0.4"/>
    <row r="57" spans="1:17" s="61" customFormat="1" ht="15" thickTop="1" x14ac:dyDescent="0.35">
      <c r="A57" s="3873" t="s">
        <v>10</v>
      </c>
      <c r="B57" s="3874"/>
      <c r="C57" s="3874"/>
      <c r="D57" s="3874"/>
      <c r="E57" s="3874"/>
      <c r="F57" s="3874"/>
      <c r="G57" s="3874"/>
      <c r="H57" s="3874"/>
      <c r="I57" s="3874"/>
      <c r="J57" s="3874"/>
      <c r="K57" s="3875"/>
      <c r="L57" s="34"/>
      <c r="M57" s="34"/>
      <c r="N57" s="34"/>
      <c r="O57" s="34"/>
      <c r="P57" s="34"/>
      <c r="Q57" s="64"/>
    </row>
    <row r="58" spans="1:17" s="61" customFormat="1" ht="20.25" customHeight="1" x14ac:dyDescent="0.35">
      <c r="A58" s="3860"/>
      <c r="B58" s="3876"/>
      <c r="C58" s="3876"/>
      <c r="D58" s="3876"/>
      <c r="E58" s="3876"/>
      <c r="F58" s="3876"/>
      <c r="G58" s="3876"/>
      <c r="H58" s="3876"/>
      <c r="I58" s="3876"/>
      <c r="J58" s="3876"/>
      <c r="K58" s="3877"/>
      <c r="L58" s="36"/>
      <c r="M58" s="36"/>
      <c r="N58" s="36"/>
      <c r="O58" s="36"/>
      <c r="P58" s="36"/>
      <c r="Q58" s="64"/>
    </row>
    <row r="59" spans="1:17" s="61" customFormat="1" ht="21" customHeight="1" x14ac:dyDescent="0.35">
      <c r="A59" s="3860"/>
      <c r="B59" s="3876"/>
      <c r="C59" s="3876"/>
      <c r="D59" s="3876"/>
      <c r="E59" s="3876"/>
      <c r="F59" s="3876"/>
      <c r="G59" s="3876"/>
      <c r="H59" s="3876"/>
      <c r="I59" s="3876"/>
      <c r="J59" s="3876"/>
      <c r="K59" s="3877"/>
      <c r="L59" s="36"/>
      <c r="M59" s="36"/>
      <c r="N59" s="36"/>
      <c r="O59" s="36"/>
      <c r="P59" s="36"/>
      <c r="Q59" s="64"/>
    </row>
    <row r="60" spans="1:17" s="61" customFormat="1" ht="20.25" customHeight="1" x14ac:dyDescent="0.35">
      <c r="A60" s="3860"/>
      <c r="B60" s="3876"/>
      <c r="C60" s="3876"/>
      <c r="D60" s="3876"/>
      <c r="E60" s="3876"/>
      <c r="F60" s="3876"/>
      <c r="G60" s="3876"/>
      <c r="H60" s="3876"/>
      <c r="I60" s="3876"/>
      <c r="J60" s="3876"/>
      <c r="K60" s="3877"/>
      <c r="L60" s="36"/>
      <c r="M60" s="36"/>
      <c r="N60" s="36"/>
      <c r="O60" s="36"/>
      <c r="P60" s="36"/>
      <c r="Q60" s="64"/>
    </row>
    <row r="61" spans="1:17" s="61" customFormat="1" ht="20.25" customHeight="1" thickBot="1" x14ac:dyDescent="0.4">
      <c r="A61" s="3878"/>
      <c r="B61" s="3879"/>
      <c r="C61" s="3879"/>
      <c r="D61" s="3879"/>
      <c r="E61" s="3879"/>
      <c r="F61" s="3879"/>
      <c r="G61" s="3879"/>
      <c r="H61" s="3879"/>
      <c r="I61" s="3879"/>
      <c r="J61" s="3879"/>
      <c r="K61" s="3880"/>
      <c r="L61" s="36"/>
      <c r="M61" s="36"/>
      <c r="N61" s="36"/>
      <c r="O61" s="36"/>
      <c r="P61" s="36"/>
      <c r="Q61" s="64"/>
    </row>
    <row r="62" spans="1:17" s="61" customFormat="1" ht="15.5" thickTop="1" thickBot="1" x14ac:dyDescent="0.4">
      <c r="A62" s="64"/>
      <c r="B62" s="64"/>
      <c r="C62" s="64"/>
      <c r="D62" s="64"/>
      <c r="E62" s="64"/>
      <c r="F62" s="64"/>
      <c r="G62" s="64"/>
      <c r="H62" s="64"/>
      <c r="I62" s="64"/>
      <c r="J62" s="64"/>
      <c r="K62" s="64"/>
      <c r="L62" s="64"/>
      <c r="M62" s="64"/>
      <c r="N62" s="64"/>
      <c r="O62" s="64"/>
      <c r="P62" s="64"/>
      <c r="Q62" s="64"/>
    </row>
    <row r="63" spans="1:17" s="61" customFormat="1" ht="15" thickTop="1" x14ac:dyDescent="0.35">
      <c r="A63" s="3873" t="s">
        <v>11</v>
      </c>
      <c r="B63" s="3881"/>
      <c r="C63" s="3881"/>
      <c r="D63" s="3881"/>
      <c r="E63" s="3881"/>
      <c r="F63" s="3881"/>
      <c r="G63" s="3881"/>
      <c r="H63" s="3881"/>
      <c r="I63" s="3881"/>
      <c r="J63" s="3881"/>
      <c r="K63" s="3882"/>
      <c r="L63" s="34"/>
      <c r="M63" s="34"/>
      <c r="N63" s="34"/>
      <c r="O63" s="34"/>
      <c r="P63" s="34"/>
      <c r="Q63" s="64"/>
    </row>
    <row r="64" spans="1:17" s="61" customFormat="1" ht="20.25" customHeight="1" x14ac:dyDescent="0.35">
      <c r="A64" s="3860"/>
      <c r="B64" s="3861"/>
      <c r="C64" s="3861"/>
      <c r="D64" s="3861"/>
      <c r="E64" s="3861"/>
      <c r="F64" s="3861"/>
      <c r="G64" s="3861"/>
      <c r="H64" s="3861"/>
      <c r="I64" s="3861"/>
      <c r="J64" s="3861"/>
      <c r="K64" s="3862"/>
      <c r="L64" s="36"/>
      <c r="M64" s="36"/>
      <c r="N64" s="36"/>
      <c r="O64" s="36"/>
      <c r="P64" s="36"/>
      <c r="Q64" s="64"/>
    </row>
    <row r="65" spans="1:17" s="61" customFormat="1" ht="20.25" customHeight="1" x14ac:dyDescent="0.35">
      <c r="A65" s="3863"/>
      <c r="B65" s="3861"/>
      <c r="C65" s="3861"/>
      <c r="D65" s="3861"/>
      <c r="E65" s="3861"/>
      <c r="F65" s="3861"/>
      <c r="G65" s="3861"/>
      <c r="H65" s="3861"/>
      <c r="I65" s="3861"/>
      <c r="J65" s="3861"/>
      <c r="K65" s="3862"/>
      <c r="L65" s="36"/>
      <c r="M65" s="36"/>
      <c r="N65" s="36"/>
      <c r="O65" s="36"/>
      <c r="P65" s="36"/>
      <c r="Q65" s="64"/>
    </row>
    <row r="66" spans="1:17" s="61" customFormat="1" ht="20.25" customHeight="1" x14ac:dyDescent="0.35">
      <c r="A66" s="3863"/>
      <c r="B66" s="3861"/>
      <c r="C66" s="3861"/>
      <c r="D66" s="3861"/>
      <c r="E66" s="3861"/>
      <c r="F66" s="3861"/>
      <c r="G66" s="3861"/>
      <c r="H66" s="3861"/>
      <c r="I66" s="3861"/>
      <c r="J66" s="3861"/>
      <c r="K66" s="3862"/>
      <c r="L66" s="36"/>
      <c r="M66" s="36"/>
      <c r="N66" s="36"/>
      <c r="O66" s="36"/>
      <c r="P66" s="36"/>
      <c r="Q66" s="64"/>
    </row>
    <row r="67" spans="1:17" s="61" customFormat="1" ht="20.25" customHeight="1" thickBot="1" x14ac:dyDescent="0.4">
      <c r="A67" s="3864"/>
      <c r="B67" s="3865"/>
      <c r="C67" s="3865"/>
      <c r="D67" s="3865"/>
      <c r="E67" s="3865"/>
      <c r="F67" s="3865"/>
      <c r="G67" s="3865"/>
      <c r="H67" s="3865"/>
      <c r="I67" s="3865"/>
      <c r="J67" s="3865"/>
      <c r="K67" s="3866"/>
      <c r="L67" s="36"/>
      <c r="M67" s="36"/>
      <c r="N67" s="36"/>
      <c r="O67" s="36"/>
      <c r="P67" s="36"/>
      <c r="Q67" s="64"/>
    </row>
    <row r="68" spans="1:17" ht="15" thickTop="1" x14ac:dyDescent="0.35"/>
  </sheetData>
  <mergeCells count="96">
    <mergeCell ref="B44:G44"/>
    <mergeCell ref="B45:G45"/>
    <mergeCell ref="B46:G46"/>
    <mergeCell ref="B47:G47"/>
    <mergeCell ref="H44:M44"/>
    <mergeCell ref="H45:M45"/>
    <mergeCell ref="B41:G41"/>
    <mergeCell ref="B42:G42"/>
    <mergeCell ref="B43:G43"/>
    <mergeCell ref="H41:M41"/>
    <mergeCell ref="H42:M42"/>
    <mergeCell ref="H43:M43"/>
    <mergeCell ref="B38:G38"/>
    <mergeCell ref="B39:G39"/>
    <mergeCell ref="B40:G40"/>
    <mergeCell ref="H38:M38"/>
    <mergeCell ref="H39:M39"/>
    <mergeCell ref="H40:M40"/>
    <mergeCell ref="B34:G34"/>
    <mergeCell ref="B35:G35"/>
    <mergeCell ref="B36:G36"/>
    <mergeCell ref="B37:G37"/>
    <mergeCell ref="H35:M35"/>
    <mergeCell ref="H36:M36"/>
    <mergeCell ref="H37:M37"/>
    <mergeCell ref="H34:M34"/>
    <mergeCell ref="B30:G30"/>
    <mergeCell ref="B31:G31"/>
    <mergeCell ref="H29:M29"/>
    <mergeCell ref="B32:G32"/>
    <mergeCell ref="B33:G33"/>
    <mergeCell ref="H30:M30"/>
    <mergeCell ref="H31:M31"/>
    <mergeCell ref="H32:M32"/>
    <mergeCell ref="H33:M33"/>
    <mergeCell ref="B28:G28"/>
    <mergeCell ref="H28:M28"/>
    <mergeCell ref="B27:G27"/>
    <mergeCell ref="H27:M27"/>
    <mergeCell ref="B29:G29"/>
    <mergeCell ref="B24:G24"/>
    <mergeCell ref="B25:G25"/>
    <mergeCell ref="B26:G26"/>
    <mergeCell ref="H24:M24"/>
    <mergeCell ref="H25:M25"/>
    <mergeCell ref="H26:M26"/>
    <mergeCell ref="B21:G21"/>
    <mergeCell ref="B22:G22"/>
    <mergeCell ref="B23:G23"/>
    <mergeCell ref="H21:M21"/>
    <mergeCell ref="H22:M22"/>
    <mergeCell ref="H23:M23"/>
    <mergeCell ref="B18:G18"/>
    <mergeCell ref="B19:G19"/>
    <mergeCell ref="B20:G20"/>
    <mergeCell ref="H18:M18"/>
    <mergeCell ref="H19:M19"/>
    <mergeCell ref="H20:M20"/>
    <mergeCell ref="B15:G15"/>
    <mergeCell ref="B16:G16"/>
    <mergeCell ref="B17:G17"/>
    <mergeCell ref="H15:M15"/>
    <mergeCell ref="H16:M16"/>
    <mergeCell ref="H17:M17"/>
    <mergeCell ref="B12:G12"/>
    <mergeCell ref="B13:G13"/>
    <mergeCell ref="B14:G14"/>
    <mergeCell ref="H12:M12"/>
    <mergeCell ref="H13:M13"/>
    <mergeCell ref="H14:M14"/>
    <mergeCell ref="B9:G9"/>
    <mergeCell ref="B10:G10"/>
    <mergeCell ref="B11:G11"/>
    <mergeCell ref="H9:M9"/>
    <mergeCell ref="H10:M10"/>
    <mergeCell ref="H11:M11"/>
    <mergeCell ref="A6:B6"/>
    <mergeCell ref="C6:P6"/>
    <mergeCell ref="B8:G8"/>
    <mergeCell ref="H8:M8"/>
    <mergeCell ref="A4:G4"/>
    <mergeCell ref="H4:P4"/>
    <mergeCell ref="D1:G1"/>
    <mergeCell ref="I1:J1"/>
    <mergeCell ref="L1:M1"/>
    <mergeCell ref="D2:G2"/>
    <mergeCell ref="I2:J2"/>
    <mergeCell ref="L2:M2"/>
    <mergeCell ref="A64:K67"/>
    <mergeCell ref="H46:M46"/>
    <mergeCell ref="H47:M47"/>
    <mergeCell ref="A57:K57"/>
    <mergeCell ref="A58:K61"/>
    <mergeCell ref="A63:K63"/>
    <mergeCell ref="A50:P50"/>
    <mergeCell ref="A51:P5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F00-000000000000}">
      <formula1>AvancementTheme</formula1>
    </dataValidation>
  </dataValidations>
  <hyperlinks>
    <hyperlink ref="O1" location="DPDV_11SW" display="PdV" xr:uid="{00000000-0004-0000-3F00-000000000000}"/>
    <hyperlink ref="P1" location="DKPI_11SW" display="KPI's" xr:uid="{00000000-0004-0000-3F00-000001000000}"/>
  </hyperlinks>
  <pageMargins left="0.7" right="0.7" top="0.75" bottom="0.75" header="0.3" footer="0.3"/>
  <pageSetup paperSize="9" scale="71" fitToHeight="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9">
    <tabColor theme="2" tint="-0.249977111117893"/>
    <pageSetUpPr fitToPage="1"/>
  </sheetPr>
  <dimension ref="A1:V16"/>
  <sheetViews>
    <sheetView showGridLines="0" showRowColHeaders="0" zoomScaleNormal="100" workbookViewId="0">
      <pane ySplit="9" topLeftCell="A10" activePane="bottomLeft" state="frozen"/>
      <selection activeCell="I2" sqref="I2:J2"/>
      <selection pane="bottomLeft" activeCell="K17" sqref="K17"/>
    </sheetView>
  </sheetViews>
  <sheetFormatPr baseColWidth="10" defaultColWidth="11.453125" defaultRowHeight="14.5" x14ac:dyDescent="0.35"/>
  <cols>
    <col min="1" max="1" width="11.453125" style="61"/>
    <col min="2" max="2" width="9.54296875" style="61" customWidth="1"/>
    <col min="3" max="4" width="11.453125" style="61"/>
    <col min="5" max="5" width="13" style="61" customWidth="1"/>
    <col min="6" max="11" width="11.453125" style="61"/>
    <col min="12" max="12" width="9.81640625" style="61" customWidth="1"/>
    <col min="13" max="13" width="10.54296875" style="61" customWidth="1"/>
    <col min="14" max="17" width="8.1796875" style="61" customWidth="1"/>
    <col min="18" max="16384" width="11.453125" style="61"/>
  </cols>
  <sheetData>
    <row r="1" spans="1:22" s="55" customFormat="1" ht="15" customHeight="1" x14ac:dyDescent="0.35">
      <c r="A1" s="953"/>
      <c r="B1" s="953"/>
      <c r="C1" s="953"/>
      <c r="D1" s="1995" t="s">
        <v>5</v>
      </c>
      <c r="E1" s="1995"/>
      <c r="F1" s="1995"/>
      <c r="G1" s="1995"/>
      <c r="H1" s="396"/>
      <c r="I1" s="1995" t="s">
        <v>6</v>
      </c>
      <c r="J1" s="1995"/>
      <c r="K1" s="953"/>
      <c r="L1" s="1995" t="s">
        <v>9</v>
      </c>
      <c r="M1" s="1995"/>
      <c r="N1" s="953"/>
      <c r="O1" s="1034"/>
      <c r="P1" s="1034"/>
      <c r="Q1" s="1034"/>
      <c r="R1" s="436"/>
      <c r="S1" s="95"/>
      <c r="T1" s="95"/>
      <c r="U1" s="95"/>
      <c r="V1" s="95"/>
    </row>
    <row r="2" spans="1:22" s="59" customFormat="1" ht="18" customHeight="1" x14ac:dyDescent="0.35">
      <c r="A2" s="398"/>
      <c r="B2" s="398"/>
      <c r="C2" s="398"/>
      <c r="D2" s="1996" t="str">
        <f>NomClient</f>
        <v>BestEditor</v>
      </c>
      <c r="E2" s="1997"/>
      <c r="F2" s="1997"/>
      <c r="G2" s="1998"/>
      <c r="H2" s="398"/>
      <c r="I2" s="3929" t="s">
        <v>281</v>
      </c>
      <c r="J2" s="3930"/>
      <c r="K2" s="398"/>
      <c r="L2" s="2001">
        <v>41863.693969907406</v>
      </c>
      <c r="M2" s="2002"/>
      <c r="N2" s="399"/>
      <c r="O2" s="398" t="s">
        <v>1084</v>
      </c>
      <c r="P2" s="398"/>
      <c r="Q2" s="398"/>
      <c r="R2" s="437"/>
      <c r="S2" s="96"/>
      <c r="T2" s="96"/>
      <c r="U2" s="96"/>
      <c r="V2" s="96"/>
    </row>
    <row r="3" spans="1:22" ht="6.75" customHeight="1" thickBot="1" x14ac:dyDescent="0.4">
      <c r="A3" s="401"/>
      <c r="B3" s="401"/>
      <c r="C3" s="401"/>
      <c r="D3" s="401"/>
      <c r="E3" s="401"/>
      <c r="F3" s="401"/>
      <c r="G3" s="401"/>
      <c r="H3" s="401"/>
      <c r="I3" s="401"/>
      <c r="J3" s="401"/>
      <c r="K3" s="401"/>
      <c r="L3" s="401"/>
      <c r="M3" s="401"/>
      <c r="N3" s="401"/>
      <c r="O3" s="401"/>
      <c r="P3" s="401"/>
      <c r="Q3" s="401"/>
      <c r="R3" s="387"/>
      <c r="S3" s="97"/>
      <c r="T3" s="97"/>
      <c r="U3" s="97"/>
      <c r="V3" s="97"/>
    </row>
    <row r="4" spans="1:22" s="1" customFormat="1" ht="24.75" customHeight="1" thickBot="1" x14ac:dyDescent="0.4">
      <c r="A4" s="1035"/>
      <c r="B4" s="3933" t="str">
        <f>Parametre!B28 &amp; "  : "</f>
        <v xml:space="preserve">Plan d'Action  : </v>
      </c>
      <c r="C4" s="3933"/>
      <c r="D4" s="3933"/>
      <c r="E4" s="3933"/>
      <c r="F4" s="3933"/>
      <c r="G4" s="3933"/>
      <c r="H4" s="3931" t="s">
        <v>585</v>
      </c>
      <c r="I4" s="3931"/>
      <c r="J4" s="3931"/>
      <c r="K4" s="3931"/>
      <c r="L4" s="3931"/>
      <c r="M4" s="3931"/>
      <c r="N4" s="3931"/>
      <c r="O4" s="3931"/>
      <c r="P4" s="3931"/>
      <c r="Q4" s="3932"/>
      <c r="R4" s="439"/>
      <c r="S4" s="30"/>
      <c r="T4" s="30"/>
      <c r="U4" s="30"/>
      <c r="V4" s="30"/>
    </row>
    <row r="5" spans="1:22" ht="7.5" customHeight="1" x14ac:dyDescent="0.35">
      <c r="A5" s="3937"/>
      <c r="B5" s="3937"/>
      <c r="C5" s="3937"/>
      <c r="D5" s="3937"/>
      <c r="E5" s="3937"/>
      <c r="F5" s="3937"/>
      <c r="G5" s="3937"/>
      <c r="H5" s="3937"/>
      <c r="I5" s="3937"/>
      <c r="J5" s="3937"/>
      <c r="K5" s="3937"/>
      <c r="L5" s="3937"/>
      <c r="M5" s="3937"/>
      <c r="N5" s="3937"/>
      <c r="O5" s="3937"/>
      <c r="P5" s="3937"/>
      <c r="Q5" s="3937"/>
      <c r="R5" s="387"/>
      <c r="S5" s="97"/>
      <c r="T5" s="97"/>
      <c r="U5" s="97"/>
      <c r="V5" s="97"/>
    </row>
    <row r="6" spans="1:22" ht="15" customHeight="1" thickBot="1" x14ac:dyDescent="0.4">
      <c r="A6" s="3938" t="s">
        <v>14</v>
      </c>
      <c r="B6" s="3938"/>
      <c r="C6" s="3939" t="s">
        <v>1020</v>
      </c>
      <c r="D6" s="3939"/>
      <c r="E6" s="3939"/>
      <c r="F6" s="3939"/>
      <c r="G6" s="3939"/>
      <c r="H6" s="3939"/>
      <c r="I6" s="3939"/>
      <c r="J6" s="3939"/>
      <c r="K6" s="3939"/>
      <c r="L6" s="3939"/>
      <c r="M6" s="3939"/>
      <c r="N6" s="3939"/>
      <c r="O6" s="3939"/>
      <c r="P6" s="3939"/>
      <c r="Q6" s="387"/>
      <c r="R6" s="387"/>
      <c r="S6" s="97"/>
      <c r="T6" s="97"/>
      <c r="U6" s="97"/>
      <c r="V6" s="97"/>
    </row>
    <row r="7" spans="1:22" ht="7.5" hidden="1" customHeight="1" thickBot="1" x14ac:dyDescent="0.4">
      <c r="A7" s="3937"/>
      <c r="B7" s="3937"/>
      <c r="C7" s="3937"/>
      <c r="D7" s="3937"/>
      <c r="E7" s="3937"/>
      <c r="F7" s="3937"/>
      <c r="G7" s="3937"/>
      <c r="H7" s="3937"/>
      <c r="I7" s="3937"/>
      <c r="J7" s="3937"/>
      <c r="K7" s="3937"/>
      <c r="L7" s="3937"/>
      <c r="M7" s="3937"/>
      <c r="N7" s="3937"/>
      <c r="O7" s="3937"/>
      <c r="P7" s="3937"/>
      <c r="Q7" s="3937"/>
      <c r="R7" s="387"/>
      <c r="S7" s="97"/>
      <c r="T7" s="97"/>
      <c r="U7" s="97"/>
      <c r="V7" s="97"/>
    </row>
    <row r="8" spans="1:22" ht="15.5" thickTop="1" thickBot="1" x14ac:dyDescent="0.4">
      <c r="A8" s="1036"/>
      <c r="B8" s="1036"/>
      <c r="C8" s="1036"/>
      <c r="D8" s="1036"/>
      <c r="E8" s="1036"/>
      <c r="F8" s="1036"/>
      <c r="G8" s="1036"/>
      <c r="H8" s="1036"/>
      <c r="I8" s="1036"/>
      <c r="J8" s="1036"/>
      <c r="K8" s="1036"/>
      <c r="L8" s="1036"/>
      <c r="M8" s="1036"/>
      <c r="N8" s="3934" t="s">
        <v>21</v>
      </c>
      <c r="O8" s="3935"/>
      <c r="P8" s="3935"/>
      <c r="Q8" s="3936"/>
      <c r="R8" s="387"/>
      <c r="S8" s="97"/>
      <c r="T8" s="97"/>
    </row>
    <row r="9" spans="1:22" s="323" customFormat="1" ht="43.5" customHeight="1" thickTop="1" x14ac:dyDescent="0.35">
      <c r="A9" s="3943" t="s">
        <v>1019</v>
      </c>
      <c r="B9" s="3944"/>
      <c r="C9" s="1037" t="s">
        <v>73</v>
      </c>
      <c r="D9" s="1038" t="s">
        <v>75</v>
      </c>
      <c r="E9" s="1038" t="s">
        <v>122</v>
      </c>
      <c r="F9" s="3940" t="s">
        <v>74</v>
      </c>
      <c r="G9" s="3941"/>
      <c r="H9" s="3941"/>
      <c r="I9" s="3941"/>
      <c r="J9" s="3942"/>
      <c r="K9" s="1039" t="s">
        <v>76</v>
      </c>
      <c r="L9" s="1040" t="s">
        <v>121</v>
      </c>
      <c r="M9" s="1041" t="s">
        <v>103</v>
      </c>
      <c r="N9" s="1138" t="s">
        <v>489</v>
      </c>
      <c r="O9" s="1137"/>
      <c r="P9" s="1135" t="s">
        <v>490</v>
      </c>
      <c r="Q9" s="1136"/>
      <c r="R9" s="1042"/>
      <c r="S9" s="333"/>
      <c r="T9" s="333"/>
    </row>
    <row r="10" spans="1:22" s="323" customFormat="1" ht="1.5" customHeight="1" x14ac:dyDescent="0.35">
      <c r="A10" s="3945"/>
      <c r="B10" s="3946"/>
      <c r="C10" s="3946"/>
      <c r="D10" s="3946"/>
      <c r="E10" s="3946"/>
      <c r="F10" s="3946"/>
      <c r="G10" s="3946"/>
      <c r="H10" s="3946"/>
      <c r="I10" s="3946"/>
      <c r="J10" s="3946"/>
      <c r="K10" s="3946"/>
      <c r="L10" s="3946"/>
      <c r="M10" s="3946"/>
      <c r="N10" s="3946"/>
      <c r="O10" s="3946"/>
      <c r="P10" s="3946"/>
      <c r="Q10" s="3947"/>
      <c r="R10" s="1042"/>
      <c r="S10" s="333"/>
      <c r="T10" s="333"/>
    </row>
    <row r="11" spans="1:22" hidden="1" x14ac:dyDescent="0.35">
      <c r="A11" s="3953"/>
      <c r="B11" s="3954"/>
      <c r="C11" s="1043"/>
      <c r="D11" s="1044"/>
      <c r="E11" s="1044"/>
      <c r="F11" s="3955"/>
      <c r="G11" s="3956"/>
      <c r="H11" s="3956"/>
      <c r="I11" s="3956"/>
      <c r="J11" s="3957"/>
      <c r="K11" s="1045"/>
      <c r="L11" s="1045"/>
      <c r="M11" s="1045"/>
      <c r="N11" s="1046"/>
      <c r="O11" s="1047"/>
      <c r="P11" s="1048"/>
      <c r="Q11" s="1049"/>
      <c r="R11" s="387"/>
      <c r="S11" s="97"/>
      <c r="T11" s="97"/>
    </row>
    <row r="12" spans="1:22" x14ac:dyDescent="0.35">
      <c r="A12" s="3948" t="s">
        <v>1084</v>
      </c>
      <c r="B12" s="3949"/>
      <c r="C12" s="1161"/>
      <c r="D12" s="1162">
        <v>41911.658379629633</v>
      </c>
      <c r="E12" s="1162"/>
      <c r="F12" s="3950"/>
      <c r="G12" s="3951"/>
      <c r="H12" s="3951"/>
      <c r="I12" s="3951"/>
      <c r="J12" s="3952"/>
      <c r="K12" s="1163"/>
      <c r="L12" s="1163"/>
      <c r="M12" s="1163"/>
      <c r="N12" s="1164"/>
      <c r="O12" s="1165"/>
      <c r="P12" s="1166"/>
      <c r="Q12" s="1167"/>
      <c r="R12" s="387"/>
      <c r="S12" s="97"/>
      <c r="T12" s="97"/>
    </row>
    <row r="13" spans="1:22" x14ac:dyDescent="0.35">
      <c r="A13" s="3948" t="s">
        <v>1073</v>
      </c>
      <c r="B13" s="3949"/>
      <c r="C13" s="1161"/>
      <c r="D13" s="1162">
        <v>41911.389120370368</v>
      </c>
      <c r="E13" s="1162"/>
      <c r="F13" s="3950"/>
      <c r="G13" s="3951"/>
      <c r="H13" s="3951"/>
      <c r="I13" s="3951"/>
      <c r="J13" s="3952"/>
      <c r="K13" s="1163"/>
      <c r="L13" s="1163"/>
      <c r="M13" s="1163"/>
      <c r="N13" s="1164"/>
      <c r="O13" s="1165"/>
      <c r="P13" s="1166"/>
      <c r="Q13" s="1167"/>
      <c r="R13" s="387"/>
      <c r="S13" s="97"/>
      <c r="T13" s="97"/>
    </row>
    <row r="14" spans="1:22" x14ac:dyDescent="0.35">
      <c r="A14" s="3948" t="s">
        <v>1073</v>
      </c>
      <c r="B14" s="3949"/>
      <c r="C14" s="1161"/>
      <c r="D14" s="1162">
        <v>41911.388981481483</v>
      </c>
      <c r="E14" s="1162"/>
      <c r="F14" s="3950"/>
      <c r="G14" s="3951"/>
      <c r="H14" s="3951"/>
      <c r="I14" s="3951"/>
      <c r="J14" s="3952"/>
      <c r="K14" s="1163"/>
      <c r="L14" s="1163"/>
      <c r="M14" s="1163"/>
      <c r="N14" s="1164"/>
      <c r="O14" s="1165"/>
      <c r="P14" s="1166"/>
      <c r="Q14" s="1167"/>
      <c r="R14" s="387"/>
      <c r="S14" s="97"/>
      <c r="T14" s="97"/>
    </row>
    <row r="15" spans="1:22" x14ac:dyDescent="0.35">
      <c r="A15" s="3948" t="s">
        <v>1022</v>
      </c>
      <c r="B15" s="3949"/>
      <c r="C15" s="1161"/>
      <c r="D15" s="1162">
        <v>41894.888182870367</v>
      </c>
      <c r="E15" s="1162"/>
      <c r="F15" s="3950"/>
      <c r="G15" s="3951"/>
      <c r="H15" s="3951"/>
      <c r="I15" s="3951"/>
      <c r="J15" s="3952"/>
      <c r="K15" s="1163"/>
      <c r="L15" s="1163"/>
      <c r="M15" s="1163"/>
      <c r="N15" s="1164"/>
      <c r="O15" s="1165"/>
      <c r="P15" s="1166"/>
      <c r="Q15" s="1167"/>
      <c r="R15" s="387"/>
      <c r="S15" s="97"/>
      <c r="T15" s="97"/>
    </row>
    <row r="16" spans="1:22" x14ac:dyDescent="0.35">
      <c r="A16" s="97"/>
      <c r="B16" s="97"/>
      <c r="C16" s="97"/>
      <c r="D16" s="97"/>
      <c r="E16" s="97"/>
      <c r="F16" s="97"/>
      <c r="G16" s="97"/>
      <c r="H16" s="97"/>
      <c r="I16" s="97"/>
      <c r="J16" s="97"/>
      <c r="K16" s="97"/>
      <c r="L16" s="97"/>
      <c r="M16" s="97"/>
      <c r="N16" s="97"/>
      <c r="O16" s="97"/>
      <c r="P16" s="97"/>
      <c r="Q16" s="97"/>
      <c r="R16" s="97"/>
      <c r="S16" s="97"/>
      <c r="T16" s="97"/>
      <c r="U16" s="97"/>
      <c r="V16" s="97"/>
    </row>
  </sheetData>
  <autoFilter ref="A9:Q15" xr:uid="{00000000-0009-0000-0000-000040000000}">
    <filterColumn colId="0" showButton="0"/>
    <filterColumn colId="5" showButton="0"/>
    <filterColumn colId="6" showButton="0"/>
    <filterColumn colId="7" showButton="0"/>
    <filterColumn colId="8" showButton="0"/>
  </autoFilter>
  <mergeCells count="26">
    <mergeCell ref="F9:J9"/>
    <mergeCell ref="A9:B9"/>
    <mergeCell ref="A10:Q10"/>
    <mergeCell ref="A15:B15"/>
    <mergeCell ref="F15:J15"/>
    <mergeCell ref="A14:B14"/>
    <mergeCell ref="F14:J14"/>
    <mergeCell ref="A13:B13"/>
    <mergeCell ref="F13:J13"/>
    <mergeCell ref="A12:B12"/>
    <mergeCell ref="F12:J12"/>
    <mergeCell ref="A11:B11"/>
    <mergeCell ref="F11:J11"/>
    <mergeCell ref="H4:Q4"/>
    <mergeCell ref="B4:G4"/>
    <mergeCell ref="N8:Q8"/>
    <mergeCell ref="A5:Q5"/>
    <mergeCell ref="A7:Q7"/>
    <mergeCell ref="A6:B6"/>
    <mergeCell ref="C6:P6"/>
    <mergeCell ref="D1:G1"/>
    <mergeCell ref="I1:J1"/>
    <mergeCell ref="L1:M1"/>
    <mergeCell ref="D2:G2"/>
    <mergeCell ref="I2:J2"/>
    <mergeCell ref="L2:M2"/>
  </mergeCells>
  <conditionalFormatting sqref="O2">
    <cfRule type="iconSet" priority="3">
      <iconSet iconSet="3Symbols2" showValue="0">
        <cfvo type="percent" val="0"/>
        <cfvo type="num" val="0"/>
        <cfvo type="num" val="10"/>
      </iconSet>
    </cfRule>
  </conditionalFormatting>
  <dataValidations count="2">
    <dataValidation type="list" allowBlank="1" showInputMessage="1" showErrorMessage="1" sqref="I2" xr:uid="{00000000-0002-0000-4000-000000000000}">
      <formula1>AvancementTheme</formula1>
    </dataValidation>
    <dataValidation type="list" allowBlank="1" showInputMessage="1" sqref="N11:Q15" xr:uid="{00000000-0002-0000-4000-000001000000}">
      <formula1>TrigramActeur</formula1>
    </dataValidation>
  </dataValidations>
  <hyperlinks>
    <hyperlink ref="A15:B15" location="'02-VISION'!A1" display="02-VISION" xr:uid="{00000000-0004-0000-4000-000000000000}"/>
    <hyperlink ref="A14:B14" location="'03-BUSINESSCARD-OFR1'!A1" display="03-BUSINESSCARD-OFR1" xr:uid="{00000000-0004-0000-4000-000001000000}"/>
    <hyperlink ref="A13:B13" location="'03-BUSINESSCARD-OFR1'!A1" display="03-BUSINESSCARD-OFR1" xr:uid="{00000000-0004-0000-4000-000002000000}"/>
    <hyperlink ref="A12:B12" location="'CHRONO'!A1" display="CHRONO" xr:uid="{00000000-0004-0000-4000-000003000000}"/>
  </hyperlinks>
  <pageMargins left="0.70866141732283472" right="0.70866141732283472" top="0.74803149606299213" bottom="0.74803149606299213" header="0.31496062992125984" footer="0.31496062992125984"/>
  <pageSetup paperSize="9" scale="48"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000-000002000000}">
          <x14:formula1>
            <xm:f>Parametre!$B$10:$B$12</xm:f>
          </x14:formula1>
          <xm:sqref>L11:L15</xm:sqref>
        </x14:dataValidation>
        <x14:dataValidation type="list" allowBlank="1" showInputMessage="1" showErrorMessage="1" xr:uid="{00000000-0002-0000-4000-000003000000}">
          <x14:formula1>
            <xm:f>Parametre!$B$15:$B$17</xm:f>
          </x14:formula1>
          <xm:sqref>E11:E15</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2">
    <tabColor theme="1"/>
    <pageSetUpPr fitToPage="1"/>
  </sheetPr>
  <dimension ref="A1:U45"/>
  <sheetViews>
    <sheetView showGridLines="0" showRowColHeaders="0" zoomScaleNormal="100" workbookViewId="0">
      <pane ySplit="7" topLeftCell="A8" activePane="bottomLeft" state="frozen"/>
      <selection activeCell="I2" sqref="I2:J2"/>
      <selection pane="bottomLeft" activeCell="I2" sqref="I2:J2"/>
    </sheetView>
  </sheetViews>
  <sheetFormatPr baseColWidth="10" defaultColWidth="11.453125" defaultRowHeight="14.5" x14ac:dyDescent="0.35"/>
  <cols>
    <col min="1" max="1" width="9.81640625" style="61" customWidth="1"/>
    <col min="2" max="2" width="9.26953125" style="61" customWidth="1"/>
    <col min="3" max="3" width="13.26953125" style="61" customWidth="1"/>
    <col min="4" max="4" width="9.26953125" style="61" customWidth="1"/>
    <col min="5" max="7" width="11.453125" style="61"/>
    <col min="8" max="8" width="9.26953125" style="61" customWidth="1"/>
    <col min="9" max="9" width="10.81640625" style="61" customWidth="1"/>
    <col min="10" max="10" width="11.453125" style="61"/>
    <col min="11" max="11" width="9.81640625" style="61" customWidth="1"/>
    <col min="12" max="12" width="11.81640625" style="61" customWidth="1"/>
    <col min="13" max="13" width="13" style="61" customWidth="1"/>
    <col min="14" max="14" width="13.54296875" style="61" customWidth="1"/>
    <col min="15" max="15" width="13" style="61" customWidth="1"/>
    <col min="16" max="16" width="12.453125" style="61" customWidth="1"/>
    <col min="17" max="17" width="14.26953125" style="61" customWidth="1"/>
    <col min="18" max="16384" width="11.453125" style="61"/>
  </cols>
  <sheetData>
    <row r="1" spans="1:21" s="55" customFormat="1" ht="15" customHeight="1" x14ac:dyDescent="0.35">
      <c r="A1" s="394"/>
      <c r="B1" s="394"/>
      <c r="C1" s="394"/>
      <c r="D1" s="1995" t="s">
        <v>5</v>
      </c>
      <c r="E1" s="1995"/>
      <c r="F1" s="1995"/>
      <c r="G1" s="1995"/>
      <c r="H1" s="396"/>
      <c r="I1" s="1995" t="s">
        <v>6</v>
      </c>
      <c r="J1" s="1995"/>
      <c r="K1" s="394"/>
      <c r="L1" s="1995" t="s">
        <v>9</v>
      </c>
      <c r="M1" s="1995"/>
      <c r="N1" s="394"/>
      <c r="O1" s="397"/>
      <c r="P1" s="397"/>
      <c r="Q1" s="397"/>
      <c r="R1" s="436"/>
      <c r="S1" s="95"/>
      <c r="T1" s="95"/>
      <c r="U1" s="95"/>
    </row>
    <row r="2" spans="1:21" s="59" customFormat="1" ht="18" customHeight="1" x14ac:dyDescent="0.35">
      <c r="A2" s="398"/>
      <c r="B2" s="398"/>
      <c r="C2" s="398"/>
      <c r="D2" s="1996" t="str">
        <f>NomClient</f>
        <v>BestEditor</v>
      </c>
      <c r="E2" s="1997"/>
      <c r="F2" s="1997"/>
      <c r="G2" s="1998"/>
      <c r="H2" s="398"/>
      <c r="I2" s="2164" t="s">
        <v>283</v>
      </c>
      <c r="J2" s="2000"/>
      <c r="K2" s="398"/>
      <c r="L2" s="2001">
        <v>41862.376655092594</v>
      </c>
      <c r="M2" s="2002"/>
      <c r="N2" s="399"/>
      <c r="O2" s="400"/>
      <c r="P2" s="400"/>
      <c r="Q2" s="400"/>
      <c r="R2" s="437"/>
      <c r="S2" s="96"/>
      <c r="T2" s="96"/>
      <c r="U2" s="96"/>
    </row>
    <row r="3" spans="1:21" ht="6.75" customHeight="1" thickBot="1" x14ac:dyDescent="0.4">
      <c r="A3" s="401"/>
      <c r="B3" s="401"/>
      <c r="C3" s="401"/>
      <c r="D3" s="401"/>
      <c r="E3" s="401"/>
      <c r="F3" s="401"/>
      <c r="G3" s="401"/>
      <c r="H3" s="401"/>
      <c r="I3" s="401"/>
      <c r="J3" s="401"/>
      <c r="K3" s="401"/>
      <c r="L3" s="401"/>
      <c r="M3" s="401"/>
      <c r="N3" s="401"/>
      <c r="O3" s="401"/>
      <c r="P3" s="401"/>
      <c r="Q3" s="401"/>
      <c r="R3" s="387"/>
      <c r="S3" s="97"/>
      <c r="T3" s="97"/>
      <c r="U3" s="97"/>
    </row>
    <row r="4" spans="1:21" s="1" customFormat="1" ht="24.75" customHeight="1" thickBot="1" x14ac:dyDescent="0.4">
      <c r="A4" s="438"/>
      <c r="B4" s="3933" t="str">
        <f>Parametre!B23 &amp; "  : "</f>
        <v xml:space="preserve">Logistique du WorkShop  : </v>
      </c>
      <c r="C4" s="3933"/>
      <c r="D4" s="3933"/>
      <c r="E4" s="3933"/>
      <c r="F4" s="3933"/>
      <c r="G4" s="3933"/>
      <c r="H4" s="3982" t="s">
        <v>21</v>
      </c>
      <c r="I4" s="3982"/>
      <c r="J4" s="3982"/>
      <c r="K4" s="3982"/>
      <c r="L4" s="3982"/>
      <c r="M4" s="3982"/>
      <c r="N4" s="3982"/>
      <c r="O4" s="3982"/>
      <c r="P4" s="3982"/>
      <c r="Q4" s="3983"/>
      <c r="R4" s="439"/>
      <c r="S4" s="30"/>
      <c r="T4" s="30"/>
      <c r="U4" s="30"/>
    </row>
    <row r="5" spans="1:21" s="65" customFormat="1" ht="20.25" customHeight="1" thickBot="1" x14ac:dyDescent="0.4">
      <c r="A5" s="3980" t="s">
        <v>14</v>
      </c>
      <c r="B5" s="3980"/>
      <c r="C5" s="3981" t="s">
        <v>23</v>
      </c>
      <c r="D5" s="3981"/>
      <c r="E5" s="3981"/>
      <c r="F5" s="3981"/>
      <c r="G5" s="3981"/>
      <c r="H5" s="3981"/>
      <c r="I5" s="3981"/>
      <c r="J5" s="3981"/>
      <c r="K5" s="3981"/>
      <c r="L5" s="3981"/>
      <c r="M5" s="3981"/>
      <c r="N5" s="3981"/>
      <c r="O5" s="3981"/>
      <c r="P5" s="3981"/>
      <c r="Q5" s="385"/>
      <c r="R5" s="385"/>
      <c r="S5" s="196"/>
      <c r="T5" s="196"/>
      <c r="U5" s="196"/>
    </row>
    <row r="6" spans="1:21" ht="16.5" thickTop="1" thickBot="1" x14ac:dyDescent="0.4">
      <c r="A6" s="3984"/>
      <c r="B6" s="3984"/>
      <c r="C6" s="3984"/>
      <c r="D6" s="3984"/>
      <c r="E6" s="3984"/>
      <c r="F6" s="3984"/>
      <c r="G6" s="3984"/>
      <c r="H6" s="3984"/>
      <c r="I6" s="3984"/>
      <c r="J6" s="3984"/>
      <c r="K6" s="3984"/>
      <c r="L6" s="3984"/>
      <c r="M6" s="3975" t="s">
        <v>391</v>
      </c>
      <c r="N6" s="3976"/>
      <c r="O6" s="3976"/>
      <c r="P6" s="3976"/>
      <c r="Q6" s="3977"/>
      <c r="R6" s="387"/>
      <c r="S6" s="97"/>
      <c r="T6" s="97"/>
      <c r="U6" s="97"/>
    </row>
    <row r="7" spans="1:21" ht="19" thickTop="1" x14ac:dyDescent="0.45">
      <c r="A7" s="440" t="s">
        <v>486</v>
      </c>
      <c r="B7" s="3979" t="s">
        <v>487</v>
      </c>
      <c r="C7" s="3979"/>
      <c r="D7" s="3979" t="s">
        <v>24</v>
      </c>
      <c r="E7" s="3979"/>
      <c r="F7" s="3979" t="s">
        <v>25</v>
      </c>
      <c r="G7" s="3979"/>
      <c r="H7" s="3979" t="s">
        <v>26</v>
      </c>
      <c r="I7" s="3979"/>
      <c r="J7" s="3979"/>
      <c r="K7" s="3979" t="s">
        <v>34</v>
      </c>
      <c r="L7" s="3979"/>
      <c r="M7" s="441">
        <f>IF(COUNT(C27)&lt;1,"",C27)</f>
        <v>41778</v>
      </c>
      <c r="N7" s="441">
        <f>IF(COUNT(C28)&lt;1,"",C28)</f>
        <v>41779</v>
      </c>
      <c r="O7" s="441">
        <f>IF(COUNT(C29)&lt;1,"",C29)</f>
        <v>41782</v>
      </c>
      <c r="P7" s="441" t="str">
        <f>IF(COUNT(C30)&lt;1,"",C30)</f>
        <v/>
      </c>
      <c r="Q7" s="442" t="str">
        <f>IF(COUNT(C31)&lt;1,"",C31)</f>
        <v/>
      </c>
      <c r="R7" s="387"/>
      <c r="S7" s="97"/>
      <c r="T7" s="97"/>
      <c r="U7" s="97"/>
    </row>
    <row r="8" spans="1:21" x14ac:dyDescent="0.35">
      <c r="A8" s="99"/>
      <c r="B8" s="3978"/>
      <c r="C8" s="3978"/>
      <c r="D8" s="3978"/>
      <c r="E8" s="3978"/>
      <c r="F8" s="3978"/>
      <c r="G8" s="3978"/>
      <c r="H8" s="3971"/>
      <c r="I8" s="3978"/>
      <c r="J8" s="3978"/>
      <c r="K8" s="3985"/>
      <c r="L8" s="3978"/>
      <c r="M8" s="100"/>
      <c r="N8" s="100"/>
      <c r="O8" s="100"/>
      <c r="P8" s="100"/>
      <c r="Q8" s="101"/>
      <c r="R8" s="387"/>
      <c r="S8" s="97"/>
      <c r="T8" s="97"/>
      <c r="U8" s="97"/>
    </row>
    <row r="9" spans="1:21" ht="15.5" x14ac:dyDescent="0.35">
      <c r="A9" s="327" t="s">
        <v>109</v>
      </c>
      <c r="B9" s="3958" t="s">
        <v>110</v>
      </c>
      <c r="C9" s="3958"/>
      <c r="D9" s="3958" t="s">
        <v>312</v>
      </c>
      <c r="E9" s="3958"/>
      <c r="F9" s="3958" t="s">
        <v>582</v>
      </c>
      <c r="G9" s="3958"/>
      <c r="H9" s="3970" t="s">
        <v>583</v>
      </c>
      <c r="I9" s="3958"/>
      <c r="J9" s="3958"/>
      <c r="K9" s="3969">
        <v>620646787</v>
      </c>
      <c r="L9" s="3969"/>
      <c r="M9" s="367" t="s">
        <v>111</v>
      </c>
      <c r="N9" s="1222" t="s">
        <v>111</v>
      </c>
      <c r="O9" s="1222" t="s">
        <v>111</v>
      </c>
      <c r="P9" s="328"/>
      <c r="Q9" s="329"/>
      <c r="R9" s="387"/>
      <c r="S9" s="97"/>
      <c r="T9" s="97"/>
      <c r="U9" s="97"/>
    </row>
    <row r="10" spans="1:21" ht="15.5" x14ac:dyDescent="0.35">
      <c r="A10" s="327" t="s">
        <v>820</v>
      </c>
      <c r="B10" s="3958" t="s">
        <v>1074</v>
      </c>
      <c r="C10" s="3958"/>
      <c r="D10" s="3958" t="s">
        <v>312</v>
      </c>
      <c r="E10" s="3958"/>
      <c r="F10" s="3958" t="s">
        <v>725</v>
      </c>
      <c r="G10" s="3958"/>
      <c r="H10" s="3971" t="s">
        <v>1076</v>
      </c>
      <c r="I10" s="3958"/>
      <c r="J10" s="3958"/>
      <c r="K10" s="3974" t="s">
        <v>1078</v>
      </c>
      <c r="L10" s="3969"/>
      <c r="M10" s="367" t="s">
        <v>111</v>
      </c>
      <c r="N10" s="1222" t="s">
        <v>111</v>
      </c>
      <c r="O10" s="1222" t="s">
        <v>111</v>
      </c>
      <c r="P10" s="328"/>
      <c r="Q10" s="329"/>
      <c r="R10" s="387"/>
      <c r="S10" s="97"/>
      <c r="T10" s="97"/>
      <c r="U10" s="97"/>
    </row>
    <row r="11" spans="1:21" ht="15.5" x14ac:dyDescent="0.35">
      <c r="A11" s="327" t="s">
        <v>821</v>
      </c>
      <c r="B11" s="3958" t="s">
        <v>1075</v>
      </c>
      <c r="C11" s="3958"/>
      <c r="D11" s="3958" t="s">
        <v>822</v>
      </c>
      <c r="E11" s="3958"/>
      <c r="F11" s="3958" t="s">
        <v>725</v>
      </c>
      <c r="G11" s="3958"/>
      <c r="H11" s="3971" t="s">
        <v>1077</v>
      </c>
      <c r="I11" s="3958"/>
      <c r="J11" s="3958"/>
      <c r="K11" s="3972" t="s">
        <v>1079</v>
      </c>
      <c r="L11" s="3973"/>
      <c r="M11" s="367" t="s">
        <v>111</v>
      </c>
      <c r="N11" s="1222" t="s">
        <v>111</v>
      </c>
      <c r="O11" s="1222" t="s">
        <v>111</v>
      </c>
      <c r="P11" s="328"/>
      <c r="Q11" s="329"/>
      <c r="R11" s="387"/>
      <c r="S11" s="97"/>
      <c r="T11" s="97"/>
      <c r="U11" s="97"/>
    </row>
    <row r="12" spans="1:21" ht="15.5" x14ac:dyDescent="0.35">
      <c r="A12" s="327"/>
      <c r="B12" s="3958"/>
      <c r="C12" s="3958"/>
      <c r="D12" s="3958"/>
      <c r="E12" s="3958"/>
      <c r="F12" s="3958"/>
      <c r="G12" s="3958"/>
      <c r="H12" s="3971"/>
      <c r="I12" s="3958"/>
      <c r="J12" s="3958"/>
      <c r="K12" s="3969"/>
      <c r="L12" s="3969"/>
      <c r="M12" s="367"/>
      <c r="N12" s="367"/>
      <c r="O12" s="367"/>
      <c r="P12" s="328"/>
      <c r="Q12" s="329"/>
      <c r="R12" s="387"/>
      <c r="S12" s="97"/>
      <c r="T12" s="97"/>
      <c r="U12" s="97"/>
    </row>
    <row r="13" spans="1:21" ht="15.5" x14ac:dyDescent="0.35">
      <c r="A13" s="327"/>
      <c r="B13" s="3958"/>
      <c r="C13" s="3958"/>
      <c r="D13" s="3958"/>
      <c r="E13" s="3958"/>
      <c r="F13" s="3958"/>
      <c r="G13" s="3958"/>
      <c r="H13" s="3971"/>
      <c r="I13" s="3958"/>
      <c r="J13" s="3958"/>
      <c r="K13" s="3969"/>
      <c r="L13" s="3969"/>
      <c r="M13" s="367"/>
      <c r="N13" s="367"/>
      <c r="O13" s="367"/>
      <c r="P13" s="328"/>
      <c r="Q13" s="329"/>
      <c r="R13" s="387"/>
      <c r="S13" s="97"/>
      <c r="T13" s="97"/>
      <c r="U13" s="97"/>
    </row>
    <row r="14" spans="1:21" ht="15.5" x14ac:dyDescent="0.35">
      <c r="A14" s="327"/>
      <c r="B14" s="3958"/>
      <c r="C14" s="3958"/>
      <c r="D14" s="3958"/>
      <c r="E14" s="3958"/>
      <c r="F14" s="3958"/>
      <c r="G14" s="3958"/>
      <c r="H14" s="3958"/>
      <c r="I14" s="3958"/>
      <c r="J14" s="3958"/>
      <c r="K14" s="3969"/>
      <c r="L14" s="3969"/>
      <c r="M14" s="367"/>
      <c r="N14" s="367"/>
      <c r="O14" s="367"/>
      <c r="P14" s="328"/>
      <c r="Q14" s="329"/>
      <c r="R14" s="387"/>
      <c r="S14" s="97"/>
      <c r="T14" s="97"/>
      <c r="U14" s="97"/>
    </row>
    <row r="15" spans="1:21" ht="15.5" x14ac:dyDescent="0.35">
      <c r="A15" s="327"/>
      <c r="B15" s="3958"/>
      <c r="C15" s="3958"/>
      <c r="D15" s="3958"/>
      <c r="E15" s="3958"/>
      <c r="F15" s="3958"/>
      <c r="G15" s="3958"/>
      <c r="H15" s="3958"/>
      <c r="I15" s="3958"/>
      <c r="J15" s="3958"/>
      <c r="K15" s="3969"/>
      <c r="L15" s="3969"/>
      <c r="M15" s="367"/>
      <c r="N15" s="367"/>
      <c r="O15" s="367"/>
      <c r="P15" s="328"/>
      <c r="Q15" s="329"/>
      <c r="R15" s="387"/>
      <c r="S15" s="97"/>
      <c r="T15" s="97"/>
      <c r="U15" s="97"/>
    </row>
    <row r="16" spans="1:21" ht="15.5" x14ac:dyDescent="0.35">
      <c r="A16" s="327"/>
      <c r="B16" s="3958"/>
      <c r="C16" s="3958"/>
      <c r="D16" s="3958"/>
      <c r="E16" s="3958"/>
      <c r="F16" s="3958"/>
      <c r="G16" s="3958"/>
      <c r="H16" s="3958"/>
      <c r="I16" s="3958"/>
      <c r="J16" s="3958"/>
      <c r="K16" s="3969"/>
      <c r="L16" s="3969"/>
      <c r="M16" s="367"/>
      <c r="N16" s="367"/>
      <c r="O16" s="367"/>
      <c r="P16" s="328"/>
      <c r="Q16" s="329"/>
      <c r="R16" s="387"/>
      <c r="S16" s="97"/>
      <c r="T16" s="97"/>
      <c r="U16" s="97"/>
    </row>
    <row r="17" spans="1:21" ht="15.5" x14ac:dyDescent="0.35">
      <c r="A17" s="327"/>
      <c r="B17" s="3958"/>
      <c r="C17" s="3958"/>
      <c r="D17" s="3958"/>
      <c r="E17" s="3958"/>
      <c r="F17" s="3958"/>
      <c r="G17" s="3958"/>
      <c r="H17" s="3958"/>
      <c r="I17" s="3958"/>
      <c r="J17" s="3958"/>
      <c r="K17" s="3969"/>
      <c r="L17" s="3969"/>
      <c r="M17" s="367"/>
      <c r="N17" s="367"/>
      <c r="O17" s="367"/>
      <c r="P17" s="328"/>
      <c r="Q17" s="329"/>
      <c r="R17" s="387"/>
      <c r="S17" s="97"/>
      <c r="T17" s="97"/>
      <c r="U17" s="97"/>
    </row>
    <row r="18" spans="1:21" ht="15.5" x14ac:dyDescent="0.35">
      <c r="A18" s="327"/>
      <c r="B18" s="3958"/>
      <c r="C18" s="3958"/>
      <c r="D18" s="3958"/>
      <c r="E18" s="3958"/>
      <c r="F18" s="3958"/>
      <c r="G18" s="3958"/>
      <c r="H18" s="3958"/>
      <c r="I18" s="3958"/>
      <c r="J18" s="3958"/>
      <c r="K18" s="3969"/>
      <c r="L18" s="3969"/>
      <c r="M18" s="367"/>
      <c r="N18" s="367"/>
      <c r="O18" s="367"/>
      <c r="P18" s="328"/>
      <c r="Q18" s="329"/>
      <c r="R18" s="387"/>
      <c r="S18" s="97"/>
      <c r="T18" s="97"/>
      <c r="U18" s="97"/>
    </row>
    <row r="19" spans="1:21" ht="15.5" x14ac:dyDescent="0.35">
      <c r="A19" s="327"/>
      <c r="B19" s="3958"/>
      <c r="C19" s="3958"/>
      <c r="D19" s="3958"/>
      <c r="E19" s="3958"/>
      <c r="F19" s="3958"/>
      <c r="G19" s="3958"/>
      <c r="H19" s="3958"/>
      <c r="I19" s="3958"/>
      <c r="J19" s="3958"/>
      <c r="K19" s="3969"/>
      <c r="L19" s="3969"/>
      <c r="M19" s="367"/>
      <c r="N19" s="367"/>
      <c r="O19" s="367"/>
      <c r="P19" s="328"/>
      <c r="Q19" s="329"/>
      <c r="R19" s="387"/>
      <c r="S19" s="97"/>
      <c r="T19" s="97"/>
      <c r="U19" s="97"/>
    </row>
    <row r="20" spans="1:21" ht="15.5" x14ac:dyDescent="0.35">
      <c r="A20" s="327"/>
      <c r="B20" s="3958"/>
      <c r="C20" s="3958"/>
      <c r="D20" s="3958"/>
      <c r="E20" s="3958"/>
      <c r="F20" s="3958"/>
      <c r="G20" s="3958"/>
      <c r="H20" s="3958"/>
      <c r="I20" s="3958"/>
      <c r="J20" s="3958"/>
      <c r="K20" s="3969"/>
      <c r="L20" s="3969"/>
      <c r="M20" s="367"/>
      <c r="N20" s="367"/>
      <c r="O20" s="367"/>
      <c r="P20" s="328"/>
      <c r="Q20" s="329"/>
      <c r="R20" s="387"/>
      <c r="S20" s="97"/>
      <c r="T20" s="97"/>
      <c r="U20" s="97"/>
    </row>
    <row r="21" spans="1:21" ht="15.5" x14ac:dyDescent="0.35">
      <c r="A21" s="327"/>
      <c r="B21" s="3958"/>
      <c r="C21" s="3958"/>
      <c r="D21" s="3958"/>
      <c r="E21" s="3958"/>
      <c r="F21" s="3958"/>
      <c r="G21" s="3958"/>
      <c r="H21" s="3958"/>
      <c r="I21" s="3958"/>
      <c r="J21" s="3958"/>
      <c r="K21" s="3958"/>
      <c r="L21" s="3958"/>
      <c r="M21" s="367"/>
      <c r="N21" s="367"/>
      <c r="O21" s="367"/>
      <c r="P21" s="328"/>
      <c r="Q21" s="329"/>
      <c r="R21" s="387"/>
      <c r="S21" s="97"/>
      <c r="T21" s="97"/>
      <c r="U21" s="97"/>
    </row>
    <row r="22" spans="1:21" ht="15.5" x14ac:dyDescent="0.35">
      <c r="A22" s="327"/>
      <c r="B22" s="3958"/>
      <c r="C22" s="3958"/>
      <c r="D22" s="3958"/>
      <c r="E22" s="3958"/>
      <c r="F22" s="3958"/>
      <c r="G22" s="3958"/>
      <c r="H22" s="3958"/>
      <c r="I22" s="3958"/>
      <c r="J22" s="3958"/>
      <c r="K22" s="3958"/>
      <c r="L22" s="3958"/>
      <c r="M22" s="367"/>
      <c r="N22" s="367"/>
      <c r="O22" s="367"/>
      <c r="P22" s="328"/>
      <c r="Q22" s="329"/>
      <c r="R22" s="387"/>
      <c r="S22" s="97"/>
      <c r="T22" s="97"/>
      <c r="U22" s="97"/>
    </row>
    <row r="23" spans="1:21" ht="15.5" x14ac:dyDescent="0.35">
      <c r="A23" s="327"/>
      <c r="B23" s="3958"/>
      <c r="C23" s="3958"/>
      <c r="D23" s="3958"/>
      <c r="E23" s="3958"/>
      <c r="F23" s="3958"/>
      <c r="G23" s="3958"/>
      <c r="H23" s="3958"/>
      <c r="I23" s="3958"/>
      <c r="J23" s="3958"/>
      <c r="K23" s="3958"/>
      <c r="L23" s="3958"/>
      <c r="M23" s="367"/>
      <c r="N23" s="367"/>
      <c r="O23" s="367"/>
      <c r="P23" s="328"/>
      <c r="Q23" s="329"/>
      <c r="R23" s="387"/>
      <c r="S23" s="97"/>
      <c r="T23" s="97"/>
      <c r="U23" s="97"/>
    </row>
    <row r="24" spans="1:21" ht="16" thickBot="1" x14ac:dyDescent="0.4">
      <c r="A24" s="330"/>
      <c r="B24" s="3965"/>
      <c r="C24" s="3965"/>
      <c r="D24" s="3965"/>
      <c r="E24" s="3965"/>
      <c r="F24" s="3965"/>
      <c r="G24" s="3965"/>
      <c r="H24" s="3965"/>
      <c r="I24" s="3965"/>
      <c r="J24" s="3965"/>
      <c r="K24" s="3965"/>
      <c r="L24" s="3965"/>
      <c r="M24" s="331"/>
      <c r="N24" s="331"/>
      <c r="O24" s="331"/>
      <c r="P24" s="331"/>
      <c r="Q24" s="332"/>
      <c r="R24" s="387"/>
      <c r="S24" s="97"/>
      <c r="T24" s="97"/>
      <c r="U24" s="97"/>
    </row>
    <row r="25" spans="1:21" ht="15.5" thickTop="1" thickBot="1" x14ac:dyDescent="0.4">
      <c r="A25" s="443"/>
      <c r="B25" s="443"/>
      <c r="C25" s="443"/>
      <c r="D25" s="443"/>
      <c r="E25" s="443"/>
      <c r="F25" s="443"/>
      <c r="G25" s="443"/>
      <c r="H25" s="443"/>
      <c r="I25" s="443"/>
      <c r="J25" s="443"/>
      <c r="K25" s="443"/>
      <c r="L25" s="443"/>
      <c r="M25" s="444"/>
      <c r="N25" s="444"/>
      <c r="O25" s="444"/>
      <c r="P25" s="444"/>
      <c r="Q25" s="444"/>
      <c r="R25" s="387"/>
      <c r="S25" s="97"/>
      <c r="T25" s="97"/>
      <c r="U25" s="97"/>
    </row>
    <row r="26" spans="1:21" ht="16" thickTop="1" x14ac:dyDescent="0.35">
      <c r="A26" s="3966" t="s">
        <v>33</v>
      </c>
      <c r="B26" s="3967"/>
      <c r="C26" s="3967"/>
      <c r="D26" s="3968"/>
      <c r="E26" s="387"/>
      <c r="F26" s="387"/>
      <c r="G26" s="387"/>
      <c r="H26" s="387"/>
      <c r="I26" s="387"/>
      <c r="J26" s="387"/>
      <c r="K26" s="387"/>
      <c r="L26" s="387"/>
      <c r="M26" s="387"/>
      <c r="N26" s="387"/>
      <c r="O26" s="387"/>
      <c r="P26" s="387"/>
      <c r="Q26" s="387"/>
      <c r="R26" s="387"/>
      <c r="S26" s="97"/>
      <c r="T26" s="97"/>
      <c r="U26" s="97"/>
    </row>
    <row r="27" spans="1:21" x14ac:dyDescent="0.35">
      <c r="A27" s="3959" t="s">
        <v>32</v>
      </c>
      <c r="B27" s="445" t="s">
        <v>28</v>
      </c>
      <c r="C27" s="3961">
        <v>41778</v>
      </c>
      <c r="D27" s="3962"/>
      <c r="E27" s="387"/>
      <c r="F27" s="387"/>
      <c r="G27" s="387"/>
      <c r="H27" s="387"/>
      <c r="I27" s="387"/>
      <c r="J27" s="387"/>
      <c r="K27" s="387"/>
      <c r="L27" s="387"/>
      <c r="M27" s="387"/>
      <c r="N27" s="387"/>
      <c r="O27" s="387"/>
      <c r="P27" s="387"/>
      <c r="Q27" s="387"/>
      <c r="R27" s="387"/>
      <c r="S27" s="97"/>
      <c r="T27" s="97"/>
      <c r="U27" s="97"/>
    </row>
    <row r="28" spans="1:21" x14ac:dyDescent="0.35">
      <c r="A28" s="3959"/>
      <c r="B28" s="445" t="s">
        <v>27</v>
      </c>
      <c r="C28" s="3961">
        <v>41779</v>
      </c>
      <c r="D28" s="3962"/>
      <c r="E28" s="387"/>
      <c r="F28" s="387"/>
      <c r="G28" s="387"/>
      <c r="H28" s="387"/>
      <c r="I28" s="387"/>
      <c r="J28" s="387"/>
      <c r="K28" s="387"/>
      <c r="L28" s="387"/>
      <c r="M28" s="387"/>
      <c r="N28" s="387"/>
      <c r="O28" s="387"/>
      <c r="P28" s="387"/>
      <c r="Q28" s="387"/>
      <c r="R28" s="387"/>
      <c r="S28" s="97"/>
      <c r="T28" s="97"/>
      <c r="U28" s="97"/>
    </row>
    <row r="29" spans="1:21" x14ac:dyDescent="0.35">
      <c r="A29" s="3959"/>
      <c r="B29" s="445" t="s">
        <v>29</v>
      </c>
      <c r="C29" s="3961">
        <v>41782</v>
      </c>
      <c r="D29" s="3962"/>
      <c r="E29" s="387"/>
      <c r="F29" s="387"/>
      <c r="G29" s="387"/>
      <c r="H29" s="387"/>
      <c r="I29" s="387"/>
      <c r="J29" s="387"/>
      <c r="K29" s="387"/>
      <c r="L29" s="387"/>
      <c r="M29" s="387"/>
      <c r="N29" s="387"/>
      <c r="O29" s="387"/>
      <c r="P29" s="387"/>
      <c r="Q29" s="387"/>
      <c r="R29" s="387"/>
      <c r="S29" s="97"/>
      <c r="T29" s="97"/>
      <c r="U29" s="97"/>
    </row>
    <row r="30" spans="1:21" x14ac:dyDescent="0.35">
      <c r="A30" s="3959"/>
      <c r="B30" s="445" t="s">
        <v>30</v>
      </c>
      <c r="C30" s="3961"/>
      <c r="D30" s="3962"/>
      <c r="E30" s="387"/>
      <c r="F30" s="387"/>
      <c r="G30" s="387"/>
      <c r="H30" s="387"/>
      <c r="I30" s="387"/>
      <c r="J30" s="387"/>
      <c r="K30" s="387"/>
      <c r="L30" s="387"/>
      <c r="M30" s="387"/>
      <c r="N30" s="387"/>
      <c r="O30" s="387"/>
      <c r="P30" s="387"/>
      <c r="Q30" s="387"/>
      <c r="R30" s="387"/>
      <c r="S30" s="97"/>
      <c r="T30" s="97"/>
      <c r="U30" s="97"/>
    </row>
    <row r="31" spans="1:21" ht="15" thickBot="1" x14ac:dyDescent="0.4">
      <c r="A31" s="3960"/>
      <c r="B31" s="446" t="s">
        <v>31</v>
      </c>
      <c r="C31" s="3963"/>
      <c r="D31" s="3964"/>
      <c r="E31" s="387"/>
      <c r="F31" s="387"/>
      <c r="G31" s="387"/>
      <c r="H31" s="387"/>
      <c r="I31" s="387"/>
      <c r="J31" s="387"/>
      <c r="K31" s="387"/>
      <c r="L31" s="387"/>
      <c r="M31" s="387"/>
      <c r="N31" s="387"/>
      <c r="O31" s="387"/>
      <c r="P31" s="387"/>
      <c r="Q31" s="387"/>
      <c r="R31" s="387"/>
      <c r="S31" s="97"/>
      <c r="T31" s="97"/>
      <c r="U31" s="97"/>
    </row>
    <row r="32" spans="1:21" ht="15" thickTop="1" x14ac:dyDescent="0.35">
      <c r="A32" s="97"/>
      <c r="B32" s="97"/>
      <c r="C32" s="97"/>
      <c r="D32" s="97"/>
      <c r="E32" s="97"/>
      <c r="F32" s="97"/>
      <c r="G32" s="97"/>
      <c r="H32" s="97"/>
      <c r="I32" s="97"/>
      <c r="J32" s="97"/>
      <c r="K32" s="97"/>
      <c r="L32" s="97"/>
      <c r="M32" s="97"/>
      <c r="N32" s="97"/>
      <c r="O32" s="97"/>
      <c r="P32" s="97"/>
      <c r="Q32" s="97"/>
      <c r="R32" s="97"/>
      <c r="S32" s="97"/>
      <c r="T32" s="97"/>
      <c r="U32" s="97"/>
    </row>
    <row r="33" spans="1:21" x14ac:dyDescent="0.35">
      <c r="A33" s="97"/>
      <c r="B33" s="97"/>
      <c r="C33" s="97"/>
      <c r="D33" s="97"/>
      <c r="E33" s="97"/>
      <c r="F33" s="97"/>
      <c r="G33" s="97"/>
      <c r="H33" s="97"/>
      <c r="I33" s="97"/>
      <c r="J33" s="97"/>
      <c r="K33" s="97"/>
      <c r="L33" s="97"/>
      <c r="M33" s="97"/>
      <c r="N33" s="97"/>
      <c r="O33" s="97"/>
      <c r="P33" s="97"/>
      <c r="Q33" s="97"/>
      <c r="R33" s="97"/>
      <c r="S33" s="97"/>
      <c r="T33" s="97"/>
      <c r="U33" s="97"/>
    </row>
    <row r="34" spans="1:21" x14ac:dyDescent="0.35">
      <c r="A34" s="31"/>
      <c r="B34" s="31"/>
      <c r="C34" s="31"/>
      <c r="D34" s="31"/>
      <c r="E34" s="31"/>
      <c r="F34" s="31"/>
      <c r="G34" s="31"/>
      <c r="H34" s="31"/>
      <c r="I34" s="97"/>
      <c r="J34" s="97"/>
      <c r="K34" s="97"/>
      <c r="L34" s="97"/>
      <c r="M34" s="97"/>
      <c r="N34" s="97"/>
      <c r="O34" s="97"/>
      <c r="P34" s="97"/>
      <c r="Q34" s="97"/>
      <c r="R34" s="97"/>
      <c r="S34" s="97"/>
      <c r="T34" s="97"/>
      <c r="U34" s="97"/>
    </row>
    <row r="35" spans="1:21" x14ac:dyDescent="0.35">
      <c r="A35" s="32"/>
      <c r="B35" s="32"/>
      <c r="C35" s="32"/>
      <c r="D35" s="32"/>
      <c r="E35" s="32"/>
      <c r="F35" s="32"/>
      <c r="G35" s="32"/>
      <c r="H35" s="32"/>
      <c r="I35" s="32"/>
      <c r="J35" s="97"/>
      <c r="K35" s="97"/>
      <c r="L35" s="97"/>
      <c r="M35" s="97"/>
      <c r="N35" s="97"/>
      <c r="O35" s="97"/>
      <c r="P35" s="97"/>
      <c r="Q35" s="97"/>
      <c r="R35" s="97"/>
      <c r="S35" s="97"/>
      <c r="T35" s="97"/>
      <c r="U35" s="97"/>
    </row>
    <row r="36" spans="1:21" x14ac:dyDescent="0.35">
      <c r="A36" s="32"/>
      <c r="B36" s="32"/>
      <c r="C36" s="32"/>
      <c r="D36" s="32"/>
      <c r="E36" s="32"/>
      <c r="F36" s="32"/>
      <c r="G36" s="32"/>
      <c r="H36" s="32"/>
      <c r="I36" s="32"/>
      <c r="J36" s="97"/>
      <c r="K36" s="97"/>
      <c r="L36" s="97"/>
      <c r="M36" s="97"/>
      <c r="N36" s="97"/>
      <c r="O36" s="97"/>
      <c r="P36" s="97"/>
      <c r="Q36" s="97"/>
      <c r="R36" s="97"/>
      <c r="S36" s="97"/>
      <c r="T36" s="97"/>
      <c r="U36" s="97"/>
    </row>
    <row r="37" spans="1:21" x14ac:dyDescent="0.35">
      <c r="A37" s="32"/>
      <c r="B37" s="32"/>
      <c r="C37" s="32"/>
      <c r="D37" s="32"/>
      <c r="E37" s="32"/>
      <c r="F37" s="32"/>
      <c r="G37" s="32"/>
      <c r="H37" s="32"/>
      <c r="I37" s="32"/>
      <c r="J37" s="97"/>
      <c r="K37" s="97"/>
      <c r="L37" s="97"/>
      <c r="M37" s="97"/>
      <c r="N37" s="97"/>
      <c r="O37" s="97"/>
      <c r="P37" s="97"/>
      <c r="Q37" s="97"/>
      <c r="R37" s="97"/>
      <c r="S37" s="97"/>
      <c r="T37" s="97"/>
      <c r="U37" s="97"/>
    </row>
    <row r="38" spans="1:21" x14ac:dyDescent="0.35">
      <c r="A38" s="32"/>
      <c r="B38" s="32"/>
      <c r="C38" s="32"/>
      <c r="D38" s="32"/>
      <c r="E38" s="32"/>
      <c r="F38" s="32"/>
      <c r="G38" s="32"/>
      <c r="H38" s="32"/>
      <c r="I38" s="32"/>
      <c r="J38" s="97"/>
      <c r="K38" s="97"/>
      <c r="L38" s="97"/>
      <c r="M38" s="97"/>
      <c r="N38" s="97"/>
      <c r="O38" s="97"/>
      <c r="P38" s="97"/>
      <c r="Q38" s="97"/>
      <c r="R38" s="97"/>
      <c r="S38" s="97"/>
      <c r="T38" s="97"/>
      <c r="U38" s="97"/>
    </row>
    <row r="39" spans="1:21" x14ac:dyDescent="0.35">
      <c r="A39" s="97"/>
      <c r="B39" s="97"/>
      <c r="C39" s="97"/>
      <c r="D39" s="97"/>
      <c r="E39" s="97"/>
      <c r="F39" s="97"/>
      <c r="G39" s="97"/>
      <c r="H39" s="97"/>
      <c r="I39" s="97"/>
      <c r="J39" s="97"/>
      <c r="K39" s="97"/>
      <c r="L39" s="97"/>
      <c r="M39" s="97"/>
      <c r="N39" s="97"/>
      <c r="O39" s="97"/>
      <c r="P39" s="97"/>
      <c r="Q39" s="97"/>
      <c r="R39" s="97"/>
      <c r="S39" s="97"/>
      <c r="T39" s="97"/>
      <c r="U39" s="97"/>
    </row>
    <row r="40" spans="1:21" x14ac:dyDescent="0.35">
      <c r="A40" s="31"/>
      <c r="B40" s="31"/>
      <c r="C40" s="31"/>
      <c r="D40" s="31"/>
      <c r="E40" s="31"/>
      <c r="F40" s="31"/>
      <c r="G40" s="31"/>
      <c r="H40" s="31"/>
      <c r="I40" s="97"/>
      <c r="J40" s="97"/>
      <c r="K40" s="97"/>
      <c r="L40" s="97"/>
      <c r="M40" s="97"/>
      <c r="N40" s="97"/>
      <c r="O40" s="97"/>
      <c r="P40" s="97"/>
      <c r="Q40" s="97"/>
    </row>
    <row r="41" spans="1:21" x14ac:dyDescent="0.35">
      <c r="A41" s="32"/>
      <c r="B41" s="32"/>
      <c r="C41" s="32"/>
      <c r="D41" s="32"/>
      <c r="E41" s="32"/>
      <c r="F41" s="32"/>
      <c r="G41" s="32"/>
      <c r="H41" s="32"/>
      <c r="I41" s="32"/>
      <c r="J41" s="97"/>
      <c r="K41" s="97"/>
      <c r="L41" s="97"/>
      <c r="M41" s="97"/>
      <c r="N41" s="97"/>
      <c r="O41" s="97"/>
      <c r="P41" s="97"/>
      <c r="Q41" s="97"/>
    </row>
    <row r="42" spans="1:21" x14ac:dyDescent="0.35">
      <c r="A42" s="23"/>
      <c r="B42" s="23"/>
      <c r="C42" s="23"/>
      <c r="D42" s="23"/>
      <c r="E42" s="23"/>
      <c r="F42" s="23"/>
      <c r="G42" s="23"/>
      <c r="H42" s="23"/>
      <c r="I42" s="23"/>
    </row>
    <row r="43" spans="1:21" x14ac:dyDescent="0.35">
      <c r="A43" s="23"/>
      <c r="B43" s="23"/>
      <c r="C43" s="23"/>
      <c r="D43" s="23"/>
      <c r="E43" s="23"/>
      <c r="F43" s="23"/>
      <c r="G43" s="23"/>
      <c r="H43" s="23"/>
      <c r="I43" s="23"/>
    </row>
    <row r="44" spans="1:21" x14ac:dyDescent="0.35">
      <c r="A44" s="23"/>
      <c r="B44" s="23"/>
      <c r="C44" s="23"/>
      <c r="D44" s="23"/>
      <c r="E44" s="23"/>
      <c r="F44" s="23"/>
      <c r="G44" s="23"/>
      <c r="H44" s="23"/>
      <c r="I44" s="23"/>
    </row>
    <row r="45" spans="1:21" x14ac:dyDescent="0.35">
      <c r="A45" s="66"/>
      <c r="B45" s="66"/>
      <c r="C45" s="66"/>
      <c r="D45" s="66"/>
      <c r="E45" s="66"/>
      <c r="F45" s="66"/>
      <c r="G45" s="66"/>
      <c r="H45" s="66"/>
      <c r="I45" s="66"/>
    </row>
  </sheetData>
  <mergeCells count="109">
    <mergeCell ref="H10:J10"/>
    <mergeCell ref="K10:L10"/>
    <mergeCell ref="M6:Q6"/>
    <mergeCell ref="B8:C8"/>
    <mergeCell ref="B7:C7"/>
    <mergeCell ref="D1:G1"/>
    <mergeCell ref="I1:J1"/>
    <mergeCell ref="D2:G2"/>
    <mergeCell ref="I2:J2"/>
    <mergeCell ref="L2:M2"/>
    <mergeCell ref="L1:M1"/>
    <mergeCell ref="A5:B5"/>
    <mergeCell ref="C5:P5"/>
    <mergeCell ref="H4:Q4"/>
    <mergeCell ref="B4:G4"/>
    <mergeCell ref="A6:L6"/>
    <mergeCell ref="D8:E8"/>
    <mergeCell ref="F8:G8"/>
    <mergeCell ref="H8:J8"/>
    <mergeCell ref="K8:L8"/>
    <mergeCell ref="D7:E7"/>
    <mergeCell ref="F7:G7"/>
    <mergeCell ref="H7:J7"/>
    <mergeCell ref="K7:L7"/>
    <mergeCell ref="F9:G9"/>
    <mergeCell ref="H9:J9"/>
    <mergeCell ref="K9:L9"/>
    <mergeCell ref="F15:G15"/>
    <mergeCell ref="H15:J15"/>
    <mergeCell ref="K15:L15"/>
    <mergeCell ref="D17:E17"/>
    <mergeCell ref="F14:G14"/>
    <mergeCell ref="H14:J14"/>
    <mergeCell ref="K14:L14"/>
    <mergeCell ref="D13:E13"/>
    <mergeCell ref="F13:G13"/>
    <mergeCell ref="H13:J13"/>
    <mergeCell ref="K13:L13"/>
    <mergeCell ref="F12:G12"/>
    <mergeCell ref="H12:J12"/>
    <mergeCell ref="K12:L12"/>
    <mergeCell ref="D14:E14"/>
    <mergeCell ref="D11:E11"/>
    <mergeCell ref="F11:G11"/>
    <mergeCell ref="H11:J11"/>
    <mergeCell ref="K11:L11"/>
    <mergeCell ref="D10:E10"/>
    <mergeCell ref="F10:G10"/>
    <mergeCell ref="F18:G18"/>
    <mergeCell ref="H18:J18"/>
    <mergeCell ref="K18:L18"/>
    <mergeCell ref="F17:G17"/>
    <mergeCell ref="H17:J17"/>
    <mergeCell ref="K17:L17"/>
    <mergeCell ref="D16:E16"/>
    <mergeCell ref="F16:G16"/>
    <mergeCell ref="H16:J16"/>
    <mergeCell ref="K16:L16"/>
    <mergeCell ref="F21:G21"/>
    <mergeCell ref="H21:J21"/>
    <mergeCell ref="K21:L21"/>
    <mergeCell ref="B21:C21"/>
    <mergeCell ref="F20:G20"/>
    <mergeCell ref="H20:J20"/>
    <mergeCell ref="K20:L20"/>
    <mergeCell ref="D19:E19"/>
    <mergeCell ref="F19:G19"/>
    <mergeCell ref="H19:J19"/>
    <mergeCell ref="K19:L19"/>
    <mergeCell ref="K24:L24"/>
    <mergeCell ref="B24:C24"/>
    <mergeCell ref="D23:E23"/>
    <mergeCell ref="F23:G23"/>
    <mergeCell ref="H23:J23"/>
    <mergeCell ref="K23:L23"/>
    <mergeCell ref="B23:C23"/>
    <mergeCell ref="D22:E22"/>
    <mergeCell ref="F22:G22"/>
    <mergeCell ref="H22:J22"/>
    <mergeCell ref="K22:L22"/>
    <mergeCell ref="B22:C22"/>
    <mergeCell ref="A27:A31"/>
    <mergeCell ref="C27:D27"/>
    <mergeCell ref="C28:D28"/>
    <mergeCell ref="C29:D29"/>
    <mergeCell ref="C30:D30"/>
    <mergeCell ref="C31:D31"/>
    <mergeCell ref="D24:E24"/>
    <mergeCell ref="F24:G24"/>
    <mergeCell ref="H24:J24"/>
    <mergeCell ref="A26:D26"/>
    <mergeCell ref="B18:C18"/>
    <mergeCell ref="B19:C19"/>
    <mergeCell ref="B20:C20"/>
    <mergeCell ref="D21:E21"/>
    <mergeCell ref="D20:E20"/>
    <mergeCell ref="B9:C9"/>
    <mergeCell ref="B10:C10"/>
    <mergeCell ref="B11:C11"/>
    <mergeCell ref="B12:C12"/>
    <mergeCell ref="B13:C13"/>
    <mergeCell ref="B14:C14"/>
    <mergeCell ref="B15:C15"/>
    <mergeCell ref="B16:C16"/>
    <mergeCell ref="B17:C17"/>
    <mergeCell ref="D18:E18"/>
    <mergeCell ref="D15:E15"/>
    <mergeCell ref="D12:E12"/>
    <mergeCell ref="D9:E9"/>
  </mergeCells>
  <conditionalFormatting sqref="O2">
    <cfRule type="iconSet" priority="4">
      <iconSet iconSet="3Symbols2" showValue="0">
        <cfvo type="percent" val="0"/>
        <cfvo type="num" val="0"/>
        <cfvo type="num" val="10"/>
      </iconSet>
    </cfRule>
  </conditionalFormatting>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100-000000000000}">
      <formula1>AvancementTheme</formula1>
    </dataValidation>
  </dataValidations>
  <hyperlinks>
    <hyperlink ref="H9" r:id="rId1" xr:uid="{00000000-0004-0000-4100-000000000000}"/>
    <hyperlink ref="H11" r:id="rId2" xr:uid="{00000000-0004-0000-4100-000001000000}"/>
    <hyperlink ref="H10" r:id="rId3" xr:uid="{00000000-0004-0000-4100-000002000000}"/>
  </hyperlinks>
  <pageMargins left="0.70866141732283472" right="0.70866141732283472" top="0.74803149606299213" bottom="0.74803149606299213" header="0.31496062992125984" footer="0.31496062992125984"/>
  <pageSetup paperSize="9" scale="44" orientation="portrait" r:id="rId4"/>
  <headerFooter>
    <oddHeader>&amp;LPAD Methodology (c) 2013-2014&amp;RStrategic Management Workshop</oddHeader>
    <oddFooter>&amp;L&amp;F&amp;C&amp;A&amp;RSituation au : &amp;D - page : &amp;P/&amp;N</oddFooter>
  </headerFooter>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15">
    <tabColor theme="1"/>
    <pageSetUpPr fitToPage="1"/>
  </sheetPr>
  <dimension ref="A1:Q27"/>
  <sheetViews>
    <sheetView showGridLines="0" showRowColHeaders="0" zoomScaleNormal="100" workbookViewId="0">
      <pane ySplit="5" topLeftCell="A6" activePane="bottomLeft" state="frozen"/>
      <selection activeCell="I2" sqref="I2:J2"/>
      <selection pane="bottomLeft" activeCell="I2" sqref="I2:J2"/>
    </sheetView>
  </sheetViews>
  <sheetFormatPr baseColWidth="10" defaultColWidth="11.453125" defaultRowHeight="14.5" x14ac:dyDescent="0.35"/>
  <cols>
    <col min="1" max="1" width="10.54296875" style="61" customWidth="1"/>
    <col min="2" max="2" width="11.453125" style="61"/>
    <col min="3" max="3" width="12.1796875" style="61" customWidth="1"/>
    <col min="4" max="4" width="18.7265625" style="61" customWidth="1"/>
    <col min="5" max="8" width="11.453125" style="61"/>
    <col min="9" max="9" width="10.81640625" style="61" customWidth="1"/>
    <col min="10" max="10" width="11.453125" style="61"/>
    <col min="11" max="11" width="10.26953125" style="61" customWidth="1"/>
    <col min="12" max="12" width="11.81640625" style="61" customWidth="1"/>
    <col min="13" max="17" width="10.54296875" style="61" customWidth="1"/>
    <col min="18" max="16384" width="11.453125" style="61"/>
  </cols>
  <sheetData>
    <row r="1" spans="1:17" s="55" customFormat="1" ht="15" customHeight="1" x14ac:dyDescent="0.35">
      <c r="A1" s="394"/>
      <c r="B1" s="394"/>
      <c r="C1" s="394"/>
      <c r="D1" s="1995" t="s">
        <v>5</v>
      </c>
      <c r="E1" s="1995"/>
      <c r="F1" s="1995"/>
      <c r="G1" s="1995"/>
      <c r="H1" s="396"/>
      <c r="I1" s="1995" t="s">
        <v>6</v>
      </c>
      <c r="J1" s="1995"/>
      <c r="K1" s="394"/>
      <c r="L1" s="1995" t="s">
        <v>9</v>
      </c>
      <c r="M1" s="1995"/>
      <c r="N1" s="394"/>
      <c r="O1" s="397"/>
      <c r="P1" s="397"/>
      <c r="Q1" s="397"/>
    </row>
    <row r="2" spans="1:17" s="59" customFormat="1" ht="18" customHeight="1" x14ac:dyDescent="0.35">
      <c r="A2" s="398"/>
      <c r="B2" s="398"/>
      <c r="C2" s="398"/>
      <c r="D2" s="1996" t="str">
        <f>NomClient</f>
        <v>BestEditor</v>
      </c>
      <c r="E2" s="1997"/>
      <c r="F2" s="1997"/>
      <c r="G2" s="1998"/>
      <c r="H2" s="398"/>
      <c r="I2" s="2164" t="s">
        <v>284</v>
      </c>
      <c r="J2" s="2000"/>
      <c r="K2" s="398"/>
      <c r="L2" s="2001">
        <v>41721.649074074077</v>
      </c>
      <c r="M2" s="2002"/>
      <c r="N2" s="399"/>
      <c r="O2" s="400"/>
      <c r="P2" s="400"/>
      <c r="Q2" s="400"/>
    </row>
    <row r="3" spans="1:17" ht="6.75" customHeight="1" thickBot="1" x14ac:dyDescent="0.4">
      <c r="A3" s="401"/>
      <c r="B3" s="401"/>
      <c r="C3" s="401"/>
      <c r="D3" s="401"/>
      <c r="E3" s="401"/>
      <c r="F3" s="401"/>
      <c r="G3" s="401"/>
      <c r="H3" s="401"/>
      <c r="I3" s="401"/>
      <c r="J3" s="401"/>
      <c r="K3" s="401"/>
      <c r="L3" s="401"/>
      <c r="M3" s="401"/>
      <c r="N3" s="401"/>
      <c r="O3" s="401"/>
      <c r="P3" s="401"/>
      <c r="Q3" s="401"/>
    </row>
    <row r="4" spans="1:17" s="1" customFormat="1" ht="24.75" customHeight="1" thickBot="1" x14ac:dyDescent="0.4">
      <c r="A4" s="4005" t="str">
        <f>Parametre!B23 &amp; "  : "</f>
        <v xml:space="preserve">Logistique du WorkShop  : </v>
      </c>
      <c r="B4" s="4006"/>
      <c r="C4" s="4006"/>
      <c r="D4" s="4006"/>
      <c r="E4" s="4006"/>
      <c r="F4" s="4006"/>
      <c r="G4" s="4006"/>
      <c r="H4" s="4003" t="s">
        <v>731</v>
      </c>
      <c r="I4" s="4003"/>
      <c r="J4" s="4003"/>
      <c r="K4" s="4003"/>
      <c r="L4" s="4003"/>
      <c r="M4" s="4003"/>
      <c r="N4" s="4003"/>
      <c r="O4" s="4003"/>
      <c r="P4" s="4003"/>
      <c r="Q4" s="4004"/>
    </row>
    <row r="5" spans="1:17" s="65" customFormat="1" ht="21.75" customHeight="1" thickBot="1" x14ac:dyDescent="0.4">
      <c r="A5" s="3980" t="s">
        <v>14</v>
      </c>
      <c r="B5" s="3980"/>
      <c r="C5" s="3981" t="s">
        <v>113</v>
      </c>
      <c r="D5" s="3981"/>
      <c r="E5" s="3981"/>
      <c r="F5" s="3981"/>
      <c r="G5" s="3981"/>
      <c r="H5" s="3981"/>
      <c r="I5" s="3981"/>
      <c r="J5" s="3981"/>
      <c r="K5" s="3981"/>
      <c r="L5" s="3981"/>
      <c r="M5" s="3981"/>
      <c r="N5" s="3981"/>
      <c r="O5" s="3981"/>
      <c r="P5" s="3981"/>
      <c r="Q5" s="385"/>
    </row>
    <row r="6" spans="1:17" ht="15" thickTop="1" x14ac:dyDescent="0.35">
      <c r="A6" s="386" t="s">
        <v>72</v>
      </c>
      <c r="B6" s="3993" t="s">
        <v>114</v>
      </c>
      <c r="C6" s="3993"/>
      <c r="D6" s="3993"/>
      <c r="E6" s="3993" t="s">
        <v>43</v>
      </c>
      <c r="F6" s="3993"/>
      <c r="G6" s="3993"/>
      <c r="H6" s="3994"/>
      <c r="I6" s="387"/>
      <c r="J6" s="387"/>
      <c r="K6" s="387"/>
      <c r="L6" s="387"/>
      <c r="M6" s="387"/>
      <c r="N6" s="387"/>
      <c r="O6" s="387"/>
      <c r="P6" s="387"/>
      <c r="Q6" s="387"/>
    </row>
    <row r="7" spans="1:17" s="24" customFormat="1" ht="15.5" x14ac:dyDescent="0.35">
      <c r="A7" s="3986" t="s">
        <v>115</v>
      </c>
      <c r="B7" s="3987"/>
      <c r="C7" s="3987"/>
      <c r="D7" s="3987"/>
      <c r="E7" s="3987"/>
      <c r="F7" s="3987"/>
      <c r="G7" s="3987"/>
      <c r="H7" s="3997"/>
      <c r="I7" s="388"/>
      <c r="J7" s="388"/>
      <c r="K7" s="388"/>
      <c r="L7" s="388"/>
      <c r="M7" s="388"/>
      <c r="N7" s="388"/>
      <c r="O7" s="388"/>
      <c r="P7" s="388"/>
      <c r="Q7" s="388"/>
    </row>
    <row r="8" spans="1:17" ht="15.5" x14ac:dyDescent="0.35">
      <c r="A8" s="3998"/>
      <c r="B8" s="3990" t="s">
        <v>116</v>
      </c>
      <c r="C8" s="3990"/>
      <c r="D8" s="3990"/>
      <c r="E8" s="3995">
        <v>2014</v>
      </c>
      <c r="F8" s="3995"/>
      <c r="G8" s="3995"/>
      <c r="H8" s="3996"/>
      <c r="I8" s="389"/>
      <c r="J8" s="387"/>
      <c r="K8" s="387"/>
      <c r="L8" s="387"/>
      <c r="M8" s="387"/>
      <c r="N8" s="387"/>
      <c r="O8" s="387"/>
      <c r="P8" s="387"/>
      <c r="Q8" s="387"/>
    </row>
    <row r="9" spans="1:17" ht="15.5" x14ac:dyDescent="0.35">
      <c r="A9" s="3999"/>
      <c r="B9" s="3990" t="s">
        <v>117</v>
      </c>
      <c r="C9" s="3990"/>
      <c r="D9" s="3990"/>
      <c r="E9" s="3991">
        <v>3</v>
      </c>
      <c r="F9" s="3991"/>
      <c r="G9" s="3991"/>
      <c r="H9" s="3992"/>
      <c r="I9" s="390"/>
      <c r="J9" s="390"/>
      <c r="K9" s="387"/>
      <c r="L9" s="387"/>
      <c r="M9" s="387"/>
      <c r="N9" s="387"/>
      <c r="O9" s="387"/>
      <c r="P9" s="387"/>
      <c r="Q9" s="387"/>
    </row>
    <row r="10" spans="1:17" s="24" customFormat="1" ht="15.5" x14ac:dyDescent="0.35">
      <c r="A10" s="3986" t="s">
        <v>38</v>
      </c>
      <c r="B10" s="3987"/>
      <c r="C10" s="3987"/>
      <c r="D10" s="3987"/>
      <c r="E10" s="3988"/>
      <c r="F10" s="3988"/>
      <c r="G10" s="3988"/>
      <c r="H10" s="3989"/>
      <c r="I10" s="391"/>
      <c r="J10" s="391"/>
      <c r="K10" s="388"/>
      <c r="L10" s="388"/>
      <c r="M10" s="388"/>
      <c r="N10" s="388"/>
      <c r="O10" s="388"/>
      <c r="P10" s="388"/>
      <c r="Q10" s="388"/>
    </row>
    <row r="11" spans="1:17" ht="15.75" customHeight="1" x14ac:dyDescent="0.35">
      <c r="A11" s="4021"/>
      <c r="B11" s="3990" t="s">
        <v>996</v>
      </c>
      <c r="C11" s="3990"/>
      <c r="D11" s="3990"/>
      <c r="E11" s="4000">
        <v>1</v>
      </c>
      <c r="F11" s="4001"/>
      <c r="G11" s="4001"/>
      <c r="H11" s="4002"/>
      <c r="I11" s="1006" t="str">
        <f>IF(NbProduit=INPROGRESS!O1,"OK","Attention le nombre de produit doit être modifié dans l'onglet Inprogress")</f>
        <v>OK</v>
      </c>
      <c r="J11" s="390"/>
      <c r="K11" s="387"/>
      <c r="L11" s="387"/>
      <c r="M11" s="387"/>
      <c r="N11" s="387"/>
      <c r="O11" s="387"/>
      <c r="P11" s="387"/>
      <c r="Q11" s="387"/>
    </row>
    <row r="12" spans="1:17" ht="15.5" x14ac:dyDescent="0.35">
      <c r="A12" s="4022"/>
      <c r="B12" s="3990" t="s">
        <v>392</v>
      </c>
      <c r="C12" s="3990"/>
      <c r="D12" s="3990"/>
      <c r="E12" s="3995" t="s">
        <v>1069</v>
      </c>
      <c r="F12" s="3995"/>
      <c r="G12" s="3995"/>
      <c r="H12" s="3996"/>
      <c r="I12" s="390"/>
      <c r="J12" s="390"/>
      <c r="K12" s="387"/>
      <c r="L12" s="387"/>
      <c r="M12" s="387"/>
      <c r="N12" s="387"/>
      <c r="O12" s="387"/>
      <c r="P12" s="387"/>
      <c r="Q12" s="387"/>
    </row>
    <row r="13" spans="1:17" ht="15.5" x14ac:dyDescent="0.35">
      <c r="A13" s="4022"/>
      <c r="B13" s="3990" t="s">
        <v>394</v>
      </c>
      <c r="C13" s="3990"/>
      <c r="D13" s="3990"/>
      <c r="E13" s="3991" t="s">
        <v>1070</v>
      </c>
      <c r="F13" s="3991"/>
      <c r="G13" s="3991"/>
      <c r="H13" s="3992"/>
      <c r="I13" s="390"/>
      <c r="J13" s="390"/>
      <c r="K13" s="387"/>
      <c r="L13" s="387"/>
      <c r="M13" s="387"/>
      <c r="N13" s="387"/>
      <c r="O13" s="387"/>
      <c r="P13" s="387"/>
      <c r="Q13" s="387"/>
    </row>
    <row r="14" spans="1:17" ht="15.5" x14ac:dyDescent="0.35">
      <c r="A14" s="4023"/>
      <c r="B14" s="3990" t="s">
        <v>393</v>
      </c>
      <c r="C14" s="3990"/>
      <c r="D14" s="3990"/>
      <c r="E14" s="3991" t="s">
        <v>1071</v>
      </c>
      <c r="F14" s="3991"/>
      <c r="G14" s="3991"/>
      <c r="H14" s="3992"/>
      <c r="I14" s="387"/>
      <c r="J14" s="387"/>
      <c r="K14" s="387"/>
      <c r="L14" s="387"/>
      <c r="M14" s="387"/>
      <c r="N14" s="387"/>
      <c r="O14" s="387"/>
      <c r="P14" s="387"/>
      <c r="Q14" s="387"/>
    </row>
    <row r="15" spans="1:17" s="103" customFormat="1" ht="15.5" x14ac:dyDescent="0.35">
      <c r="A15" s="4008" t="s">
        <v>192</v>
      </c>
      <c r="B15" s="4009"/>
      <c r="C15" s="4009"/>
      <c r="D15" s="4009"/>
      <c r="E15" s="4009"/>
      <c r="F15" s="4009"/>
      <c r="G15" s="4009"/>
      <c r="H15" s="4010"/>
      <c r="I15" s="392"/>
      <c r="J15" s="392"/>
      <c r="K15" s="392"/>
      <c r="L15" s="392"/>
      <c r="M15" s="392"/>
      <c r="N15" s="392"/>
      <c r="O15" s="392"/>
      <c r="P15" s="392"/>
      <c r="Q15" s="392"/>
    </row>
    <row r="16" spans="1:17" ht="15.5" x14ac:dyDescent="0.35">
      <c r="A16" s="3998"/>
      <c r="B16" s="4014" t="s">
        <v>194</v>
      </c>
      <c r="C16" s="4015"/>
      <c r="D16" s="4016"/>
      <c r="E16" s="4000" t="s">
        <v>581</v>
      </c>
      <c r="F16" s="4001"/>
      <c r="G16" s="4001"/>
      <c r="H16" s="4002"/>
      <c r="I16" s="387"/>
      <c r="J16" s="387"/>
      <c r="K16" s="387"/>
      <c r="L16" s="387"/>
      <c r="M16" s="387"/>
      <c r="N16" s="387"/>
      <c r="O16" s="387"/>
      <c r="P16" s="387"/>
      <c r="Q16" s="387"/>
    </row>
    <row r="17" spans="1:17" ht="16" thickBot="1" x14ac:dyDescent="0.4">
      <c r="A17" s="4020"/>
      <c r="B17" s="4011" t="s">
        <v>193</v>
      </c>
      <c r="C17" s="4012"/>
      <c r="D17" s="4013"/>
      <c r="E17" s="4017" t="s">
        <v>1000</v>
      </c>
      <c r="F17" s="4018"/>
      <c r="G17" s="4018"/>
      <c r="H17" s="4019"/>
      <c r="I17" s="387"/>
      <c r="J17" s="387"/>
      <c r="K17" s="387"/>
      <c r="L17" s="387"/>
      <c r="M17" s="387"/>
      <c r="N17" s="387"/>
      <c r="O17" s="387"/>
      <c r="P17" s="387"/>
      <c r="Q17" s="387"/>
    </row>
    <row r="18" spans="1:17" ht="15" thickTop="1" x14ac:dyDescent="0.35">
      <c r="A18" s="393"/>
      <c r="B18" s="3937"/>
      <c r="C18" s="3937"/>
      <c r="D18" s="3937"/>
      <c r="E18" s="3937"/>
      <c r="F18" s="3937"/>
      <c r="G18" s="3937"/>
      <c r="H18" s="3937"/>
      <c r="I18" s="390"/>
      <c r="J18" s="390"/>
      <c r="K18" s="387"/>
      <c r="L18" s="387"/>
      <c r="M18" s="387"/>
      <c r="N18" s="387"/>
      <c r="O18" s="387"/>
      <c r="P18" s="387"/>
      <c r="Q18" s="387"/>
    </row>
    <row r="19" spans="1:17" x14ac:dyDescent="0.35">
      <c r="A19" s="393"/>
      <c r="B19" s="3937"/>
      <c r="C19" s="3937"/>
      <c r="D19" s="3937"/>
      <c r="E19" s="3937"/>
      <c r="F19" s="3937"/>
      <c r="G19" s="3937"/>
      <c r="H19" s="3937"/>
      <c r="I19" s="390"/>
      <c r="J19" s="390"/>
      <c r="K19" s="387"/>
      <c r="L19" s="387"/>
      <c r="M19" s="387"/>
      <c r="N19" s="387"/>
      <c r="O19" s="387"/>
      <c r="P19" s="387"/>
      <c r="Q19" s="387"/>
    </row>
    <row r="20" spans="1:17" x14ac:dyDescent="0.35">
      <c r="A20" s="393"/>
      <c r="B20" s="3937"/>
      <c r="C20" s="3937"/>
      <c r="D20" s="3937"/>
      <c r="E20" s="3937"/>
      <c r="F20" s="3937"/>
      <c r="G20" s="3937"/>
      <c r="H20" s="3937"/>
      <c r="I20" s="390"/>
      <c r="J20" s="390"/>
      <c r="K20" s="387"/>
      <c r="L20" s="387"/>
      <c r="M20" s="387"/>
      <c r="N20" s="387"/>
      <c r="O20" s="387"/>
      <c r="P20" s="387"/>
      <c r="Q20" s="387"/>
    </row>
    <row r="21" spans="1:17" x14ac:dyDescent="0.35">
      <c r="A21" s="393"/>
      <c r="B21" s="3937"/>
      <c r="C21" s="3937"/>
      <c r="D21" s="3937"/>
      <c r="E21" s="3937"/>
      <c r="F21" s="3937"/>
      <c r="G21" s="3937"/>
      <c r="H21" s="3937"/>
      <c r="I21" s="390"/>
      <c r="J21" s="390"/>
      <c r="K21" s="387"/>
      <c r="L21" s="387"/>
      <c r="M21" s="387"/>
      <c r="N21" s="387"/>
      <c r="O21" s="387"/>
      <c r="P21" s="387"/>
      <c r="Q21" s="387"/>
    </row>
    <row r="22" spans="1:17" x14ac:dyDescent="0.35">
      <c r="A22" s="102"/>
      <c r="B22" s="4007"/>
      <c r="C22" s="4007"/>
      <c r="D22" s="4007"/>
      <c r="E22" s="4007"/>
      <c r="F22" s="4007"/>
      <c r="G22" s="4007"/>
      <c r="H22" s="4007"/>
      <c r="I22" s="97"/>
      <c r="J22" s="97"/>
      <c r="K22" s="97"/>
      <c r="L22" s="97"/>
      <c r="M22" s="97"/>
      <c r="N22" s="97"/>
      <c r="O22" s="97"/>
      <c r="P22" s="97"/>
      <c r="Q22" s="97"/>
    </row>
    <row r="23" spans="1:17" x14ac:dyDescent="0.35">
      <c r="A23" s="102">
        <v>5</v>
      </c>
      <c r="B23" s="4007"/>
      <c r="C23" s="4007"/>
      <c r="D23" s="4007"/>
      <c r="E23" s="4007"/>
      <c r="F23" s="4007"/>
      <c r="G23" s="4007"/>
      <c r="H23" s="4007"/>
      <c r="I23" s="97"/>
      <c r="J23" s="97"/>
      <c r="K23" s="97"/>
      <c r="L23" s="97"/>
      <c r="M23" s="97"/>
      <c r="N23" s="97"/>
      <c r="O23" s="97"/>
      <c r="P23" s="97"/>
      <c r="Q23" s="97"/>
    </row>
    <row r="24" spans="1:17" x14ac:dyDescent="0.35">
      <c r="A24" s="102"/>
      <c r="B24" s="4007"/>
      <c r="C24" s="4007"/>
      <c r="D24" s="4007"/>
      <c r="E24" s="4007"/>
      <c r="F24" s="4007"/>
      <c r="G24" s="4007"/>
      <c r="H24" s="4007"/>
      <c r="I24" s="97"/>
      <c r="J24" s="97"/>
      <c r="K24" s="97"/>
      <c r="L24" s="97"/>
      <c r="M24" s="97"/>
      <c r="N24" s="97"/>
      <c r="O24" s="97"/>
      <c r="P24" s="97"/>
      <c r="Q24" s="97"/>
    </row>
    <row r="25" spans="1:17" x14ac:dyDescent="0.35">
      <c r="A25" s="97"/>
      <c r="B25" s="97"/>
      <c r="C25" s="97"/>
      <c r="D25" s="97"/>
      <c r="E25" s="97"/>
      <c r="F25" s="97"/>
      <c r="G25" s="97"/>
      <c r="H25" s="97"/>
      <c r="I25" s="97"/>
      <c r="J25" s="97"/>
      <c r="K25" s="97"/>
      <c r="L25" s="97"/>
      <c r="M25" s="97"/>
      <c r="N25" s="97"/>
      <c r="O25" s="97"/>
      <c r="P25" s="97"/>
      <c r="Q25" s="97"/>
    </row>
    <row r="26" spans="1:17" x14ac:dyDescent="0.35">
      <c r="A26" s="97"/>
      <c r="B26" s="97"/>
      <c r="C26" s="97"/>
      <c r="D26" s="97"/>
      <c r="E26" s="97"/>
      <c r="F26" s="97"/>
      <c r="G26" s="97"/>
      <c r="H26" s="97"/>
      <c r="I26" s="97"/>
      <c r="J26" s="97"/>
      <c r="K26" s="97"/>
      <c r="L26" s="97"/>
      <c r="M26" s="97"/>
      <c r="N26" s="97"/>
      <c r="O26" s="97"/>
      <c r="P26" s="97"/>
      <c r="Q26" s="97"/>
    </row>
    <row r="27" spans="1:17" x14ac:dyDescent="0.35">
      <c r="A27" s="97"/>
      <c r="B27" s="97"/>
      <c r="C27" s="97"/>
      <c r="D27" s="97"/>
      <c r="E27" s="97"/>
      <c r="F27" s="97"/>
      <c r="G27" s="97"/>
      <c r="H27" s="97"/>
      <c r="I27" s="97"/>
      <c r="J27" s="97"/>
      <c r="K27" s="97"/>
      <c r="L27" s="97"/>
      <c r="M27" s="97"/>
      <c r="N27" s="97"/>
      <c r="O27" s="97"/>
      <c r="P27" s="97"/>
      <c r="Q27" s="97"/>
    </row>
  </sheetData>
  <mergeCells count="48">
    <mergeCell ref="B18:D18"/>
    <mergeCell ref="E18:H18"/>
    <mergeCell ref="B12:D12"/>
    <mergeCell ref="E12:H12"/>
    <mergeCell ref="B13:D13"/>
    <mergeCell ref="E13:H13"/>
    <mergeCell ref="A15:H15"/>
    <mergeCell ref="B17:D17"/>
    <mergeCell ref="B16:D16"/>
    <mergeCell ref="E16:H16"/>
    <mergeCell ref="E17:H17"/>
    <mergeCell ref="A16:A17"/>
    <mergeCell ref="A11:A14"/>
    <mergeCell ref="A5:B5"/>
    <mergeCell ref="C5:P5"/>
    <mergeCell ref="H4:Q4"/>
    <mergeCell ref="A4:G4"/>
    <mergeCell ref="B24:D24"/>
    <mergeCell ref="E24:H24"/>
    <mergeCell ref="B19:D19"/>
    <mergeCell ref="E19:H19"/>
    <mergeCell ref="B20:D20"/>
    <mergeCell ref="E20:H20"/>
    <mergeCell ref="B21:D21"/>
    <mergeCell ref="E21:H21"/>
    <mergeCell ref="B22:D22"/>
    <mergeCell ref="E22:H22"/>
    <mergeCell ref="B23:D23"/>
    <mergeCell ref="E23:H23"/>
    <mergeCell ref="D1:G1"/>
    <mergeCell ref="I1:J1"/>
    <mergeCell ref="L1:M1"/>
    <mergeCell ref="D2:G2"/>
    <mergeCell ref="I2:J2"/>
    <mergeCell ref="L2:M2"/>
    <mergeCell ref="A10:H10"/>
    <mergeCell ref="B14:D14"/>
    <mergeCell ref="E14:H14"/>
    <mergeCell ref="B6:D6"/>
    <mergeCell ref="E6:H6"/>
    <mergeCell ref="B8:D8"/>
    <mergeCell ref="E8:H8"/>
    <mergeCell ref="B9:D9"/>
    <mergeCell ref="E9:H9"/>
    <mergeCell ref="A7:H7"/>
    <mergeCell ref="A8:A9"/>
    <mergeCell ref="B11:D11"/>
    <mergeCell ref="E11:H11"/>
  </mergeCells>
  <conditionalFormatting sqref="O2">
    <cfRule type="iconSet" priority="3">
      <iconSet iconSet="3Symbols2" showValue="0">
        <cfvo type="percent" val="0"/>
        <cfvo type="num" val="0"/>
        <cfvo type="num" val="10"/>
      </iconSet>
    </cfRule>
  </conditionalFormatting>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2">
    <dataValidation type="list" allowBlank="1" showInputMessage="1" showErrorMessage="1" sqref="I2" xr:uid="{00000000-0002-0000-4200-000000000000}">
      <formula1>AvancementTheme</formula1>
    </dataValidation>
    <dataValidation type="whole" allowBlank="1" showInputMessage="1" showErrorMessage="1" sqref="E11:H11" xr:uid="{00000000-0002-0000-4200-000001000000}">
      <formula1>1</formula1>
      <formula2>3</formula2>
    </dataValidation>
  </dataValidations>
  <hyperlinks>
    <hyperlink ref="I11" location="AVANCEMENT!A1" display="AVANCEMENT!A1" xr:uid="{00000000-0004-0000-4200-000000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4">
    <tabColor theme="1"/>
    <pageSetUpPr fitToPage="1"/>
  </sheetPr>
  <dimension ref="A1:O60"/>
  <sheetViews>
    <sheetView showGridLines="0" zoomScaleNormal="100" workbookViewId="0">
      <selection activeCell="F13" sqref="F13"/>
    </sheetView>
  </sheetViews>
  <sheetFormatPr baseColWidth="10" defaultRowHeight="14.5" x14ac:dyDescent="0.35"/>
  <cols>
    <col min="2" max="2" width="35.1796875" customWidth="1"/>
    <col min="3" max="3" width="16.7265625" customWidth="1"/>
  </cols>
  <sheetData>
    <row r="1" spans="1:15" ht="96.75" customHeight="1" x14ac:dyDescent="0.35">
      <c r="C1" s="4024" t="s">
        <v>108</v>
      </c>
      <c r="D1" s="4024"/>
      <c r="E1" s="4024"/>
      <c r="F1" s="4024"/>
      <c r="G1" s="4024"/>
      <c r="H1" s="4024"/>
      <c r="I1" s="4024"/>
      <c r="J1" s="4024"/>
      <c r="K1" s="4024"/>
      <c r="L1" s="4024"/>
      <c r="M1" s="4024"/>
      <c r="N1" s="4024"/>
      <c r="O1" s="4024"/>
    </row>
    <row r="2" spans="1:15" x14ac:dyDescent="0.35">
      <c r="A2" t="s">
        <v>0</v>
      </c>
    </row>
    <row r="3" spans="1:15" x14ac:dyDescent="0.35">
      <c r="B3" t="s">
        <v>280</v>
      </c>
    </row>
    <row r="4" spans="1:15" x14ac:dyDescent="0.35">
      <c r="B4" t="s">
        <v>281</v>
      </c>
    </row>
    <row r="5" spans="1:15" x14ac:dyDescent="0.35">
      <c r="B5" t="s">
        <v>282</v>
      </c>
    </row>
    <row r="6" spans="1:15" x14ac:dyDescent="0.35">
      <c r="B6" t="s">
        <v>283</v>
      </c>
    </row>
    <row r="7" spans="1:15" x14ac:dyDescent="0.35">
      <c r="B7" t="s">
        <v>284</v>
      </c>
    </row>
    <row r="9" spans="1:15" x14ac:dyDescent="0.35">
      <c r="A9" t="s">
        <v>118</v>
      </c>
    </row>
    <row r="10" spans="1:15" x14ac:dyDescent="0.35">
      <c r="B10" t="s">
        <v>119</v>
      </c>
    </row>
    <row r="11" spans="1:15" x14ac:dyDescent="0.35">
      <c r="B11" t="s">
        <v>1</v>
      </c>
    </row>
    <row r="12" spans="1:15" x14ac:dyDescent="0.35">
      <c r="B12" t="s">
        <v>120</v>
      </c>
    </row>
    <row r="14" spans="1:15" x14ac:dyDescent="0.35">
      <c r="A14" t="s">
        <v>123</v>
      </c>
    </row>
    <row r="15" spans="1:15" x14ac:dyDescent="0.35">
      <c r="B15" t="s">
        <v>484</v>
      </c>
    </row>
    <row r="16" spans="1:15" x14ac:dyDescent="0.35">
      <c r="B16" t="s">
        <v>124</v>
      </c>
    </row>
    <row r="17" spans="1:4" x14ac:dyDescent="0.35">
      <c r="B17" t="s">
        <v>485</v>
      </c>
    </row>
    <row r="19" spans="1:4" x14ac:dyDescent="0.35">
      <c r="A19" t="s">
        <v>4</v>
      </c>
    </row>
    <row r="20" spans="1:4" x14ac:dyDescent="0.35">
      <c r="B20" t="s">
        <v>1068</v>
      </c>
      <c r="C20" t="s">
        <v>1068</v>
      </c>
    </row>
    <row r="22" spans="1:4" x14ac:dyDescent="0.35">
      <c r="A22" t="s">
        <v>35</v>
      </c>
    </row>
    <row r="23" spans="1:4" x14ac:dyDescent="0.35">
      <c r="A23" s="11" t="s">
        <v>57</v>
      </c>
      <c r="B23" t="s">
        <v>22</v>
      </c>
      <c r="C23" t="s">
        <v>36</v>
      </c>
      <c r="D23" t="s">
        <v>56</v>
      </c>
    </row>
    <row r="24" spans="1:4" x14ac:dyDescent="0.35">
      <c r="A24" s="11" t="s">
        <v>58</v>
      </c>
      <c r="B24" t="s">
        <v>1707</v>
      </c>
      <c r="C24" t="s">
        <v>37</v>
      </c>
      <c r="D24" t="s">
        <v>47</v>
      </c>
    </row>
    <row r="25" spans="1:4" x14ac:dyDescent="0.35">
      <c r="A25" s="11" t="s">
        <v>59</v>
      </c>
      <c r="B25" t="s">
        <v>1708</v>
      </c>
      <c r="C25" t="s">
        <v>18</v>
      </c>
      <c r="D25" t="s">
        <v>48</v>
      </c>
    </row>
    <row r="26" spans="1:4" x14ac:dyDescent="0.35">
      <c r="A26" s="11" t="s">
        <v>60</v>
      </c>
      <c r="B26" t="s">
        <v>1706</v>
      </c>
      <c r="C26" t="s">
        <v>38</v>
      </c>
      <c r="D26" t="s">
        <v>49</v>
      </c>
    </row>
    <row r="27" spans="1:4" x14ac:dyDescent="0.35">
      <c r="A27" s="11" t="s">
        <v>61</v>
      </c>
      <c r="B27" s="1896" t="s">
        <v>712</v>
      </c>
      <c r="C27" s="1896" t="s">
        <v>55</v>
      </c>
      <c r="D27" s="1896" t="s">
        <v>713</v>
      </c>
    </row>
    <row r="28" spans="1:4" x14ac:dyDescent="0.35">
      <c r="A28" s="11" t="s">
        <v>62</v>
      </c>
      <c r="B28" t="s">
        <v>1015</v>
      </c>
      <c r="C28" t="s">
        <v>1016</v>
      </c>
      <c r="D28" t="s">
        <v>1017</v>
      </c>
    </row>
    <row r="29" spans="1:4" x14ac:dyDescent="0.35">
      <c r="A29" s="11" t="s">
        <v>63</v>
      </c>
      <c r="C29" t="s">
        <v>41</v>
      </c>
      <c r="D29" t="s">
        <v>50</v>
      </c>
    </row>
    <row r="30" spans="1:4" x14ac:dyDescent="0.35">
      <c r="A30" s="11" t="s">
        <v>64</v>
      </c>
      <c r="C30" t="s">
        <v>39</v>
      </c>
      <c r="D30" t="s">
        <v>51</v>
      </c>
    </row>
    <row r="31" spans="1:4" x14ac:dyDescent="0.35">
      <c r="A31" s="11" t="s">
        <v>65</v>
      </c>
      <c r="C31" t="s">
        <v>43</v>
      </c>
      <c r="D31" t="s">
        <v>52</v>
      </c>
    </row>
    <row r="32" spans="1:4" x14ac:dyDescent="0.35">
      <c r="A32" s="11" t="s">
        <v>66</v>
      </c>
      <c r="C32" t="s">
        <v>44</v>
      </c>
      <c r="D32" t="s">
        <v>53</v>
      </c>
    </row>
    <row r="33" spans="1:8" x14ac:dyDescent="0.35">
      <c r="A33" s="11" t="s">
        <v>67</v>
      </c>
      <c r="C33" t="s">
        <v>46</v>
      </c>
      <c r="D33" t="s">
        <v>54</v>
      </c>
    </row>
    <row r="34" spans="1:8" x14ac:dyDescent="0.35">
      <c r="A34" s="11" t="s">
        <v>68</v>
      </c>
      <c r="E34" s="315"/>
      <c r="F34" s="315"/>
      <c r="G34" s="315"/>
      <c r="H34" s="315"/>
    </row>
    <row r="35" spans="1:8" x14ac:dyDescent="0.35">
      <c r="A35" s="1014">
        <v>12</v>
      </c>
    </row>
    <row r="37" spans="1:8" x14ac:dyDescent="0.35">
      <c r="A37" t="s">
        <v>69</v>
      </c>
    </row>
    <row r="38" spans="1:8" x14ac:dyDescent="0.35">
      <c r="A38" s="12">
        <v>10</v>
      </c>
      <c r="B38" t="s">
        <v>70</v>
      </c>
    </row>
    <row r="40" spans="1:8" x14ac:dyDescent="0.35">
      <c r="A40" t="s">
        <v>71</v>
      </c>
    </row>
    <row r="41" spans="1:8" x14ac:dyDescent="0.35">
      <c r="A41" s="12">
        <v>10</v>
      </c>
      <c r="B41" t="s">
        <v>70</v>
      </c>
    </row>
    <row r="44" spans="1:8" x14ac:dyDescent="0.35">
      <c r="A44" t="s">
        <v>1571</v>
      </c>
    </row>
    <row r="46" spans="1:8" x14ac:dyDescent="0.35">
      <c r="B46" s="1784" t="s">
        <v>1565</v>
      </c>
    </row>
    <row r="47" spans="1:8" x14ac:dyDescent="0.35">
      <c r="B47" s="1784" t="s">
        <v>1566</v>
      </c>
    </row>
    <row r="48" spans="1:8" x14ac:dyDescent="0.35">
      <c r="B48" s="1784" t="s">
        <v>1543</v>
      </c>
    </row>
    <row r="49" spans="1:2" x14ac:dyDescent="0.35">
      <c r="B49" s="1784" t="s">
        <v>1567</v>
      </c>
    </row>
    <row r="50" spans="1:2" x14ac:dyDescent="0.35">
      <c r="B50" s="1784" t="s">
        <v>1568</v>
      </c>
    </row>
    <row r="51" spans="1:2" x14ac:dyDescent="0.35">
      <c r="B51" s="1784" t="s">
        <v>1569</v>
      </c>
    </row>
    <row r="52" spans="1:2" x14ac:dyDescent="0.35">
      <c r="B52" s="1784" t="s">
        <v>1570</v>
      </c>
    </row>
    <row r="53" spans="1:2" x14ac:dyDescent="0.35">
      <c r="B53" s="1784" t="s">
        <v>79</v>
      </c>
    </row>
    <row r="55" spans="1:2" x14ac:dyDescent="0.35">
      <c r="A55" t="s">
        <v>1572</v>
      </c>
    </row>
    <row r="57" spans="1:2" x14ac:dyDescent="0.35">
      <c r="B57" t="s">
        <v>1574</v>
      </c>
    </row>
    <row r="58" spans="1:2" x14ac:dyDescent="0.35">
      <c r="B58" t="s">
        <v>1576</v>
      </c>
    </row>
    <row r="59" spans="1:2" x14ac:dyDescent="0.35">
      <c r="B59" t="s">
        <v>1573</v>
      </c>
    </row>
    <row r="60" spans="1:2" x14ac:dyDescent="0.35">
      <c r="B60" t="s">
        <v>1575</v>
      </c>
    </row>
  </sheetData>
  <sortState xmlns:xlrd2="http://schemas.microsoft.com/office/spreadsheetml/2017/richdata2" ref="B57:B60">
    <sortCondition ref="B57"/>
  </sortState>
  <mergeCells count="1">
    <mergeCell ref="C1:O1"/>
  </mergeCells>
  <pageMargins left="0.70866141732283472" right="0.70866141732283472" top="0.74803149606299213" bottom="0.74803149606299213" header="0.31496062992125984" footer="0.31496062992125984"/>
  <pageSetup paperSize="9" scale="35" orientation="portrait" horizontalDpi="4294967293" verticalDpi="0" r:id="rId1"/>
  <headerFooter>
    <oddHeader>&amp;LPAD Methodology (c) 2013-2014&amp;RStrategic Management Workshop</oddHeader>
    <oddFooter>&amp;L&amp;F&amp;C&amp;A&amp;RSituation au : &amp;D - page : &amp;P/&amp;N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7">
    <tabColor rgb="FF92D050"/>
    <pageSetUpPr fitToPage="1"/>
  </sheetPr>
  <dimension ref="A1:AB80"/>
  <sheetViews>
    <sheetView showGridLines="0" showRowColHeaders="0" zoomScale="80" zoomScaleNormal="80" workbookViewId="0">
      <pane ySplit="5" topLeftCell="A45" activePane="bottomLeft" state="frozen"/>
      <selection activeCell="E12" sqref="E12:H12"/>
      <selection pane="bottomLeft" activeCell="E20" sqref="E20:S20"/>
    </sheetView>
  </sheetViews>
  <sheetFormatPr baseColWidth="10" defaultColWidth="11.453125" defaultRowHeight="14.5" x14ac:dyDescent="0.35"/>
  <cols>
    <col min="1" max="1" width="6.453125" style="63" customWidth="1"/>
    <col min="2" max="2" width="14.1796875" style="61" customWidth="1"/>
    <col min="3" max="3" width="11.453125" style="61"/>
    <col min="4" max="4" width="12" style="61" customWidth="1"/>
    <col min="5" max="7" width="11.453125" style="61"/>
    <col min="8" max="8" width="11.54296875" style="61" customWidth="1"/>
    <col min="9" max="9" width="12.26953125" style="61" customWidth="1"/>
    <col min="10" max="15" width="9.54296875" style="61" customWidth="1"/>
    <col min="16" max="16" width="9.81640625" style="61" customWidth="1"/>
    <col min="17" max="17" width="8.1796875" style="61" customWidth="1"/>
    <col min="18" max="16384" width="11.453125" style="61"/>
  </cols>
  <sheetData>
    <row r="1" spans="1:27" s="55" customFormat="1" ht="15" customHeight="1" x14ac:dyDescent="0.35">
      <c r="A1" s="396"/>
      <c r="B1" s="394"/>
      <c r="C1" s="394"/>
      <c r="D1" s="1995" t="s">
        <v>5</v>
      </c>
      <c r="E1" s="1995"/>
      <c r="F1" s="1995"/>
      <c r="G1" s="1995"/>
      <c r="H1" s="396"/>
      <c r="I1" s="1995" t="s">
        <v>6</v>
      </c>
      <c r="J1" s="1995"/>
      <c r="K1" s="394"/>
      <c r="L1" s="1995" t="s">
        <v>9</v>
      </c>
      <c r="M1" s="1995"/>
      <c r="N1" s="394"/>
      <c r="O1" s="459" t="s">
        <v>2</v>
      </c>
      <c r="P1" s="459" t="s">
        <v>3</v>
      </c>
      <c r="Q1" s="850"/>
      <c r="R1" s="450"/>
      <c r="S1" s="450"/>
    </row>
    <row r="2" spans="1:27" s="59" customFormat="1" ht="18" customHeight="1" x14ac:dyDescent="0.35">
      <c r="A2" s="398"/>
      <c r="B2" s="398"/>
      <c r="C2" s="398"/>
      <c r="D2" s="1996" t="str">
        <f>NomClient</f>
        <v>BestEditor</v>
      </c>
      <c r="E2" s="1997"/>
      <c r="F2" s="1997"/>
      <c r="G2" s="1998"/>
      <c r="H2" s="398"/>
      <c r="I2" s="2164" t="s">
        <v>282</v>
      </c>
      <c r="J2" s="2000"/>
      <c r="K2" s="398"/>
      <c r="L2" s="2001">
        <v>41862.755289351851</v>
      </c>
      <c r="M2" s="2002"/>
      <c r="N2" s="399"/>
      <c r="O2" s="448" t="e">
        <f>IF(LEN(DPDV_10FS)&gt;0,LEN(DPDV_10FS),0-PDV_NBmini)</f>
        <v>#REF!</v>
      </c>
      <c r="P2" s="448" t="e">
        <f>IF(LEN(DKPI_10FS)&gt;0,LEN(DKPI_10FS),0-KPI_NBmini)</f>
        <v>#REF!</v>
      </c>
      <c r="Q2" s="851"/>
      <c r="R2" s="451"/>
      <c r="S2" s="451"/>
    </row>
    <row r="3" spans="1:27" ht="6.75" customHeight="1" thickBot="1" x14ac:dyDescent="0.4">
      <c r="A3" s="946"/>
      <c r="B3" s="401"/>
      <c r="C3" s="401"/>
      <c r="D3" s="401"/>
      <c r="E3" s="401"/>
      <c r="F3" s="401"/>
      <c r="G3" s="401"/>
      <c r="H3" s="401"/>
      <c r="I3" s="401"/>
      <c r="J3" s="401"/>
      <c r="K3" s="401"/>
      <c r="L3" s="401"/>
      <c r="M3" s="401"/>
      <c r="N3" s="401"/>
      <c r="O3" s="401"/>
      <c r="P3" s="401"/>
      <c r="Q3" s="852"/>
      <c r="R3" s="64"/>
      <c r="S3" s="64"/>
    </row>
    <row r="4" spans="1:27" s="317" customFormat="1" ht="38.25" customHeight="1" thickBot="1" x14ac:dyDescent="0.4">
      <c r="A4" s="2015" t="s">
        <v>1286</v>
      </c>
      <c r="B4" s="2015"/>
      <c r="C4" s="2015"/>
      <c r="D4" s="2015"/>
      <c r="E4" s="2015"/>
      <c r="F4" s="2015"/>
      <c r="G4" s="2015"/>
      <c r="H4" s="2015"/>
      <c r="I4" s="2015"/>
      <c r="J4" s="2015"/>
      <c r="K4" s="2015"/>
      <c r="L4" s="2015"/>
      <c r="M4" s="2015"/>
      <c r="N4" s="2015"/>
      <c r="O4" s="2015"/>
      <c r="P4" s="2015"/>
      <c r="Q4" s="2015"/>
      <c r="R4" s="2015"/>
      <c r="S4" s="2015"/>
    </row>
    <row r="5" spans="1:27" s="193" customFormat="1" ht="36.75" customHeight="1" x14ac:dyDescent="0.35">
      <c r="A5" s="2017" t="s">
        <v>14</v>
      </c>
      <c r="B5" s="2017"/>
      <c r="C5" s="2018" t="s">
        <v>1295</v>
      </c>
      <c r="D5" s="2018"/>
      <c r="E5" s="2018"/>
      <c r="F5" s="2018"/>
      <c r="G5" s="2018"/>
      <c r="H5" s="2018"/>
      <c r="I5" s="2018"/>
      <c r="J5" s="2018"/>
      <c r="K5" s="2018"/>
      <c r="L5" s="2018"/>
      <c r="M5" s="2018"/>
      <c r="N5" s="2018"/>
      <c r="O5" s="2018"/>
      <c r="P5" s="2018"/>
      <c r="Q5" s="2018"/>
      <c r="R5" s="452"/>
      <c r="S5" s="452"/>
    </row>
    <row r="6" spans="1:27" s="317" customFormat="1" ht="20.25" customHeight="1" thickBot="1" x14ac:dyDescent="0.4">
      <c r="A6" s="1531"/>
      <c r="B6" s="1531"/>
      <c r="C6" s="1531"/>
      <c r="D6" s="1531"/>
      <c r="E6" s="1531"/>
      <c r="F6" s="1531"/>
      <c r="G6" s="1531"/>
      <c r="H6" s="1531"/>
      <c r="I6" s="1531"/>
      <c r="J6" s="1531"/>
      <c r="K6" s="1531"/>
      <c r="L6" s="1531"/>
      <c r="M6" s="1531"/>
      <c r="N6" s="1531"/>
      <c r="O6" s="1531"/>
      <c r="P6" s="1531"/>
      <c r="Q6" s="1531"/>
      <c r="R6" s="1531"/>
      <c r="S6" s="1531"/>
    </row>
    <row r="7" spans="1:27" s="1479" customFormat="1" ht="33.75" customHeight="1" thickBot="1" x14ac:dyDescent="0.3">
      <c r="A7" s="2137" t="s">
        <v>1296</v>
      </c>
      <c r="B7" s="2137"/>
      <c r="C7" s="2137"/>
      <c r="D7" s="2137"/>
      <c r="E7" s="2137"/>
      <c r="F7" s="2137"/>
      <c r="G7" s="2137"/>
      <c r="H7" s="2137"/>
      <c r="I7" s="2137"/>
      <c r="J7" s="2137"/>
      <c r="K7" s="2137"/>
      <c r="L7" s="2137"/>
      <c r="M7" s="2137"/>
      <c r="N7" s="2137"/>
      <c r="O7" s="2137"/>
      <c r="P7" s="2137"/>
      <c r="Q7" s="2137"/>
      <c r="R7" s="2137"/>
      <c r="S7" s="2137"/>
    </row>
    <row r="8" spans="1:27" s="1480" customFormat="1" ht="15.5" x14ac:dyDescent="0.35">
      <c r="A8" s="1538"/>
      <c r="B8" s="1538"/>
      <c r="C8" s="1538"/>
      <c r="D8" s="1538"/>
      <c r="E8" s="1538"/>
      <c r="F8" s="1538"/>
      <c r="G8" s="1538"/>
      <c r="H8" s="1538"/>
      <c r="I8" s="1538"/>
      <c r="J8" s="1538"/>
      <c r="K8" s="1538"/>
      <c r="L8" s="1538"/>
      <c r="M8" s="1538"/>
    </row>
    <row r="9" spans="1:27" s="1480" customFormat="1" ht="16" thickBot="1" x14ac:dyDescent="0.4">
      <c r="A9" s="1538"/>
      <c r="B9" s="1538"/>
      <c r="C9" s="1538"/>
      <c r="D9" s="1538"/>
      <c r="E9" s="1538"/>
      <c r="F9" s="1538"/>
      <c r="G9" s="1538"/>
      <c r="H9" s="1538"/>
      <c r="I9" s="1538"/>
      <c r="J9" s="1538"/>
      <c r="K9" s="1538"/>
      <c r="L9" s="1538"/>
      <c r="M9" s="1538"/>
    </row>
    <row r="10" spans="1:27" s="192" customFormat="1" ht="77.25" customHeight="1" thickTop="1" thickBot="1" x14ac:dyDescent="0.4">
      <c r="A10" s="2142" t="str">
        <f>NomProd1
&amp;
" Repartition Sectorielle"</f>
        <v>Offre 1 Repartition Sectorielle</v>
      </c>
      <c r="B10" s="2143"/>
      <c r="C10" s="1535" t="s">
        <v>151</v>
      </c>
      <c r="D10" s="792" t="s">
        <v>201</v>
      </c>
      <c r="E10" s="793" t="s">
        <v>190</v>
      </c>
      <c r="F10" s="793" t="s">
        <v>202</v>
      </c>
      <c r="G10" s="793" t="s">
        <v>203</v>
      </c>
      <c r="H10" s="793" t="s">
        <v>204</v>
      </c>
      <c r="I10" s="793" t="s">
        <v>205</v>
      </c>
      <c r="J10" s="793" t="s">
        <v>206</v>
      </c>
      <c r="K10" s="793" t="s">
        <v>207</v>
      </c>
      <c r="L10" s="793" t="s">
        <v>208</v>
      </c>
      <c r="M10" s="793" t="s">
        <v>209</v>
      </c>
      <c r="N10" s="793" t="s">
        <v>210</v>
      </c>
      <c r="O10" s="793" t="s">
        <v>211</v>
      </c>
      <c r="P10" s="793" t="s">
        <v>212</v>
      </c>
      <c r="Q10" s="793" t="s">
        <v>213</v>
      </c>
      <c r="R10" s="793" t="s">
        <v>214</v>
      </c>
      <c r="S10" s="793" t="s">
        <v>215</v>
      </c>
      <c r="T10" s="793" t="s">
        <v>216</v>
      </c>
      <c r="U10" s="793" t="s">
        <v>217</v>
      </c>
      <c r="V10" s="793" t="s">
        <v>223</v>
      </c>
      <c r="W10" s="793" t="s">
        <v>218</v>
      </c>
      <c r="X10" s="793" t="s">
        <v>219</v>
      </c>
      <c r="Y10" s="793" t="s">
        <v>220</v>
      </c>
      <c r="Z10" s="794" t="s">
        <v>221</v>
      </c>
      <c r="AA10" s="718"/>
    </row>
    <row r="11" spans="1:27" ht="3.75" customHeight="1" thickBot="1" x14ac:dyDescent="0.4">
      <c r="A11" s="795"/>
      <c r="B11" s="796"/>
      <c r="C11" s="797"/>
      <c r="D11" s="798"/>
      <c r="E11" s="799"/>
      <c r="F11" s="799"/>
      <c r="G11" s="799"/>
      <c r="H11" s="799"/>
      <c r="I11" s="799"/>
      <c r="J11" s="799"/>
      <c r="K11" s="799"/>
      <c r="L11" s="799"/>
      <c r="M11" s="799"/>
      <c r="N11" s="799"/>
      <c r="O11" s="799"/>
      <c r="P11" s="799"/>
      <c r="Q11" s="799"/>
      <c r="R11" s="799"/>
      <c r="S11" s="799"/>
      <c r="T11" s="799"/>
      <c r="U11" s="799"/>
      <c r="V11" s="799"/>
      <c r="W11" s="799"/>
      <c r="X11" s="799"/>
      <c r="Y11" s="799"/>
      <c r="Z11" s="800"/>
      <c r="AA11" s="64"/>
    </row>
    <row r="12" spans="1:27" ht="34.5" customHeight="1" x14ac:dyDescent="0.35">
      <c r="A12" s="2148" t="s">
        <v>741</v>
      </c>
      <c r="B12" s="2149"/>
      <c r="C12" s="804">
        <f>SUM(D12:Z12)</f>
        <v>83</v>
      </c>
      <c r="D12" s="349">
        <v>5</v>
      </c>
      <c r="E12" s="229"/>
      <c r="F12" s="229"/>
      <c r="G12" s="229"/>
      <c r="H12" s="229"/>
      <c r="I12" s="229"/>
      <c r="J12" s="229"/>
      <c r="K12" s="229">
        <v>5</v>
      </c>
      <c r="L12" s="229"/>
      <c r="M12" s="229">
        <v>5</v>
      </c>
      <c r="N12" s="229">
        <v>3</v>
      </c>
      <c r="O12" s="229"/>
      <c r="P12" s="229"/>
      <c r="Q12" s="229"/>
      <c r="R12" s="229">
        <v>10</v>
      </c>
      <c r="S12" s="229"/>
      <c r="T12" s="229"/>
      <c r="U12" s="229"/>
      <c r="V12" s="229"/>
      <c r="W12" s="229">
        <v>30</v>
      </c>
      <c r="X12" s="229">
        <v>20</v>
      </c>
      <c r="Y12" s="229">
        <v>5</v>
      </c>
      <c r="Z12" s="230"/>
      <c r="AA12" s="64"/>
    </row>
    <row r="13" spans="1:27" ht="34.5" customHeight="1" x14ac:dyDescent="0.35">
      <c r="A13" s="2150" t="s">
        <v>742</v>
      </c>
      <c r="B13" s="2151"/>
      <c r="C13" s="805">
        <f>SUM(D13:Z13)</f>
        <v>38</v>
      </c>
      <c r="D13" s="350">
        <v>1</v>
      </c>
      <c r="E13" s="231"/>
      <c r="F13" s="231"/>
      <c r="G13" s="231"/>
      <c r="H13" s="231"/>
      <c r="I13" s="231"/>
      <c r="J13" s="231"/>
      <c r="K13" s="231">
        <v>1</v>
      </c>
      <c r="L13" s="231"/>
      <c r="M13" s="231">
        <v>2</v>
      </c>
      <c r="N13" s="231">
        <v>2</v>
      </c>
      <c r="O13" s="231"/>
      <c r="P13" s="231"/>
      <c r="Q13" s="231"/>
      <c r="R13" s="231">
        <v>5</v>
      </c>
      <c r="S13" s="231"/>
      <c r="T13" s="232"/>
      <c r="U13" s="232"/>
      <c r="V13" s="232"/>
      <c r="W13" s="232">
        <v>15</v>
      </c>
      <c r="X13" s="232">
        <v>10</v>
      </c>
      <c r="Y13" s="232">
        <v>2</v>
      </c>
      <c r="Z13" s="233"/>
      <c r="AA13" s="64"/>
    </row>
    <row r="14" spans="1:27" ht="34.5" customHeight="1" thickBot="1" x14ac:dyDescent="0.4">
      <c r="A14" s="2152" t="s">
        <v>935</v>
      </c>
      <c r="B14" s="2153"/>
      <c r="C14" s="806">
        <f>SUM(D14:Z14)</f>
        <v>39</v>
      </c>
      <c r="D14" s="351">
        <v>2</v>
      </c>
      <c r="E14" s="348"/>
      <c r="F14" s="348"/>
      <c r="G14" s="348"/>
      <c r="H14" s="348"/>
      <c r="I14" s="348"/>
      <c r="J14" s="348"/>
      <c r="K14" s="348">
        <v>1</v>
      </c>
      <c r="L14" s="348"/>
      <c r="M14" s="348">
        <v>2</v>
      </c>
      <c r="N14" s="348">
        <v>2</v>
      </c>
      <c r="O14" s="348"/>
      <c r="P14" s="348"/>
      <c r="Q14" s="348"/>
      <c r="R14" s="348">
        <v>5</v>
      </c>
      <c r="S14" s="348"/>
      <c r="T14" s="347"/>
      <c r="U14" s="347"/>
      <c r="V14" s="347"/>
      <c r="W14" s="347">
        <v>15</v>
      </c>
      <c r="X14" s="347">
        <v>10</v>
      </c>
      <c r="Y14" s="347">
        <v>2</v>
      </c>
      <c r="Z14" s="352"/>
      <c r="AA14" s="64"/>
    </row>
    <row r="15" spans="1:27" ht="34.5" customHeight="1" thickTop="1" x14ac:dyDescent="0.35">
      <c r="A15" s="2154" t="s">
        <v>727</v>
      </c>
      <c r="B15" s="2155"/>
      <c r="C15" s="807">
        <f t="shared" ref="C15:J15" si="0">C12-C13-C14</f>
        <v>6</v>
      </c>
      <c r="D15" s="808">
        <f t="shared" si="0"/>
        <v>2</v>
      </c>
      <c r="E15" s="809">
        <f t="shared" si="0"/>
        <v>0</v>
      </c>
      <c r="F15" s="809">
        <f t="shared" si="0"/>
        <v>0</v>
      </c>
      <c r="G15" s="809">
        <f t="shared" si="0"/>
        <v>0</v>
      </c>
      <c r="H15" s="809">
        <f t="shared" si="0"/>
        <v>0</v>
      </c>
      <c r="I15" s="809">
        <f t="shared" si="0"/>
        <v>0</v>
      </c>
      <c r="J15" s="809">
        <f t="shared" si="0"/>
        <v>0</v>
      </c>
      <c r="K15" s="809">
        <f>K12-K13-K14</f>
        <v>3</v>
      </c>
      <c r="L15" s="809">
        <f t="shared" ref="L15:Z15" si="1">L12-L13-L14</f>
        <v>0</v>
      </c>
      <c r="M15" s="809">
        <f t="shared" si="1"/>
        <v>1</v>
      </c>
      <c r="N15" s="809">
        <f t="shared" si="1"/>
        <v>-1</v>
      </c>
      <c r="O15" s="809">
        <f t="shared" si="1"/>
        <v>0</v>
      </c>
      <c r="P15" s="809">
        <f t="shared" si="1"/>
        <v>0</v>
      </c>
      <c r="Q15" s="809">
        <f t="shared" si="1"/>
        <v>0</v>
      </c>
      <c r="R15" s="809">
        <f t="shared" si="1"/>
        <v>0</v>
      </c>
      <c r="S15" s="809">
        <f t="shared" si="1"/>
        <v>0</v>
      </c>
      <c r="T15" s="809">
        <f t="shared" si="1"/>
        <v>0</v>
      </c>
      <c r="U15" s="809">
        <f t="shared" si="1"/>
        <v>0</v>
      </c>
      <c r="V15" s="809">
        <f t="shared" si="1"/>
        <v>0</v>
      </c>
      <c r="W15" s="809">
        <f t="shared" si="1"/>
        <v>0</v>
      </c>
      <c r="X15" s="809">
        <f t="shared" si="1"/>
        <v>0</v>
      </c>
      <c r="Y15" s="809">
        <f t="shared" si="1"/>
        <v>1</v>
      </c>
      <c r="Z15" s="810">
        <f t="shared" si="1"/>
        <v>0</v>
      </c>
      <c r="AA15" s="64"/>
    </row>
    <row r="16" spans="1:27" ht="34.5" customHeight="1" thickBot="1" x14ac:dyDescent="0.4">
      <c r="A16" s="2156" t="s">
        <v>1729</v>
      </c>
      <c r="B16" s="2157"/>
      <c r="C16" s="806">
        <f>SUM(D16:Z16)</f>
        <v>39</v>
      </c>
      <c r="D16" s="116">
        <f t="shared" ref="D16:Z16" si="2">D12-(D13+D15)</f>
        <v>2</v>
      </c>
      <c r="E16" s="116">
        <f t="shared" si="2"/>
        <v>0</v>
      </c>
      <c r="F16" s="116">
        <f t="shared" si="2"/>
        <v>0</v>
      </c>
      <c r="G16" s="116">
        <f t="shared" si="2"/>
        <v>0</v>
      </c>
      <c r="H16" s="116">
        <f t="shared" si="2"/>
        <v>0</v>
      </c>
      <c r="I16" s="116">
        <f t="shared" si="2"/>
        <v>0</v>
      </c>
      <c r="J16" s="116">
        <f t="shared" si="2"/>
        <v>0</v>
      </c>
      <c r="K16" s="116">
        <f t="shared" si="2"/>
        <v>1</v>
      </c>
      <c r="L16" s="116">
        <f t="shared" si="2"/>
        <v>0</v>
      </c>
      <c r="M16" s="116">
        <f t="shared" si="2"/>
        <v>2</v>
      </c>
      <c r="N16" s="116">
        <f t="shared" si="2"/>
        <v>2</v>
      </c>
      <c r="O16" s="116">
        <f t="shared" si="2"/>
        <v>0</v>
      </c>
      <c r="P16" s="116">
        <f t="shared" si="2"/>
        <v>0</v>
      </c>
      <c r="Q16" s="116">
        <f t="shared" si="2"/>
        <v>0</v>
      </c>
      <c r="R16" s="116">
        <f t="shared" si="2"/>
        <v>5</v>
      </c>
      <c r="S16" s="116">
        <f t="shared" si="2"/>
        <v>0</v>
      </c>
      <c r="T16" s="116">
        <f t="shared" si="2"/>
        <v>0</v>
      </c>
      <c r="U16" s="116">
        <f t="shared" si="2"/>
        <v>0</v>
      </c>
      <c r="V16" s="116">
        <f t="shared" si="2"/>
        <v>0</v>
      </c>
      <c r="W16" s="116">
        <f t="shared" si="2"/>
        <v>15</v>
      </c>
      <c r="X16" s="116">
        <f t="shared" si="2"/>
        <v>10</v>
      </c>
      <c r="Y16" s="116">
        <f t="shared" si="2"/>
        <v>2</v>
      </c>
      <c r="Z16" s="116">
        <f t="shared" si="2"/>
        <v>0</v>
      </c>
      <c r="AA16" s="64"/>
    </row>
    <row r="17" spans="1:28" s="66" customFormat="1" ht="34.5" customHeight="1" thickTop="1" thickBot="1" x14ac:dyDescent="0.4">
      <c r="A17" s="828"/>
      <c r="B17" s="828"/>
      <c r="C17" s="1539"/>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402"/>
    </row>
    <row r="18" spans="1:28" s="1479" customFormat="1" ht="33.75" customHeight="1" thickBot="1" x14ac:dyDescent="0.3">
      <c r="A18" s="2137" t="s">
        <v>1297</v>
      </c>
      <c r="B18" s="2137"/>
      <c r="C18" s="2137"/>
      <c r="D18" s="2137"/>
      <c r="E18" s="2137"/>
      <c r="F18" s="2137"/>
      <c r="G18" s="2137"/>
      <c r="H18" s="2137"/>
      <c r="I18" s="2137"/>
      <c r="J18" s="2137"/>
      <c r="K18" s="2137"/>
      <c r="L18" s="2137"/>
      <c r="M18" s="2137"/>
      <c r="N18" s="2137"/>
      <c r="O18" s="2137"/>
      <c r="P18" s="2137"/>
      <c r="Q18" s="2137"/>
      <c r="R18" s="2137"/>
      <c r="S18" s="2137"/>
    </row>
    <row r="19" spans="1:28" ht="34.5" customHeight="1" thickBot="1" x14ac:dyDescent="0.4">
      <c r="A19" s="847"/>
      <c r="B19" s="847"/>
      <c r="C19" s="1532"/>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64"/>
    </row>
    <row r="20" spans="1:28" s="192" customFormat="1" ht="90.75" customHeight="1" thickTop="1" thickBot="1" x14ac:dyDescent="0.4">
      <c r="A20" s="2158" t="str">
        <f>NomProd1 &amp;
" Repartition Regionale France"</f>
        <v>Offre 1 Repartition Regionale France</v>
      </c>
      <c r="B20" s="2159"/>
      <c r="C20" s="1536" t="s">
        <v>151</v>
      </c>
      <c r="D20" s="792" t="s">
        <v>236</v>
      </c>
      <c r="E20" s="792" t="s">
        <v>237</v>
      </c>
      <c r="F20" s="792" t="s">
        <v>238</v>
      </c>
      <c r="G20" s="792" t="s">
        <v>239</v>
      </c>
      <c r="H20" s="792" t="s">
        <v>240</v>
      </c>
      <c r="I20" s="792" t="s">
        <v>241</v>
      </c>
      <c r="J20" s="792" t="s">
        <v>242</v>
      </c>
      <c r="K20" s="792" t="s">
        <v>243</v>
      </c>
      <c r="L20" s="792" t="s">
        <v>244</v>
      </c>
      <c r="M20" s="792" t="s">
        <v>245</v>
      </c>
      <c r="N20" s="792" t="s">
        <v>246</v>
      </c>
      <c r="O20" s="792" t="s">
        <v>247</v>
      </c>
      <c r="P20" s="792" t="s">
        <v>248</v>
      </c>
      <c r="Q20" s="792" t="s">
        <v>249</v>
      </c>
      <c r="R20" s="792" t="s">
        <v>250</v>
      </c>
      <c r="S20" s="792" t="s">
        <v>251</v>
      </c>
      <c r="T20" s="792" t="s">
        <v>252</v>
      </c>
      <c r="U20" s="792" t="s">
        <v>253</v>
      </c>
      <c r="V20" s="792" t="s">
        <v>254</v>
      </c>
      <c r="W20" s="792" t="s">
        <v>255</v>
      </c>
      <c r="X20" s="792" t="s">
        <v>810</v>
      </c>
      <c r="Y20" s="718"/>
      <c r="Z20" s="718"/>
      <c r="AA20" s="718"/>
    </row>
    <row r="21" spans="1:28" s="66" customFormat="1" ht="3.75" customHeight="1" thickBot="1" x14ac:dyDescent="0.4">
      <c r="A21" s="827"/>
      <c r="B21" s="828"/>
      <c r="C21" s="829"/>
      <c r="D21" s="830"/>
      <c r="E21" s="831"/>
      <c r="F21" s="831"/>
      <c r="G21" s="831"/>
      <c r="H21" s="831"/>
      <c r="I21" s="831"/>
      <c r="J21" s="831"/>
      <c r="K21" s="831"/>
      <c r="L21" s="831"/>
      <c r="M21" s="831"/>
      <c r="N21" s="831"/>
      <c r="O21" s="831"/>
      <c r="P21" s="831"/>
      <c r="Q21" s="831"/>
      <c r="R21" s="831"/>
      <c r="S21" s="831"/>
      <c r="T21" s="831"/>
      <c r="U21" s="831"/>
      <c r="V21" s="831"/>
      <c r="W21" s="831"/>
      <c r="X21" s="832"/>
      <c r="Y21" s="64"/>
      <c r="Z21" s="402"/>
      <c r="AA21" s="402"/>
    </row>
    <row r="22" spans="1:28" ht="22.5" customHeight="1" x14ac:dyDescent="0.35">
      <c r="A22" s="2148" t="s">
        <v>619</v>
      </c>
      <c r="B22" s="2149"/>
      <c r="C22" s="804">
        <f>SUM(D22:X22)</f>
        <v>71</v>
      </c>
      <c r="D22" s="228">
        <v>15</v>
      </c>
      <c r="E22" s="229">
        <v>8</v>
      </c>
      <c r="F22" s="229">
        <v>6</v>
      </c>
      <c r="G22" s="229">
        <v>5</v>
      </c>
      <c r="H22" s="229">
        <v>5</v>
      </c>
      <c r="I22" s="229">
        <v>4</v>
      </c>
      <c r="J22" s="229">
        <v>3</v>
      </c>
      <c r="K22" s="229">
        <v>3</v>
      </c>
      <c r="L22" s="229">
        <v>3</v>
      </c>
      <c r="M22" s="229">
        <v>3</v>
      </c>
      <c r="N22" s="229">
        <v>2</v>
      </c>
      <c r="O22" s="229">
        <v>2</v>
      </c>
      <c r="P22" s="229">
        <v>2</v>
      </c>
      <c r="Q22" s="229">
        <v>2</v>
      </c>
      <c r="R22" s="229">
        <v>2</v>
      </c>
      <c r="S22" s="229">
        <v>1</v>
      </c>
      <c r="T22" s="229">
        <v>1</v>
      </c>
      <c r="U22" s="229">
        <v>1</v>
      </c>
      <c r="V22" s="229">
        <v>1</v>
      </c>
      <c r="W22" s="229">
        <v>1</v>
      </c>
      <c r="X22" s="230">
        <v>1</v>
      </c>
      <c r="Y22" s="64"/>
      <c r="Z22" s="64"/>
      <c r="AA22" s="64"/>
    </row>
    <row r="23" spans="1:28" ht="22.5" customHeight="1" x14ac:dyDescent="0.35">
      <c r="A23" s="2150" t="s">
        <v>234</v>
      </c>
      <c r="B23" s="2151"/>
      <c r="C23" s="805">
        <f>SUM(D23:X23)</f>
        <v>2</v>
      </c>
      <c r="D23" s="231">
        <v>2</v>
      </c>
      <c r="E23" s="232"/>
      <c r="F23" s="232"/>
      <c r="G23" s="232"/>
      <c r="H23" s="232"/>
      <c r="I23" s="232"/>
      <c r="J23" s="232"/>
      <c r="K23" s="232"/>
      <c r="L23" s="232"/>
      <c r="M23" s="232"/>
      <c r="N23" s="232"/>
      <c r="O23" s="232"/>
      <c r="P23" s="232"/>
      <c r="Q23" s="232"/>
      <c r="R23" s="232"/>
      <c r="S23" s="232"/>
      <c r="T23" s="232"/>
      <c r="U23" s="232"/>
      <c r="V23" s="232"/>
      <c r="W23" s="232"/>
      <c r="X23" s="233"/>
      <c r="Y23" s="64"/>
      <c r="Z23" s="64"/>
      <c r="AA23" s="64"/>
    </row>
    <row r="24" spans="1:28" ht="22.5" customHeight="1" thickBot="1" x14ac:dyDescent="0.4">
      <c r="A24" s="2138" t="s">
        <v>658</v>
      </c>
      <c r="B24" s="2139"/>
      <c r="C24" s="833">
        <f>SUM(D24:X24)</f>
        <v>1</v>
      </c>
      <c r="D24" s="348">
        <v>1</v>
      </c>
      <c r="E24" s="347"/>
      <c r="F24" s="347"/>
      <c r="G24" s="347"/>
      <c r="H24" s="347"/>
      <c r="I24" s="347"/>
      <c r="J24" s="347"/>
      <c r="K24" s="347"/>
      <c r="L24" s="347"/>
      <c r="M24" s="347"/>
      <c r="N24" s="347"/>
      <c r="O24" s="347"/>
      <c r="P24" s="347"/>
      <c r="Q24" s="347"/>
      <c r="R24" s="347"/>
      <c r="S24" s="347"/>
      <c r="T24" s="347"/>
      <c r="U24" s="347"/>
      <c r="V24" s="347"/>
      <c r="W24" s="347"/>
      <c r="X24" s="352"/>
      <c r="Y24" s="64"/>
      <c r="Z24" s="64"/>
      <c r="AA24" s="64"/>
    </row>
    <row r="25" spans="1:28" ht="16.5" customHeight="1" thickTop="1" thickBot="1" x14ac:dyDescent="0.4">
      <c r="A25" s="2160" t="s">
        <v>235</v>
      </c>
      <c r="B25" s="2161"/>
      <c r="C25" s="353">
        <f t="shared" ref="C25:X25" si="3">C22-(C23+C24)</f>
        <v>68</v>
      </c>
      <c r="D25" s="353">
        <f t="shared" si="3"/>
        <v>12</v>
      </c>
      <c r="E25" s="353">
        <f t="shared" si="3"/>
        <v>8</v>
      </c>
      <c r="F25" s="353">
        <f t="shared" si="3"/>
        <v>6</v>
      </c>
      <c r="G25" s="353">
        <f t="shared" si="3"/>
        <v>5</v>
      </c>
      <c r="H25" s="353">
        <f t="shared" si="3"/>
        <v>5</v>
      </c>
      <c r="I25" s="353">
        <f t="shared" si="3"/>
        <v>4</v>
      </c>
      <c r="J25" s="353">
        <f t="shared" si="3"/>
        <v>3</v>
      </c>
      <c r="K25" s="353">
        <f t="shared" si="3"/>
        <v>3</v>
      </c>
      <c r="L25" s="353">
        <f t="shared" si="3"/>
        <v>3</v>
      </c>
      <c r="M25" s="353">
        <f t="shared" si="3"/>
        <v>3</v>
      </c>
      <c r="N25" s="353">
        <f t="shared" si="3"/>
        <v>2</v>
      </c>
      <c r="O25" s="353">
        <f t="shared" si="3"/>
        <v>2</v>
      </c>
      <c r="P25" s="353">
        <f t="shared" si="3"/>
        <v>2</v>
      </c>
      <c r="Q25" s="353">
        <f t="shared" si="3"/>
        <v>2</v>
      </c>
      <c r="R25" s="353">
        <f t="shared" si="3"/>
        <v>2</v>
      </c>
      <c r="S25" s="353">
        <f t="shared" si="3"/>
        <v>1</v>
      </c>
      <c r="T25" s="353">
        <f t="shared" si="3"/>
        <v>1</v>
      </c>
      <c r="U25" s="353">
        <f t="shared" si="3"/>
        <v>1</v>
      </c>
      <c r="V25" s="353">
        <f t="shared" si="3"/>
        <v>1</v>
      </c>
      <c r="W25" s="353">
        <f t="shared" si="3"/>
        <v>1</v>
      </c>
      <c r="X25" s="354">
        <f t="shared" si="3"/>
        <v>1</v>
      </c>
      <c r="Y25" s="64"/>
      <c r="Z25" s="64"/>
      <c r="AA25" s="64"/>
    </row>
    <row r="26" spans="1:28" s="66" customFormat="1" ht="39" customHeight="1" thickTop="1" thickBot="1" x14ac:dyDescent="0.4">
      <c r="A26" s="828"/>
      <c r="B26" s="828"/>
      <c r="C26" s="276"/>
      <c r="D26" s="276"/>
      <c r="E26" s="276"/>
      <c r="F26" s="276"/>
      <c r="G26" s="276"/>
      <c r="H26" s="276"/>
      <c r="I26" s="276"/>
      <c r="J26" s="276"/>
      <c r="K26" s="276"/>
      <c r="L26" s="276"/>
      <c r="M26" s="276"/>
      <c r="N26" s="276"/>
      <c r="O26" s="276"/>
      <c r="P26" s="276"/>
      <c r="Q26" s="276"/>
      <c r="R26" s="276"/>
      <c r="S26" s="276"/>
      <c r="T26" s="276"/>
      <c r="U26" s="276"/>
      <c r="V26" s="276"/>
      <c r="W26" s="276"/>
      <c r="X26" s="276"/>
      <c r="Y26" s="402"/>
      <c r="Z26" s="402"/>
      <c r="AA26" s="402"/>
    </row>
    <row r="27" spans="1:28" s="1479" customFormat="1" ht="33.75" customHeight="1" thickBot="1" x14ac:dyDescent="0.3">
      <c r="A27" s="2015" t="s">
        <v>1298</v>
      </c>
      <c r="B27" s="2015"/>
      <c r="C27" s="2015"/>
      <c r="D27" s="2015"/>
      <c r="E27" s="2015"/>
      <c r="F27" s="2015"/>
      <c r="G27" s="2015"/>
      <c r="H27" s="2015"/>
      <c r="I27" s="2015"/>
      <c r="J27" s="2015"/>
      <c r="K27" s="2015"/>
      <c r="L27" s="2015"/>
      <c r="M27" s="2015"/>
      <c r="N27" s="2015"/>
      <c r="O27" s="2015"/>
      <c r="P27" s="2015"/>
      <c r="Q27" s="2015"/>
      <c r="R27" s="2015"/>
      <c r="S27" s="2015"/>
    </row>
    <row r="28" spans="1:28" s="104" customFormat="1" ht="25.5" customHeight="1" thickTop="1" thickBot="1" x14ac:dyDescent="0.4">
      <c r="A28" s="1534"/>
      <c r="B28" s="1534"/>
      <c r="C28" s="1533"/>
      <c r="D28" s="1533"/>
      <c r="E28" s="1533"/>
      <c r="F28" s="1533"/>
      <c r="G28" s="1533"/>
      <c r="H28" s="1533"/>
      <c r="I28" s="1533"/>
      <c r="J28" s="1533"/>
      <c r="K28" s="1533"/>
      <c r="L28" s="1533"/>
      <c r="M28" s="1533"/>
      <c r="N28" s="1533"/>
      <c r="O28" s="1533"/>
      <c r="P28" s="1533"/>
      <c r="Q28" s="1533"/>
      <c r="R28" s="1533"/>
      <c r="S28" s="1533"/>
      <c r="T28" s="1533"/>
      <c r="U28" s="1533"/>
      <c r="V28" s="1533"/>
      <c r="W28" s="1533"/>
      <c r="X28" s="1533"/>
      <c r="Y28" s="113"/>
      <c r="Z28" s="113"/>
      <c r="AA28" s="113"/>
    </row>
    <row r="29" spans="1:28" s="192" customFormat="1" ht="90.75" customHeight="1" thickTop="1" thickBot="1" x14ac:dyDescent="0.4">
      <c r="A29" s="2162" t="str">
        <f>NomProd1 &amp;
" Repartition Export"</f>
        <v>Offre 1 Repartition Export</v>
      </c>
      <c r="B29" s="2163"/>
      <c r="C29" s="1537" t="s">
        <v>151</v>
      </c>
      <c r="D29" s="792" t="s">
        <v>256</v>
      </c>
      <c r="E29" s="792" t="s">
        <v>257</v>
      </c>
      <c r="F29" s="792" t="s">
        <v>258</v>
      </c>
      <c r="G29" s="792" t="s">
        <v>259</v>
      </c>
      <c r="H29" s="792" t="s">
        <v>260</v>
      </c>
      <c r="I29" s="792" t="s">
        <v>261</v>
      </c>
      <c r="J29" s="792" t="s">
        <v>262</v>
      </c>
      <c r="K29" s="792" t="s">
        <v>263</v>
      </c>
      <c r="L29" s="792" t="s">
        <v>264</v>
      </c>
      <c r="M29" s="792" t="s">
        <v>265</v>
      </c>
      <c r="N29" s="792" t="s">
        <v>266</v>
      </c>
      <c r="O29" s="792" t="s">
        <v>267</v>
      </c>
      <c r="P29" s="792" t="s">
        <v>268</v>
      </c>
      <c r="Q29" s="792" t="s">
        <v>269</v>
      </c>
      <c r="R29" s="792" t="s">
        <v>270</v>
      </c>
      <c r="S29" s="792" t="s">
        <v>271</v>
      </c>
      <c r="T29" s="792" t="s">
        <v>272</v>
      </c>
      <c r="U29" s="792" t="s">
        <v>273</v>
      </c>
      <c r="V29" s="792" t="s">
        <v>274</v>
      </c>
      <c r="W29" s="792" t="s">
        <v>275</v>
      </c>
      <c r="X29" s="792" t="s">
        <v>276</v>
      </c>
      <c r="Y29" s="792" t="s">
        <v>277</v>
      </c>
      <c r="Z29" s="792" t="s">
        <v>278</v>
      </c>
      <c r="AA29" s="792" t="s">
        <v>279</v>
      </c>
      <c r="AB29" s="718"/>
    </row>
    <row r="30" spans="1:28" ht="9.75" customHeight="1" thickBot="1" x14ac:dyDescent="0.4">
      <c r="A30" s="1169"/>
      <c r="B30" s="1169"/>
      <c r="C30" s="1169"/>
      <c r="D30" s="1170"/>
      <c r="E30" s="1170"/>
      <c r="F30" s="1170"/>
      <c r="G30" s="1170"/>
      <c r="H30" s="1170"/>
      <c r="I30" s="1170"/>
      <c r="J30" s="1170"/>
      <c r="K30" s="1170"/>
      <c r="L30" s="1170"/>
      <c r="M30" s="1170"/>
      <c r="N30" s="1170"/>
      <c r="O30" s="1170"/>
      <c r="P30" s="1170"/>
      <c r="Q30" s="1170"/>
      <c r="R30" s="1170"/>
      <c r="S30" s="1170"/>
      <c r="T30" s="1170"/>
      <c r="U30" s="1170"/>
      <c r="V30" s="1170"/>
      <c r="W30" s="1170"/>
      <c r="X30" s="1170"/>
      <c r="Y30" s="1170"/>
      <c r="Z30" s="1170"/>
      <c r="AA30" s="224"/>
      <c r="AB30" s="64"/>
    </row>
    <row r="31" spans="1:28" ht="20.25" hidden="1" customHeight="1" x14ac:dyDescent="0.35">
      <c r="A31" s="847"/>
      <c r="B31" s="847"/>
      <c r="C31" s="848"/>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64"/>
    </row>
    <row r="32" spans="1:28" ht="22.5" customHeight="1" x14ac:dyDescent="0.35">
      <c r="A32" s="2148" t="s">
        <v>619</v>
      </c>
      <c r="B32" s="2149"/>
      <c r="C32" s="804">
        <f>SUM(D32:AA32)</f>
        <v>0</v>
      </c>
      <c r="D32" s="228"/>
      <c r="E32" s="229"/>
      <c r="F32" s="229"/>
      <c r="G32" s="229"/>
      <c r="H32" s="229"/>
      <c r="I32" s="229"/>
      <c r="J32" s="229"/>
      <c r="K32" s="229"/>
      <c r="L32" s="229"/>
      <c r="M32" s="229"/>
      <c r="N32" s="229"/>
      <c r="O32" s="229"/>
      <c r="P32" s="229"/>
      <c r="Q32" s="229"/>
      <c r="R32" s="229"/>
      <c r="S32" s="229"/>
      <c r="T32" s="229"/>
      <c r="U32" s="229"/>
      <c r="V32" s="229"/>
      <c r="W32" s="229"/>
      <c r="X32" s="229"/>
      <c r="Y32" s="229"/>
      <c r="Z32" s="229"/>
      <c r="AA32" s="230"/>
      <c r="AB32" s="64"/>
    </row>
    <row r="33" spans="1:28" ht="22.5" customHeight="1" x14ac:dyDescent="0.35">
      <c r="A33" s="2150" t="s">
        <v>234</v>
      </c>
      <c r="B33" s="2151"/>
      <c r="C33" s="805">
        <f>SUM(D33:AA33)</f>
        <v>0</v>
      </c>
      <c r="D33" s="231"/>
      <c r="E33" s="232"/>
      <c r="F33" s="232"/>
      <c r="G33" s="232"/>
      <c r="H33" s="232"/>
      <c r="I33" s="232"/>
      <c r="J33" s="232"/>
      <c r="K33" s="232"/>
      <c r="L33" s="232"/>
      <c r="M33" s="232"/>
      <c r="N33" s="232"/>
      <c r="O33" s="232"/>
      <c r="P33" s="232"/>
      <c r="Q33" s="232"/>
      <c r="R33" s="232"/>
      <c r="S33" s="232"/>
      <c r="T33" s="232"/>
      <c r="U33" s="232"/>
      <c r="V33" s="232"/>
      <c r="W33" s="232"/>
      <c r="X33" s="232"/>
      <c r="Y33" s="232"/>
      <c r="Z33" s="232"/>
      <c r="AA33" s="233"/>
      <c r="AB33" s="64"/>
    </row>
    <row r="34" spans="1:28" ht="22.5" customHeight="1" thickBot="1" x14ac:dyDescent="0.4">
      <c r="A34" s="2138" t="s">
        <v>658</v>
      </c>
      <c r="B34" s="2139"/>
      <c r="C34" s="833">
        <f>SUM(D34:AA34)</f>
        <v>0</v>
      </c>
      <c r="D34" s="348"/>
      <c r="E34" s="347"/>
      <c r="F34" s="347"/>
      <c r="G34" s="347"/>
      <c r="H34" s="347"/>
      <c r="I34" s="347"/>
      <c r="J34" s="347"/>
      <c r="K34" s="347"/>
      <c r="L34" s="347"/>
      <c r="M34" s="347"/>
      <c r="N34" s="347"/>
      <c r="O34" s="347"/>
      <c r="P34" s="347"/>
      <c r="Q34" s="347"/>
      <c r="R34" s="347"/>
      <c r="S34" s="347"/>
      <c r="T34" s="347"/>
      <c r="U34" s="347"/>
      <c r="V34" s="347"/>
      <c r="W34" s="347"/>
      <c r="X34" s="347"/>
      <c r="Y34" s="347"/>
      <c r="Z34" s="347"/>
      <c r="AA34" s="352"/>
      <c r="AB34" s="64"/>
    </row>
    <row r="35" spans="1:28" ht="23.25" customHeight="1" thickTop="1" thickBot="1" x14ac:dyDescent="0.4">
      <c r="A35" s="2140" t="s">
        <v>235</v>
      </c>
      <c r="B35" s="2141"/>
      <c r="C35" s="849">
        <f>SUM(D35:AA35)</f>
        <v>0</v>
      </c>
      <c r="D35" s="353">
        <f t="shared" ref="D35:AA35" si="4">D32-(D33+D34)</f>
        <v>0</v>
      </c>
      <c r="E35" s="353">
        <f t="shared" si="4"/>
        <v>0</v>
      </c>
      <c r="F35" s="353">
        <f t="shared" si="4"/>
        <v>0</v>
      </c>
      <c r="G35" s="353">
        <f t="shared" si="4"/>
        <v>0</v>
      </c>
      <c r="H35" s="353">
        <f t="shared" si="4"/>
        <v>0</v>
      </c>
      <c r="I35" s="353">
        <f t="shared" si="4"/>
        <v>0</v>
      </c>
      <c r="J35" s="353">
        <f t="shared" si="4"/>
        <v>0</v>
      </c>
      <c r="K35" s="353">
        <f t="shared" si="4"/>
        <v>0</v>
      </c>
      <c r="L35" s="353">
        <f t="shared" si="4"/>
        <v>0</v>
      </c>
      <c r="M35" s="353">
        <f t="shared" si="4"/>
        <v>0</v>
      </c>
      <c r="N35" s="353">
        <f t="shared" si="4"/>
        <v>0</v>
      </c>
      <c r="O35" s="353">
        <f t="shared" si="4"/>
        <v>0</v>
      </c>
      <c r="P35" s="353">
        <f t="shared" si="4"/>
        <v>0</v>
      </c>
      <c r="Q35" s="353">
        <f t="shared" si="4"/>
        <v>0</v>
      </c>
      <c r="R35" s="353">
        <f t="shared" si="4"/>
        <v>0</v>
      </c>
      <c r="S35" s="353">
        <f t="shared" si="4"/>
        <v>0</v>
      </c>
      <c r="T35" s="353">
        <f t="shared" si="4"/>
        <v>0</v>
      </c>
      <c r="U35" s="353">
        <f t="shared" si="4"/>
        <v>0</v>
      </c>
      <c r="V35" s="353">
        <f t="shared" si="4"/>
        <v>0</v>
      </c>
      <c r="W35" s="353">
        <f t="shared" si="4"/>
        <v>0</v>
      </c>
      <c r="X35" s="353">
        <f t="shared" si="4"/>
        <v>0</v>
      </c>
      <c r="Y35" s="353">
        <f t="shared" si="4"/>
        <v>0</v>
      </c>
      <c r="Z35" s="353">
        <f t="shared" si="4"/>
        <v>0</v>
      </c>
      <c r="AA35" s="354">
        <f t="shared" si="4"/>
        <v>0</v>
      </c>
      <c r="AB35" s="64"/>
    </row>
    <row r="36" spans="1:28" ht="23.25" customHeight="1" thickTop="1" x14ac:dyDescent="0.35">
      <c r="A36" s="847"/>
      <c r="B36" s="847"/>
      <c r="C36" s="1532"/>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64"/>
    </row>
    <row r="37" spans="1:28" ht="23.25" customHeight="1" thickBot="1" x14ac:dyDescent="0.4">
      <c r="A37" s="847"/>
      <c r="B37" s="847"/>
      <c r="C37" s="1532"/>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64"/>
    </row>
    <row r="38" spans="1:28" s="1483" customFormat="1" ht="34.5" customHeight="1" thickBot="1" x14ac:dyDescent="0.4">
      <c r="A38" s="2137" t="s">
        <v>1299</v>
      </c>
      <c r="B38" s="2137"/>
      <c r="C38" s="2137"/>
      <c r="D38" s="2137"/>
      <c r="E38" s="2137"/>
      <c r="F38" s="2137"/>
      <c r="G38" s="2137"/>
      <c r="H38" s="2137"/>
      <c r="I38" s="2137"/>
      <c r="J38" s="2137"/>
      <c r="K38" s="2137"/>
      <c r="L38" s="2137"/>
      <c r="M38" s="2137"/>
      <c r="N38" s="2137"/>
      <c r="O38" s="2137"/>
      <c r="P38" s="2137"/>
      <c r="Q38" s="2137"/>
      <c r="R38" s="2137"/>
      <c r="S38" s="2137"/>
    </row>
    <row r="39" spans="1:28" s="1479" customFormat="1" ht="20.5" thickBot="1" x14ac:dyDescent="0.45">
      <c r="D39" s="1481"/>
    </row>
    <row r="40" spans="1:28" s="1483" customFormat="1" ht="21.75" customHeight="1" thickBot="1" x14ac:dyDescent="0.4">
      <c r="B40" s="1527"/>
      <c r="C40" s="1528" t="s">
        <v>1273</v>
      </c>
      <c r="D40" s="1529" t="s">
        <v>1274</v>
      </c>
      <c r="E40" s="1529" t="s">
        <v>1275</v>
      </c>
      <c r="F40" s="1529" t="s">
        <v>1276</v>
      </c>
      <c r="G40" s="1529" t="s">
        <v>1277</v>
      </c>
      <c r="H40" s="1529" t="s">
        <v>1278</v>
      </c>
      <c r="I40" s="1529" t="s">
        <v>1287</v>
      </c>
      <c r="J40" s="1529" t="s">
        <v>1288</v>
      </c>
      <c r="K40" s="1529" t="s">
        <v>1289</v>
      </c>
      <c r="L40" s="1529" t="s">
        <v>1290</v>
      </c>
      <c r="M40" s="1529" t="s">
        <v>1291</v>
      </c>
      <c r="N40" s="1529" t="s">
        <v>1292</v>
      </c>
      <c r="O40" s="1529" t="s">
        <v>1293</v>
      </c>
      <c r="P40" s="1530" t="s">
        <v>104</v>
      </c>
    </row>
    <row r="41" spans="1:28" s="1479" customFormat="1" ht="20" x14ac:dyDescent="0.4">
      <c r="B41" s="1488"/>
      <c r="C41" s="1489"/>
      <c r="D41" s="1490"/>
      <c r="E41" s="1490"/>
      <c r="F41" s="1490"/>
      <c r="G41" s="1490"/>
      <c r="H41" s="1490"/>
      <c r="I41" s="1490"/>
      <c r="J41" s="1490"/>
      <c r="K41" s="1490"/>
      <c r="L41" s="1490"/>
      <c r="M41" s="1490"/>
      <c r="N41" s="1490"/>
      <c r="O41" s="1490"/>
      <c r="P41" s="1491"/>
    </row>
    <row r="42" spans="1:28" s="1483" customFormat="1" ht="13" x14ac:dyDescent="0.35">
      <c r="B42" s="1492" t="s">
        <v>1268</v>
      </c>
      <c r="C42" s="1502">
        <v>1</v>
      </c>
      <c r="D42" s="1503">
        <v>2</v>
      </c>
      <c r="E42" s="1503">
        <v>1</v>
      </c>
      <c r="F42" s="1503">
        <v>1</v>
      </c>
      <c r="G42" s="1503">
        <v>2</v>
      </c>
      <c r="H42" s="1503">
        <v>1</v>
      </c>
      <c r="I42" s="1503">
        <v>1</v>
      </c>
      <c r="J42" s="1503">
        <v>2</v>
      </c>
      <c r="K42" s="1503">
        <v>1</v>
      </c>
      <c r="L42" s="1503">
        <v>1</v>
      </c>
      <c r="M42" s="1503">
        <v>2</v>
      </c>
      <c r="N42" s="1503">
        <v>1</v>
      </c>
      <c r="O42" s="1503">
        <v>1</v>
      </c>
      <c r="P42" s="1493">
        <f>SUM(C42:O42)</f>
        <v>17</v>
      </c>
    </row>
    <row r="43" spans="1:28" s="1483" customFormat="1" ht="20.25" customHeight="1" x14ac:dyDescent="0.35">
      <c r="B43" s="1492" t="s">
        <v>1269</v>
      </c>
      <c r="C43" s="1502"/>
      <c r="D43" s="1503">
        <v>2</v>
      </c>
      <c r="E43" s="1503">
        <v>4</v>
      </c>
      <c r="F43" s="1503">
        <v>4</v>
      </c>
      <c r="G43" s="1503">
        <v>5</v>
      </c>
      <c r="H43" s="1503">
        <v>6</v>
      </c>
      <c r="I43" s="1503"/>
      <c r="J43" s="1503">
        <v>2</v>
      </c>
      <c r="K43" s="1503">
        <v>4</v>
      </c>
      <c r="L43" s="1503">
        <v>4</v>
      </c>
      <c r="M43" s="1503">
        <v>5</v>
      </c>
      <c r="N43" s="1503">
        <v>6</v>
      </c>
      <c r="O43" s="1503">
        <v>6</v>
      </c>
      <c r="P43" s="1493">
        <f t="shared" ref="P43:P48" si="5">SUM(C43:O43)</f>
        <v>48</v>
      </c>
    </row>
    <row r="44" spans="1:28" s="1483" customFormat="1" ht="13" x14ac:dyDescent="0.35">
      <c r="B44" s="1492" t="s">
        <v>1270</v>
      </c>
      <c r="C44" s="1502"/>
      <c r="D44" s="1503"/>
      <c r="E44" s="1503">
        <v>1</v>
      </c>
      <c r="F44" s="1503"/>
      <c r="G44" s="1503">
        <v>1</v>
      </c>
      <c r="H44" s="1503"/>
      <c r="I44" s="1503"/>
      <c r="J44" s="1503"/>
      <c r="K44" s="1503">
        <v>1</v>
      </c>
      <c r="L44" s="1503"/>
      <c r="M44" s="1503">
        <v>1</v>
      </c>
      <c r="N44" s="1503"/>
      <c r="O44" s="1503"/>
      <c r="P44" s="1493">
        <f t="shared" si="5"/>
        <v>4</v>
      </c>
    </row>
    <row r="45" spans="1:28" s="1483" customFormat="1" ht="13" x14ac:dyDescent="0.35">
      <c r="B45" s="1492" t="s">
        <v>1271</v>
      </c>
      <c r="C45" s="1502">
        <v>2</v>
      </c>
      <c r="D45" s="1503">
        <v>2</v>
      </c>
      <c r="E45" s="1503"/>
      <c r="F45" s="1503">
        <v>3</v>
      </c>
      <c r="G45" s="1503">
        <v>3</v>
      </c>
      <c r="H45" s="1503">
        <v>4</v>
      </c>
      <c r="I45" s="1503">
        <v>2</v>
      </c>
      <c r="J45" s="1503">
        <v>2</v>
      </c>
      <c r="K45" s="1503"/>
      <c r="L45" s="1503">
        <v>3</v>
      </c>
      <c r="M45" s="1503">
        <v>3</v>
      </c>
      <c r="N45" s="1503">
        <v>4</v>
      </c>
      <c r="O45" s="1503">
        <v>4</v>
      </c>
      <c r="P45" s="1493">
        <f t="shared" si="5"/>
        <v>32</v>
      </c>
    </row>
    <row r="46" spans="1:28" s="1483" customFormat="1" ht="13" x14ac:dyDescent="0.35">
      <c r="B46" s="1492"/>
      <c r="C46" s="1502"/>
      <c r="D46" s="1503"/>
      <c r="E46" s="1503"/>
      <c r="F46" s="1503"/>
      <c r="G46" s="1503"/>
      <c r="H46" s="1503"/>
      <c r="I46" s="1503"/>
      <c r="J46" s="1503"/>
      <c r="K46" s="1503"/>
      <c r="L46" s="1503"/>
      <c r="M46" s="1503"/>
      <c r="N46" s="1503"/>
      <c r="O46" s="1503"/>
      <c r="P46" s="1493">
        <f t="shared" si="5"/>
        <v>0</v>
      </c>
    </row>
    <row r="47" spans="1:28" s="1483" customFormat="1" ht="13" x14ac:dyDescent="0.35">
      <c r="B47" s="1492"/>
      <c r="C47" s="1502"/>
      <c r="D47" s="1503"/>
      <c r="E47" s="1503"/>
      <c r="F47" s="1503"/>
      <c r="G47" s="1503"/>
      <c r="H47" s="1503"/>
      <c r="I47" s="1503"/>
      <c r="J47" s="1503"/>
      <c r="K47" s="1503"/>
      <c r="L47" s="1503"/>
      <c r="M47" s="1503"/>
      <c r="N47" s="1503"/>
      <c r="O47" s="1503"/>
      <c r="P47" s="1493">
        <f t="shared" si="5"/>
        <v>0</v>
      </c>
    </row>
    <row r="48" spans="1:28" s="1479" customFormat="1" ht="13.5" thickBot="1" x14ac:dyDescent="0.3">
      <c r="B48" s="1494"/>
      <c r="C48" s="1502"/>
      <c r="D48" s="1503"/>
      <c r="E48" s="1503"/>
      <c r="F48" s="1503"/>
      <c r="G48" s="1503"/>
      <c r="H48" s="1503"/>
      <c r="I48" s="1503"/>
      <c r="J48" s="1503"/>
      <c r="K48" s="1503"/>
      <c r="L48" s="1503"/>
      <c r="M48" s="1503"/>
      <c r="N48" s="1503"/>
      <c r="O48" s="1503"/>
      <c r="P48" s="1493">
        <f t="shared" si="5"/>
        <v>0</v>
      </c>
    </row>
    <row r="49" spans="1:19" s="1479" customFormat="1" ht="20.5" thickBot="1" x14ac:dyDescent="0.45">
      <c r="B49" s="1495" t="s">
        <v>104</v>
      </c>
      <c r="C49" s="1496">
        <f t="shared" ref="C49:O49" si="6">SUM(C42:C48)</f>
        <v>3</v>
      </c>
      <c r="D49" s="1496">
        <f t="shared" si="6"/>
        <v>6</v>
      </c>
      <c r="E49" s="1496">
        <f t="shared" si="6"/>
        <v>6</v>
      </c>
      <c r="F49" s="1496">
        <f t="shared" si="6"/>
        <v>8</v>
      </c>
      <c r="G49" s="1496">
        <f t="shared" si="6"/>
        <v>11</v>
      </c>
      <c r="H49" s="1496">
        <f t="shared" si="6"/>
        <v>11</v>
      </c>
      <c r="I49" s="1496">
        <f t="shared" si="6"/>
        <v>3</v>
      </c>
      <c r="J49" s="1496">
        <f t="shared" si="6"/>
        <v>6</v>
      </c>
      <c r="K49" s="1496">
        <f t="shared" si="6"/>
        <v>6</v>
      </c>
      <c r="L49" s="1496">
        <f t="shared" si="6"/>
        <v>8</v>
      </c>
      <c r="M49" s="1496">
        <f t="shared" si="6"/>
        <v>11</v>
      </c>
      <c r="N49" s="1496">
        <f t="shared" si="6"/>
        <v>11</v>
      </c>
      <c r="O49" s="1496">
        <f t="shared" si="6"/>
        <v>11</v>
      </c>
      <c r="P49" s="1497">
        <f>SUM(C49:O49)</f>
        <v>101</v>
      </c>
    </row>
    <row r="50" spans="1:19" s="1479" customFormat="1" ht="12.5" x14ac:dyDescent="0.25"/>
    <row r="51" spans="1:19" s="1479" customFormat="1" ht="39.75" customHeight="1" thickBot="1" x14ac:dyDescent="0.3"/>
    <row r="52" spans="1:19" s="1483" customFormat="1" ht="33" customHeight="1" thickBot="1" x14ac:dyDescent="0.4">
      <c r="A52" s="2137" t="s">
        <v>1272</v>
      </c>
      <c r="B52" s="2137"/>
      <c r="C52" s="2137"/>
      <c r="D52" s="2137"/>
      <c r="E52" s="2137"/>
      <c r="F52" s="2137"/>
      <c r="G52" s="2137"/>
      <c r="H52" s="2137"/>
      <c r="I52" s="2137"/>
      <c r="J52" s="2137"/>
      <c r="K52" s="2137"/>
      <c r="L52" s="2137"/>
      <c r="M52" s="2137"/>
      <c r="N52" s="2137"/>
      <c r="O52" s="2137"/>
      <c r="P52" s="2137"/>
      <c r="Q52" s="2137"/>
      <c r="R52" s="2137"/>
      <c r="S52" s="2137"/>
    </row>
    <row r="53" spans="1:19" s="1479" customFormat="1" ht="12.5" x14ac:dyDescent="0.25"/>
    <row r="54" spans="1:19" s="1479" customFormat="1" ht="13" thickBot="1" x14ac:dyDescent="0.3"/>
    <row r="55" spans="1:19" s="1479" customFormat="1" ht="13.5" thickBot="1" x14ac:dyDescent="0.35">
      <c r="C55" s="2144" t="s">
        <v>1285</v>
      </c>
      <c r="D55" s="2145"/>
      <c r="E55" s="2145"/>
      <c r="F55" s="2146"/>
    </row>
    <row r="56" spans="1:19" s="1479" customFormat="1" ht="13" thickBot="1" x14ac:dyDescent="0.3"/>
    <row r="57" spans="1:19" s="1479" customFormat="1" ht="51" thickTop="1" thickBot="1" x14ac:dyDescent="0.3">
      <c r="B57" s="1504" t="s">
        <v>1281</v>
      </c>
      <c r="C57" s="1505" t="s">
        <v>1279</v>
      </c>
      <c r="D57" s="1516" t="s">
        <v>1284</v>
      </c>
      <c r="E57" s="1505" t="s">
        <v>1282</v>
      </c>
      <c r="F57" s="1505" t="s">
        <v>1280</v>
      </c>
      <c r="G57" s="1506" t="s">
        <v>1283</v>
      </c>
    </row>
    <row r="58" spans="1:19" s="1479" customFormat="1" ht="12.5" x14ac:dyDescent="0.25">
      <c r="B58" s="1507"/>
      <c r="C58" s="1498"/>
      <c r="D58" s="1517"/>
      <c r="E58" s="1498"/>
      <c r="F58" s="1498"/>
      <c r="G58" s="1508"/>
    </row>
    <row r="59" spans="1:19" s="1479" customFormat="1" ht="12.5" x14ac:dyDescent="0.25">
      <c r="B59" s="1509" t="s">
        <v>1268</v>
      </c>
      <c r="C59" s="1500">
        <f t="shared" ref="C59:C64" si="7">C42+D42</f>
        <v>3</v>
      </c>
      <c r="D59" s="1520">
        <v>2</v>
      </c>
      <c r="E59" s="1523">
        <f>2/D59</f>
        <v>1</v>
      </c>
      <c r="F59" s="1515">
        <v>50</v>
      </c>
      <c r="G59" s="1521">
        <f t="shared" ref="G59:G64" si="8">C59*E59*F59/2</f>
        <v>75</v>
      </c>
    </row>
    <row r="60" spans="1:19" s="1479" customFormat="1" ht="12.5" x14ac:dyDescent="0.25">
      <c r="B60" s="1509" t="s">
        <v>1269</v>
      </c>
      <c r="C60" s="1500">
        <f t="shared" si="7"/>
        <v>2</v>
      </c>
      <c r="D60" s="1520">
        <v>1.5</v>
      </c>
      <c r="E60" s="1523">
        <f>2/D60</f>
        <v>1.3333333333333333</v>
      </c>
      <c r="F60" s="1515">
        <v>30</v>
      </c>
      <c r="G60" s="1521">
        <f t="shared" si="8"/>
        <v>40</v>
      </c>
    </row>
    <row r="61" spans="1:19" s="1479" customFormat="1" ht="12.5" x14ac:dyDescent="0.25">
      <c r="B61" s="1509" t="s">
        <v>1270</v>
      </c>
      <c r="C61" s="1500">
        <f t="shared" si="7"/>
        <v>0</v>
      </c>
      <c r="D61" s="1520">
        <v>1</v>
      </c>
      <c r="E61" s="1523">
        <v>2</v>
      </c>
      <c r="F61" s="1515">
        <v>20</v>
      </c>
      <c r="G61" s="1521">
        <f t="shared" si="8"/>
        <v>0</v>
      </c>
    </row>
    <row r="62" spans="1:19" s="1479" customFormat="1" ht="12.5" x14ac:dyDescent="0.25">
      <c r="B62" s="1509" t="s">
        <v>1271</v>
      </c>
      <c r="C62" s="1500">
        <f t="shared" si="7"/>
        <v>4</v>
      </c>
      <c r="D62" s="1520">
        <v>0.5</v>
      </c>
      <c r="E62" s="1523">
        <v>4</v>
      </c>
      <c r="F62" s="1515">
        <v>50</v>
      </c>
      <c r="G62" s="1521">
        <f t="shared" si="8"/>
        <v>400</v>
      </c>
    </row>
    <row r="63" spans="1:19" s="1479" customFormat="1" ht="12.5" x14ac:dyDescent="0.25">
      <c r="B63" s="1509"/>
      <c r="C63" s="1500">
        <f t="shared" si="7"/>
        <v>0</v>
      </c>
      <c r="D63" s="1520"/>
      <c r="E63" s="1523">
        <v>0</v>
      </c>
      <c r="F63" s="1515">
        <v>0</v>
      </c>
      <c r="G63" s="1521">
        <f t="shared" si="8"/>
        <v>0</v>
      </c>
    </row>
    <row r="64" spans="1:19" s="1479" customFormat="1" ht="12.5" x14ac:dyDescent="0.25">
      <c r="B64" s="1509"/>
      <c r="C64" s="1500">
        <f t="shared" si="7"/>
        <v>0</v>
      </c>
      <c r="D64" s="1520"/>
      <c r="E64" s="1523">
        <v>0</v>
      </c>
      <c r="F64" s="1515">
        <v>0</v>
      </c>
      <c r="G64" s="1521">
        <f t="shared" si="8"/>
        <v>0</v>
      </c>
    </row>
    <row r="65" spans="1:16" s="1479" customFormat="1" ht="13" thickBot="1" x14ac:dyDescent="0.3">
      <c r="B65" s="1510"/>
      <c r="C65" s="1500"/>
      <c r="D65" s="1518"/>
      <c r="E65" s="1500"/>
      <c r="F65" s="1500"/>
      <c r="G65" s="1511"/>
    </row>
    <row r="66" spans="1:16" s="1479" customFormat="1" ht="13" thickBot="1" x14ac:dyDescent="0.3">
      <c r="B66" s="1512" t="s">
        <v>104</v>
      </c>
      <c r="C66" s="1513">
        <f>SUM(C59:C65)</f>
        <v>9</v>
      </c>
      <c r="D66" s="1519"/>
      <c r="E66" s="1522">
        <f>SUM(E59:E65)</f>
        <v>8.3333333333333321</v>
      </c>
      <c r="F66" s="1514"/>
      <c r="G66" s="1524">
        <f>SUM(G59:G65)</f>
        <v>515</v>
      </c>
    </row>
    <row r="67" spans="1:16" s="1479" customFormat="1" ht="13" thickTop="1" x14ac:dyDescent="0.25">
      <c r="B67" s="1482"/>
      <c r="C67" s="1499"/>
      <c r="D67" s="1482"/>
      <c r="E67" s="1525"/>
      <c r="F67" s="1482"/>
      <c r="G67" s="1526"/>
    </row>
    <row r="68" spans="1:16" s="1479" customFormat="1" ht="12.5" x14ac:dyDescent="0.25"/>
    <row r="69" spans="1:16" s="1479" customFormat="1" ht="17.25" customHeight="1" x14ac:dyDescent="0.25">
      <c r="C69" s="2147" t="s">
        <v>1294</v>
      </c>
      <c r="D69" s="2147"/>
      <c r="E69" s="2147"/>
      <c r="F69" s="2147"/>
      <c r="G69" s="2147"/>
    </row>
    <row r="70" spans="1:16" s="1483" customFormat="1" ht="18" customHeight="1" thickBot="1" x14ac:dyDescent="0.3">
      <c r="A70" s="1479"/>
      <c r="B70" s="1479"/>
      <c r="C70" s="1479"/>
      <c r="D70" s="1479"/>
      <c r="E70" s="1479"/>
      <c r="F70" s="1479"/>
      <c r="G70" s="1479"/>
      <c r="H70" s="1479"/>
      <c r="I70" s="1479"/>
      <c r="J70" s="1479"/>
      <c r="K70" s="1479"/>
      <c r="L70" s="1479"/>
      <c r="M70" s="1479"/>
    </row>
    <row r="71" spans="1:16" s="1483" customFormat="1" ht="21.75" customHeight="1" thickBot="1" x14ac:dyDescent="0.4">
      <c r="B71" s="1527"/>
      <c r="C71" s="1528" t="s">
        <v>1273</v>
      </c>
      <c r="D71" s="1529" t="s">
        <v>1274</v>
      </c>
      <c r="E71" s="1529" t="s">
        <v>1275</v>
      </c>
      <c r="F71" s="1529" t="s">
        <v>1276</v>
      </c>
      <c r="G71" s="1529" t="s">
        <v>1277</v>
      </c>
      <c r="H71" s="1529" t="s">
        <v>1278</v>
      </c>
      <c r="I71" s="1529" t="s">
        <v>1287</v>
      </c>
      <c r="J71" s="1529" t="s">
        <v>1288</v>
      </c>
      <c r="K71" s="1529" t="s">
        <v>1289</v>
      </c>
      <c r="L71" s="1529" t="s">
        <v>1290</v>
      </c>
      <c r="M71" s="1529" t="s">
        <v>1291</v>
      </c>
      <c r="N71" s="1529" t="s">
        <v>1292</v>
      </c>
      <c r="O71" s="1529" t="s">
        <v>1293</v>
      </c>
      <c r="P71" s="1530" t="s">
        <v>104</v>
      </c>
    </row>
    <row r="72" spans="1:16" s="1479" customFormat="1" ht="20" x14ac:dyDescent="0.4">
      <c r="B72" s="1488"/>
      <c r="C72" s="1489"/>
      <c r="D72" s="1490"/>
      <c r="E72" s="1490"/>
      <c r="F72" s="1490"/>
      <c r="G72" s="1490"/>
      <c r="H72" s="1490"/>
      <c r="I72" s="1490"/>
      <c r="J72" s="1490"/>
      <c r="K72" s="1490"/>
      <c r="L72" s="1490"/>
      <c r="M72" s="1490"/>
      <c r="N72" s="1490"/>
      <c r="O72" s="1490"/>
      <c r="P72" s="1491"/>
    </row>
    <row r="73" spans="1:16" s="1483" customFormat="1" ht="13" x14ac:dyDescent="0.35">
      <c r="B73" s="1492" t="s">
        <v>1268</v>
      </c>
      <c r="C73" s="1502">
        <v>1</v>
      </c>
      <c r="D73" s="1503">
        <v>2</v>
      </c>
      <c r="E73" s="1503">
        <v>1</v>
      </c>
      <c r="F73" s="1503">
        <v>1</v>
      </c>
      <c r="G73" s="1503">
        <v>2</v>
      </c>
      <c r="H73" s="1503">
        <v>1</v>
      </c>
      <c r="I73" s="1503">
        <v>1</v>
      </c>
      <c r="J73" s="1503">
        <v>2</v>
      </c>
      <c r="K73" s="1503">
        <v>1</v>
      </c>
      <c r="L73" s="1503">
        <v>1</v>
      </c>
      <c r="M73" s="1503">
        <v>2</v>
      </c>
      <c r="N73" s="1503">
        <v>1</v>
      </c>
      <c r="O73" s="1503">
        <v>1</v>
      </c>
      <c r="P73" s="1493">
        <f>SUM(C73:O73)</f>
        <v>17</v>
      </c>
    </row>
    <row r="74" spans="1:16" s="1483" customFormat="1" ht="20.25" customHeight="1" x14ac:dyDescent="0.35">
      <c r="B74" s="1492" t="s">
        <v>1269</v>
      </c>
      <c r="C74" s="1502"/>
      <c r="D74" s="1503">
        <v>2</v>
      </c>
      <c r="E74" s="1503">
        <v>4</v>
      </c>
      <c r="F74" s="1503">
        <v>4</v>
      </c>
      <c r="G74" s="1503">
        <v>5</v>
      </c>
      <c r="H74" s="1503">
        <v>6</v>
      </c>
      <c r="I74" s="1503"/>
      <c r="J74" s="1503">
        <v>2</v>
      </c>
      <c r="K74" s="1503">
        <v>4</v>
      </c>
      <c r="L74" s="1503">
        <v>4</v>
      </c>
      <c r="M74" s="1503">
        <v>5</v>
      </c>
      <c r="N74" s="1503">
        <v>6</v>
      </c>
      <c r="O74" s="1503">
        <v>6</v>
      </c>
      <c r="P74" s="1493">
        <f t="shared" ref="P74:P79" si="9">SUM(C74:O74)</f>
        <v>48</v>
      </c>
    </row>
    <row r="75" spans="1:16" s="1483" customFormat="1" ht="13" x14ac:dyDescent="0.35">
      <c r="B75" s="1492" t="s">
        <v>1270</v>
      </c>
      <c r="C75" s="1502"/>
      <c r="D75" s="1503"/>
      <c r="E75" s="1503">
        <v>1</v>
      </c>
      <c r="F75" s="1503"/>
      <c r="G75" s="1503">
        <v>1</v>
      </c>
      <c r="H75" s="1503"/>
      <c r="I75" s="1503"/>
      <c r="J75" s="1503"/>
      <c r="K75" s="1503">
        <v>1</v>
      </c>
      <c r="L75" s="1503"/>
      <c r="M75" s="1503">
        <v>1</v>
      </c>
      <c r="N75" s="1503"/>
      <c r="O75" s="1503"/>
      <c r="P75" s="1493">
        <f t="shared" si="9"/>
        <v>4</v>
      </c>
    </row>
    <row r="76" spans="1:16" s="1483" customFormat="1" ht="13" x14ac:dyDescent="0.35">
      <c r="B76" s="1492" t="s">
        <v>1271</v>
      </c>
      <c r="C76" s="1502">
        <v>2</v>
      </c>
      <c r="D76" s="1503">
        <v>2</v>
      </c>
      <c r="E76" s="1503"/>
      <c r="F76" s="1503">
        <v>3</v>
      </c>
      <c r="G76" s="1503">
        <v>3</v>
      </c>
      <c r="H76" s="1503">
        <v>4</v>
      </c>
      <c r="I76" s="1503">
        <v>2</v>
      </c>
      <c r="J76" s="1503">
        <v>2</v>
      </c>
      <c r="K76" s="1503"/>
      <c r="L76" s="1503">
        <v>3</v>
      </c>
      <c r="M76" s="1503">
        <v>3</v>
      </c>
      <c r="N76" s="1503">
        <v>4</v>
      </c>
      <c r="O76" s="1503">
        <v>4</v>
      </c>
      <c r="P76" s="1493">
        <f t="shared" si="9"/>
        <v>32</v>
      </c>
    </row>
    <row r="77" spans="1:16" s="1483" customFormat="1" ht="13" x14ac:dyDescent="0.35">
      <c r="B77" s="1492"/>
      <c r="C77" s="1502"/>
      <c r="D77" s="1503"/>
      <c r="E77" s="1503"/>
      <c r="F77" s="1503"/>
      <c r="G77" s="1503"/>
      <c r="H77" s="1503"/>
      <c r="I77" s="1503"/>
      <c r="J77" s="1503"/>
      <c r="K77" s="1503"/>
      <c r="L77" s="1503"/>
      <c r="M77" s="1503"/>
      <c r="N77" s="1503"/>
      <c r="O77" s="1503"/>
      <c r="P77" s="1493">
        <f t="shared" si="9"/>
        <v>0</v>
      </c>
    </row>
    <row r="78" spans="1:16" s="1483" customFormat="1" ht="13" x14ac:dyDescent="0.35">
      <c r="B78" s="1492"/>
      <c r="C78" s="1502"/>
      <c r="D78" s="1503"/>
      <c r="E78" s="1503"/>
      <c r="F78" s="1503"/>
      <c r="G78" s="1503"/>
      <c r="H78" s="1503"/>
      <c r="I78" s="1503"/>
      <c r="J78" s="1503"/>
      <c r="K78" s="1503"/>
      <c r="L78" s="1503"/>
      <c r="M78" s="1503"/>
      <c r="N78" s="1503"/>
      <c r="O78" s="1503"/>
      <c r="P78" s="1493">
        <f t="shared" si="9"/>
        <v>0</v>
      </c>
    </row>
    <row r="79" spans="1:16" s="1479" customFormat="1" ht="13.5" thickBot="1" x14ac:dyDescent="0.3">
      <c r="B79" s="1494"/>
      <c r="C79" s="1502"/>
      <c r="D79" s="1503"/>
      <c r="E79" s="1503"/>
      <c r="F79" s="1503"/>
      <c r="G79" s="1503"/>
      <c r="H79" s="1503"/>
      <c r="I79" s="1503"/>
      <c r="J79" s="1503"/>
      <c r="K79" s="1503"/>
      <c r="L79" s="1503"/>
      <c r="M79" s="1503"/>
      <c r="N79" s="1503"/>
      <c r="O79" s="1503"/>
      <c r="P79" s="1493">
        <f t="shared" si="9"/>
        <v>0</v>
      </c>
    </row>
    <row r="80" spans="1:16" s="1479" customFormat="1" ht="20.5" thickBot="1" x14ac:dyDescent="0.45">
      <c r="B80" s="1495" t="s">
        <v>104</v>
      </c>
      <c r="C80" s="1496">
        <f t="shared" ref="C80:I80" si="10">SUM(C73:C79)</f>
        <v>3</v>
      </c>
      <c r="D80" s="1496">
        <f t="shared" si="10"/>
        <v>6</v>
      </c>
      <c r="E80" s="1496">
        <f t="shared" si="10"/>
        <v>6</v>
      </c>
      <c r="F80" s="1496">
        <f t="shared" si="10"/>
        <v>8</v>
      </c>
      <c r="G80" s="1496">
        <f t="shared" si="10"/>
        <v>11</v>
      </c>
      <c r="H80" s="1496">
        <f t="shared" si="10"/>
        <v>11</v>
      </c>
      <c r="I80" s="1496">
        <f t="shared" si="10"/>
        <v>3</v>
      </c>
      <c r="J80" s="1496">
        <f t="shared" ref="J80:O80" si="11">SUM(J73:J79)</f>
        <v>6</v>
      </c>
      <c r="K80" s="1496">
        <f t="shared" si="11"/>
        <v>6</v>
      </c>
      <c r="L80" s="1496">
        <f t="shared" si="11"/>
        <v>8</v>
      </c>
      <c r="M80" s="1496">
        <f t="shared" si="11"/>
        <v>11</v>
      </c>
      <c r="N80" s="1496">
        <f t="shared" si="11"/>
        <v>11</v>
      </c>
      <c r="O80" s="1496">
        <f t="shared" si="11"/>
        <v>11</v>
      </c>
      <c r="P80" s="1497">
        <f>SUM(C80:O80)</f>
        <v>101</v>
      </c>
    </row>
  </sheetData>
  <mergeCells count="32">
    <mergeCell ref="A5:B5"/>
    <mergeCell ref="C5:Q5"/>
    <mergeCell ref="D1:G1"/>
    <mergeCell ref="I1:J1"/>
    <mergeCell ref="L1:M1"/>
    <mergeCell ref="D2:G2"/>
    <mergeCell ref="I2:J2"/>
    <mergeCell ref="L2:M2"/>
    <mergeCell ref="C55:F55"/>
    <mergeCell ref="A4:S4"/>
    <mergeCell ref="C69:G69"/>
    <mergeCell ref="A12:B12"/>
    <mergeCell ref="A13:B13"/>
    <mergeCell ref="A14:B14"/>
    <mergeCell ref="A15:B15"/>
    <mergeCell ref="A16:B16"/>
    <mergeCell ref="A20:B20"/>
    <mergeCell ref="A22:B22"/>
    <mergeCell ref="A23:B23"/>
    <mergeCell ref="A24:B24"/>
    <mergeCell ref="A25:B25"/>
    <mergeCell ref="A29:B29"/>
    <mergeCell ref="A32:B32"/>
    <mergeCell ref="A33:B33"/>
    <mergeCell ref="A7:S7"/>
    <mergeCell ref="A38:S38"/>
    <mergeCell ref="A52:S52"/>
    <mergeCell ref="A18:S18"/>
    <mergeCell ref="A27:S27"/>
    <mergeCell ref="A34:B34"/>
    <mergeCell ref="A35:B35"/>
    <mergeCell ref="A10:B10"/>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600-000000000000}">
      <formula1>AvancementTheme</formula1>
    </dataValidation>
  </dataValidations>
  <hyperlinks>
    <hyperlink ref="O1" location="DPDV_10FS" display="PdV" xr:uid="{00000000-0004-0000-0600-000000000000}"/>
    <hyperlink ref="P1" location="DKPI_10FS" display="KPI's" xr:uid="{00000000-0004-0000-0600-000001000000}"/>
  </hyperlinks>
  <pageMargins left="0.70866141732283472" right="0.70866141732283472" top="0.74803149606299213" bottom="0.74803149606299213" header="0.31496062992125984" footer="0.31496062992125984"/>
  <pageSetup paperSize="9" scale="40" orientation="portrait" r:id="rId1"/>
  <headerFooter>
    <oddHeader>&amp;LPAD Methodology (c) 2013-2014&amp;RStrategic Management Workshop</oddHeader>
    <oddFooter>&amp;L&amp;F&amp;C&amp;A&amp;RSituation au : &amp;D - page : &amp;P/&amp;N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64">
    <tabColor rgb="FF92D050"/>
    <pageSetUpPr fitToPage="1"/>
  </sheetPr>
  <dimension ref="A1:U27"/>
  <sheetViews>
    <sheetView showGridLines="0" showRowColHeaders="0" zoomScale="80" zoomScaleNormal="80" workbookViewId="0">
      <selection activeCell="A19" sqref="A19:F19"/>
    </sheetView>
  </sheetViews>
  <sheetFormatPr baseColWidth="10" defaultColWidth="11.453125" defaultRowHeight="14.5" x14ac:dyDescent="0.35"/>
  <cols>
    <col min="1" max="1" width="8.54296875" style="61" customWidth="1"/>
    <col min="2" max="2" width="14.1796875" style="61" customWidth="1"/>
    <col min="3" max="4" width="11.453125" style="61"/>
    <col min="5" max="5" width="13.26953125" style="61" customWidth="1"/>
    <col min="6" max="6" width="11.453125" style="61"/>
    <col min="7" max="7" width="12.54296875" style="61" customWidth="1"/>
    <col min="8" max="8" width="9.7265625" style="61" customWidth="1"/>
    <col min="9" max="9" width="11.7265625" style="61" customWidth="1"/>
    <col min="10" max="11" width="11.453125" style="61"/>
    <col min="12" max="16" width="12.81640625" style="61" customWidth="1"/>
    <col min="17" max="18" width="11.453125" style="61"/>
    <col min="19" max="19" width="11.453125" style="61" customWidth="1"/>
    <col min="20" max="20" width="11.453125" style="61"/>
    <col min="21" max="21" width="8.1796875" style="61" customWidth="1"/>
    <col min="22" max="16384" width="11.453125" style="61"/>
  </cols>
  <sheetData>
    <row r="1" spans="1:21" s="55" customFormat="1" ht="15" customHeight="1" x14ac:dyDescent="0.35">
      <c r="A1" s="235"/>
      <c r="B1" s="235"/>
      <c r="C1" s="235"/>
      <c r="D1" s="1922" t="s">
        <v>5</v>
      </c>
      <c r="E1" s="1922"/>
      <c r="F1" s="1922"/>
      <c r="G1" s="1922"/>
      <c r="H1" s="54"/>
      <c r="I1" s="1922" t="s">
        <v>6</v>
      </c>
      <c r="J1" s="1922"/>
      <c r="K1" s="235"/>
      <c r="L1" s="1922" t="s">
        <v>9</v>
      </c>
      <c r="M1" s="1922"/>
      <c r="N1" s="1922"/>
      <c r="O1" s="1922"/>
      <c r="P1" s="1922"/>
      <c r="Q1" s="1922"/>
      <c r="R1" s="235"/>
      <c r="S1" s="13" t="s">
        <v>2</v>
      </c>
      <c r="T1" s="13" t="s">
        <v>3</v>
      </c>
      <c r="U1" s="67"/>
    </row>
    <row r="2" spans="1:21" s="59" customFormat="1" ht="18" customHeight="1" x14ac:dyDescent="0.35">
      <c r="A2" s="56"/>
      <c r="B2" s="56"/>
      <c r="C2" s="56"/>
      <c r="D2" s="1923" t="str">
        <f>NomClient</f>
        <v>BestEditor</v>
      </c>
      <c r="E2" s="1924"/>
      <c r="F2" s="1924"/>
      <c r="G2" s="1925"/>
      <c r="H2" s="56"/>
      <c r="I2" s="2164" t="s">
        <v>280</v>
      </c>
      <c r="J2" s="2000"/>
      <c r="K2" s="56"/>
      <c r="L2" s="2199">
        <v>41911.752476851849</v>
      </c>
      <c r="M2" s="2200"/>
      <c r="N2" s="2200"/>
      <c r="O2" s="2200"/>
      <c r="P2" s="2200"/>
      <c r="Q2" s="2201"/>
      <c r="R2" s="57"/>
      <c r="S2" s="58" t="e">
        <f>IF(LEN(DPDV_10BP)&gt;0,LEN(DPDV_10BP),0-PDV_NBmini)</f>
        <v>#REF!</v>
      </c>
      <c r="T2" s="58" t="e">
        <f>IF(LEN(DKPI_10BP)&gt;0,LEN(DKPI_10BP),0-KPI_NBmini)</f>
        <v>#REF!</v>
      </c>
      <c r="U2" s="68"/>
    </row>
    <row r="3" spans="1:21" ht="6.75" customHeight="1" thickBot="1" x14ac:dyDescent="0.4">
      <c r="A3" s="60"/>
      <c r="B3" s="60"/>
      <c r="C3" s="60"/>
      <c r="D3" s="60"/>
      <c r="E3" s="60"/>
      <c r="F3" s="60"/>
      <c r="G3" s="60"/>
      <c r="H3" s="60"/>
      <c r="I3" s="60"/>
      <c r="J3" s="60"/>
      <c r="K3" s="60"/>
      <c r="L3" s="60"/>
      <c r="M3" s="60"/>
      <c r="N3" s="60"/>
      <c r="O3" s="60"/>
      <c r="P3" s="60"/>
      <c r="Q3" s="60"/>
      <c r="R3" s="60"/>
      <c r="S3" s="60"/>
      <c r="T3" s="60"/>
      <c r="U3" s="69"/>
    </row>
    <row r="4" spans="1:21" s="1" customFormat="1" ht="49.5" customHeight="1" thickBot="1" x14ac:dyDescent="0.4">
      <c r="A4" s="2015" t="s">
        <v>1349</v>
      </c>
      <c r="B4" s="2015" t="str">
        <f>Parametre!B33 &amp; "   : "</f>
        <v xml:space="preserve">   : </v>
      </c>
      <c r="C4" s="2015"/>
      <c r="D4" s="2015"/>
      <c r="E4" s="2015"/>
      <c r="F4" s="2015"/>
      <c r="G4" s="2015"/>
      <c r="H4" s="2015" t="s">
        <v>1348</v>
      </c>
      <c r="I4" s="2015"/>
      <c r="J4" s="2015"/>
      <c r="K4" s="2015"/>
      <c r="L4" s="2015"/>
      <c r="M4" s="2015"/>
      <c r="N4" s="2015"/>
      <c r="O4" s="2015"/>
      <c r="P4" s="2015"/>
      <c r="Q4" s="2015"/>
      <c r="R4" s="2015"/>
      <c r="S4" s="2015"/>
      <c r="T4" s="2015"/>
      <c r="U4" s="2015"/>
    </row>
    <row r="5" spans="1:21" s="193" customFormat="1" ht="38.25" customHeight="1" x14ac:dyDescent="0.35">
      <c r="A5" s="2177" t="s">
        <v>14</v>
      </c>
      <c r="B5" s="2177"/>
      <c r="C5" s="2178" t="s">
        <v>1673</v>
      </c>
      <c r="D5" s="2178"/>
      <c r="E5" s="2178"/>
      <c r="F5" s="2178"/>
      <c r="G5" s="2178"/>
      <c r="H5" s="2178"/>
      <c r="I5" s="2178"/>
      <c r="J5" s="2178"/>
      <c r="K5" s="2178"/>
      <c r="L5" s="2178"/>
      <c r="M5" s="2178"/>
      <c r="N5" s="2178"/>
      <c r="O5" s="2178"/>
      <c r="P5" s="2178"/>
      <c r="Q5" s="2178"/>
      <c r="R5" s="2178"/>
      <c r="S5" s="2178"/>
      <c r="T5" s="2178"/>
      <c r="U5" s="2178"/>
    </row>
    <row r="6" spans="1:21" s="286" customFormat="1" ht="13.5" thickBot="1" x14ac:dyDescent="0.3">
      <c r="A6" s="280"/>
      <c r="B6" s="281"/>
      <c r="C6" s="281"/>
      <c r="D6" s="281"/>
      <c r="E6" s="281"/>
      <c r="F6" s="281"/>
      <c r="G6" s="282"/>
      <c r="H6" s="279"/>
      <c r="I6" s="283"/>
      <c r="J6" s="283"/>
      <c r="K6" s="283"/>
      <c r="L6" s="283"/>
      <c r="M6" s="283"/>
      <c r="N6" s="283"/>
      <c r="O6" s="283"/>
      <c r="P6" s="283"/>
      <c r="Q6" s="284"/>
      <c r="R6" s="284"/>
      <c r="S6" s="284"/>
      <c r="T6" s="284"/>
      <c r="U6" s="285"/>
    </row>
    <row r="7" spans="1:21" s="286" customFormat="1" ht="15.5" x14ac:dyDescent="0.25">
      <c r="A7" s="281"/>
      <c r="B7" s="281"/>
      <c r="C7" s="281"/>
      <c r="D7" s="281"/>
      <c r="E7" s="281"/>
      <c r="F7" s="281"/>
      <c r="G7" s="2190" t="s">
        <v>966</v>
      </c>
      <c r="H7" s="2191"/>
      <c r="I7" s="2191"/>
      <c r="J7" s="2191"/>
      <c r="K7" s="2191"/>
      <c r="L7" s="2191"/>
      <c r="M7" s="2191"/>
      <c r="N7" s="2191"/>
      <c r="O7" s="2191"/>
      <c r="P7" s="2191"/>
      <c r="Q7" s="284"/>
      <c r="R7" s="284"/>
      <c r="S7" s="284"/>
      <c r="T7" s="284"/>
      <c r="U7" s="285"/>
    </row>
    <row r="8" spans="1:21" s="51" customFormat="1" ht="43.5" customHeight="1" x14ac:dyDescent="0.25">
      <c r="A8" s="2172" t="s">
        <v>670</v>
      </c>
      <c r="B8" s="2173"/>
      <c r="C8" s="2173"/>
      <c r="D8" s="2173"/>
      <c r="E8" s="2173"/>
      <c r="F8" s="2174"/>
      <c r="G8" s="1594" t="s">
        <v>664</v>
      </c>
      <c r="H8" s="1595"/>
      <c r="I8" s="2197" t="s">
        <v>1335</v>
      </c>
      <c r="J8" s="2198"/>
      <c r="K8" s="2192" t="s">
        <v>1336</v>
      </c>
      <c r="L8" s="2193"/>
      <c r="M8" s="2197" t="s">
        <v>1337</v>
      </c>
      <c r="N8" s="2198"/>
      <c r="O8" s="2197" t="s">
        <v>1338</v>
      </c>
      <c r="P8" s="2198"/>
      <c r="Q8" s="277"/>
      <c r="R8" s="277"/>
      <c r="S8" s="277"/>
      <c r="T8" s="277"/>
      <c r="U8" s="278"/>
    </row>
    <row r="9" spans="1:21" s="25" customFormat="1" ht="32.25" customHeight="1" x14ac:dyDescent="0.35">
      <c r="A9" s="2175" t="s">
        <v>1346</v>
      </c>
      <c r="B9" s="2176"/>
      <c r="C9" s="2176"/>
      <c r="D9" s="2176"/>
      <c r="E9" s="2176"/>
      <c r="F9" s="2176"/>
      <c r="G9" s="269"/>
      <c r="H9" s="287"/>
      <c r="I9" s="291" t="s">
        <v>379</v>
      </c>
      <c r="J9" s="275" t="s">
        <v>663</v>
      </c>
      <c r="K9" s="289" t="s">
        <v>379</v>
      </c>
      <c r="L9" s="293" t="s">
        <v>663</v>
      </c>
      <c r="M9" s="291" t="s">
        <v>379</v>
      </c>
      <c r="N9" s="1323" t="s">
        <v>663</v>
      </c>
      <c r="O9" s="291" t="s">
        <v>379</v>
      </c>
      <c r="P9" s="1323" t="s">
        <v>663</v>
      </c>
      <c r="Q9" s="2184"/>
      <c r="R9" s="2185"/>
      <c r="S9" s="2185"/>
      <c r="T9" s="2185"/>
      <c r="U9" s="2186"/>
    </row>
    <row r="10" spans="1:21" s="52" customFormat="1" ht="51" customHeight="1" x14ac:dyDescent="0.35">
      <c r="A10" s="2167" t="s">
        <v>1342</v>
      </c>
      <c r="B10" s="2168"/>
      <c r="C10" s="2168"/>
      <c r="D10" s="2168"/>
      <c r="E10" s="2168"/>
      <c r="F10" s="2168"/>
      <c r="G10" s="270">
        <v>70</v>
      </c>
      <c r="I10" s="292">
        <v>0.75</v>
      </c>
      <c r="J10" s="274">
        <f t="shared" ref="J10:J21" si="0">I10*G10</f>
        <v>52.5</v>
      </c>
      <c r="K10" s="290">
        <v>0.5</v>
      </c>
      <c r="L10" s="294">
        <f t="shared" ref="L10:L21" si="1">K10*G10</f>
        <v>35</v>
      </c>
      <c r="M10" s="292">
        <v>0.5</v>
      </c>
      <c r="N10" s="1325">
        <f t="shared" ref="N10:N21" si="2">M10*G10</f>
        <v>35</v>
      </c>
      <c r="O10" s="292">
        <v>0.5</v>
      </c>
      <c r="P10" s="1325">
        <f t="shared" ref="P10:P21" si="3">O10*G10</f>
        <v>35</v>
      </c>
      <c r="Q10" s="2169"/>
      <c r="R10" s="2170"/>
      <c r="S10" s="2170"/>
      <c r="T10" s="2170"/>
      <c r="U10" s="2171"/>
    </row>
    <row r="11" spans="1:21" s="52" customFormat="1" ht="39.75" customHeight="1" x14ac:dyDescent="0.35">
      <c r="A11" s="2167" t="s">
        <v>1339</v>
      </c>
      <c r="B11" s="2168"/>
      <c r="C11" s="2168"/>
      <c r="D11" s="2168"/>
      <c r="E11" s="2168"/>
      <c r="F11" s="2168"/>
      <c r="G11" s="273">
        <v>120</v>
      </c>
      <c r="H11" s="288"/>
      <c r="I11" s="292">
        <v>1</v>
      </c>
      <c r="J11" s="274">
        <f t="shared" si="0"/>
        <v>120</v>
      </c>
      <c r="K11" s="290">
        <v>1</v>
      </c>
      <c r="L11" s="294">
        <f t="shared" si="1"/>
        <v>120</v>
      </c>
      <c r="M11" s="292">
        <v>1.5</v>
      </c>
      <c r="N11" s="1325">
        <f t="shared" si="2"/>
        <v>180</v>
      </c>
      <c r="O11" s="292">
        <v>1.5</v>
      </c>
      <c r="P11" s="1325">
        <f t="shared" si="3"/>
        <v>180</v>
      </c>
      <c r="Q11" s="2169"/>
      <c r="R11" s="2170"/>
      <c r="S11" s="2170"/>
      <c r="T11" s="2170"/>
      <c r="U11" s="2171"/>
    </row>
    <row r="12" spans="1:21" s="52" customFormat="1" ht="39.75" customHeight="1" x14ac:dyDescent="0.35">
      <c r="A12" s="2167" t="s">
        <v>1340</v>
      </c>
      <c r="B12" s="2168"/>
      <c r="C12" s="2168"/>
      <c r="D12" s="2168"/>
      <c r="E12" s="2168"/>
      <c r="F12" s="2168"/>
      <c r="G12" s="273">
        <v>60</v>
      </c>
      <c r="H12" s="288"/>
      <c r="I12" s="292">
        <v>0.2</v>
      </c>
      <c r="J12" s="274">
        <f t="shared" si="0"/>
        <v>12</v>
      </c>
      <c r="K12" s="290">
        <v>0.5</v>
      </c>
      <c r="L12" s="294">
        <f t="shared" si="1"/>
        <v>30</v>
      </c>
      <c r="M12" s="292">
        <v>1</v>
      </c>
      <c r="N12" s="1325">
        <f t="shared" si="2"/>
        <v>60</v>
      </c>
      <c r="O12" s="292">
        <v>1.25</v>
      </c>
      <c r="P12" s="1325">
        <f t="shared" si="3"/>
        <v>75</v>
      </c>
      <c r="Q12" s="2187"/>
      <c r="R12" s="2188"/>
      <c r="S12" s="2188"/>
      <c r="T12" s="2188"/>
      <c r="U12" s="2189"/>
    </row>
    <row r="13" spans="1:21" s="52" customFormat="1" ht="39.75" customHeight="1" x14ac:dyDescent="0.35">
      <c r="A13" s="2167" t="s">
        <v>1341</v>
      </c>
      <c r="B13" s="2168"/>
      <c r="C13" s="2168"/>
      <c r="D13" s="2168"/>
      <c r="E13" s="2168"/>
      <c r="F13" s="2168"/>
      <c r="G13" s="270">
        <v>60</v>
      </c>
      <c r="H13" s="288"/>
      <c r="I13" s="292">
        <v>0</v>
      </c>
      <c r="J13" s="274">
        <f t="shared" si="0"/>
        <v>0</v>
      </c>
      <c r="K13" s="290">
        <v>0.5</v>
      </c>
      <c r="L13" s="294">
        <f t="shared" si="1"/>
        <v>30</v>
      </c>
      <c r="M13" s="292">
        <v>1</v>
      </c>
      <c r="N13" s="274">
        <f t="shared" si="2"/>
        <v>60</v>
      </c>
      <c r="O13" s="292">
        <v>1</v>
      </c>
      <c r="P13" s="1325">
        <f t="shared" si="3"/>
        <v>60</v>
      </c>
      <c r="Q13" s="2187"/>
      <c r="R13" s="2188"/>
      <c r="S13" s="2188"/>
      <c r="T13" s="2188"/>
      <c r="U13" s="2189"/>
    </row>
    <row r="14" spans="1:21" s="52" customFormat="1" ht="39.75" customHeight="1" x14ac:dyDescent="0.35">
      <c r="A14" s="2167" t="s">
        <v>378</v>
      </c>
      <c r="B14" s="2168"/>
      <c r="C14" s="2168"/>
      <c r="D14" s="2168"/>
      <c r="E14" s="2168"/>
      <c r="F14" s="2168"/>
      <c r="G14" s="270">
        <v>60</v>
      </c>
      <c r="H14" s="288"/>
      <c r="I14" s="292">
        <v>0</v>
      </c>
      <c r="J14" s="274">
        <f t="shared" si="0"/>
        <v>0</v>
      </c>
      <c r="K14" s="290">
        <v>0.1</v>
      </c>
      <c r="L14" s="294">
        <f t="shared" si="1"/>
        <v>6</v>
      </c>
      <c r="M14" s="292">
        <v>0.5</v>
      </c>
      <c r="N14" s="274">
        <f t="shared" si="2"/>
        <v>30</v>
      </c>
      <c r="O14" s="292">
        <v>1</v>
      </c>
      <c r="P14" s="1325">
        <f t="shared" si="3"/>
        <v>60</v>
      </c>
      <c r="Q14" s="2169"/>
      <c r="R14" s="2170"/>
      <c r="S14" s="2170"/>
      <c r="T14" s="2170"/>
      <c r="U14" s="2171"/>
    </row>
    <row r="15" spans="1:21" s="1575" customFormat="1" ht="26.25" customHeight="1" x14ac:dyDescent="0.35">
      <c r="A15" s="2175" t="s">
        <v>1347</v>
      </c>
      <c r="B15" s="2176"/>
      <c r="C15" s="2176"/>
      <c r="D15" s="2176"/>
      <c r="E15" s="2176"/>
      <c r="F15" s="2176"/>
      <c r="G15" s="1576"/>
      <c r="H15" s="1577"/>
      <c r="I15" s="1577"/>
      <c r="J15" s="1577"/>
      <c r="K15" s="1577"/>
      <c r="L15" s="1577"/>
      <c r="M15" s="1577"/>
      <c r="N15" s="1577"/>
      <c r="O15" s="1577"/>
      <c r="P15" s="1577"/>
      <c r="Q15" s="1577"/>
      <c r="R15" s="1577"/>
      <c r="S15" s="1577"/>
      <c r="T15" s="1577"/>
      <c r="U15" s="1578"/>
    </row>
    <row r="16" spans="1:21" s="52" customFormat="1" ht="39.75" customHeight="1" x14ac:dyDescent="0.35">
      <c r="A16" s="2165" t="s">
        <v>665</v>
      </c>
      <c r="B16" s="2166"/>
      <c r="C16" s="2166"/>
      <c r="D16" s="2166"/>
      <c r="E16" s="2166"/>
      <c r="F16" s="2166"/>
      <c r="G16" s="273">
        <v>20</v>
      </c>
      <c r="H16" s="288"/>
      <c r="I16" s="292">
        <v>1</v>
      </c>
      <c r="J16" s="274">
        <f t="shared" si="0"/>
        <v>20</v>
      </c>
      <c r="K16" s="290">
        <v>1</v>
      </c>
      <c r="L16" s="294">
        <f t="shared" si="1"/>
        <v>20</v>
      </c>
      <c r="M16" s="292">
        <v>0.5</v>
      </c>
      <c r="N16" s="274">
        <f t="shared" si="2"/>
        <v>10</v>
      </c>
      <c r="O16" s="292">
        <v>0.5</v>
      </c>
      <c r="P16" s="274">
        <f t="shared" si="3"/>
        <v>10</v>
      </c>
      <c r="Q16" s="2169"/>
      <c r="R16" s="2170"/>
      <c r="S16" s="2170"/>
      <c r="T16" s="2170"/>
      <c r="U16" s="2171"/>
    </row>
    <row r="17" spans="1:21" s="52" customFormat="1" ht="39.75" customHeight="1" x14ac:dyDescent="0.35">
      <c r="A17" s="2165" t="s">
        <v>1344</v>
      </c>
      <c r="B17" s="2166"/>
      <c r="C17" s="2166"/>
      <c r="D17" s="2166"/>
      <c r="E17" s="2166"/>
      <c r="F17" s="2166"/>
      <c r="G17" s="270">
        <v>5</v>
      </c>
      <c r="H17" s="288"/>
      <c r="I17" s="292">
        <v>1</v>
      </c>
      <c r="J17" s="274">
        <f t="shared" si="0"/>
        <v>5</v>
      </c>
      <c r="K17" s="290">
        <v>1</v>
      </c>
      <c r="L17" s="294">
        <f t="shared" si="1"/>
        <v>5</v>
      </c>
      <c r="M17" s="292">
        <v>1.5</v>
      </c>
      <c r="N17" s="274">
        <f t="shared" si="2"/>
        <v>7.5</v>
      </c>
      <c r="O17" s="292">
        <v>2</v>
      </c>
      <c r="P17" s="274">
        <f t="shared" si="3"/>
        <v>10</v>
      </c>
      <c r="Q17" s="2169"/>
      <c r="R17" s="2170"/>
      <c r="S17" s="2170"/>
      <c r="T17" s="2170"/>
      <c r="U17" s="2171"/>
    </row>
    <row r="18" spans="1:21" s="52" customFormat="1" ht="39.75" customHeight="1" x14ac:dyDescent="0.35">
      <c r="A18" s="2165" t="s">
        <v>1345</v>
      </c>
      <c r="B18" s="2166"/>
      <c r="C18" s="2166"/>
      <c r="D18" s="2166"/>
      <c r="E18" s="2166"/>
      <c r="F18" s="2166"/>
      <c r="G18" s="273">
        <v>2</v>
      </c>
      <c r="H18" s="288"/>
      <c r="I18" s="292">
        <v>2</v>
      </c>
      <c r="J18" s="274">
        <f t="shared" si="0"/>
        <v>4</v>
      </c>
      <c r="K18" s="290">
        <v>2</v>
      </c>
      <c r="L18" s="294">
        <f t="shared" si="1"/>
        <v>4</v>
      </c>
      <c r="M18" s="292">
        <v>2</v>
      </c>
      <c r="N18" s="274">
        <f t="shared" si="2"/>
        <v>4</v>
      </c>
      <c r="O18" s="292">
        <v>2</v>
      </c>
      <c r="P18" s="274">
        <f t="shared" si="3"/>
        <v>4</v>
      </c>
      <c r="Q18" s="2169"/>
      <c r="R18" s="2170"/>
      <c r="S18" s="2170"/>
      <c r="T18" s="2170"/>
      <c r="U18" s="2171"/>
    </row>
    <row r="19" spans="1:21" s="52" customFormat="1" ht="39.75" customHeight="1" x14ac:dyDescent="0.35">
      <c r="A19" s="2165" t="s">
        <v>1343</v>
      </c>
      <c r="B19" s="2166"/>
      <c r="C19" s="2166"/>
      <c r="D19" s="2166"/>
      <c r="E19" s="2166"/>
      <c r="F19" s="2166"/>
      <c r="G19" s="273">
        <v>5</v>
      </c>
      <c r="H19" s="288"/>
      <c r="I19" s="292">
        <v>2</v>
      </c>
      <c r="J19" s="274">
        <f t="shared" si="0"/>
        <v>10</v>
      </c>
      <c r="K19" s="290">
        <v>2</v>
      </c>
      <c r="L19" s="294">
        <f t="shared" si="1"/>
        <v>10</v>
      </c>
      <c r="M19" s="292">
        <v>1.5</v>
      </c>
      <c r="N19" s="274">
        <f t="shared" si="2"/>
        <v>7.5</v>
      </c>
      <c r="O19" s="292">
        <v>1.5</v>
      </c>
      <c r="P19" s="274">
        <f t="shared" si="3"/>
        <v>7.5</v>
      </c>
      <c r="Q19" s="2169"/>
      <c r="R19" s="2170"/>
      <c r="S19" s="2170"/>
      <c r="T19" s="2170"/>
      <c r="U19" s="2171"/>
    </row>
    <row r="20" spans="1:21" s="51" customFormat="1" ht="39.75" customHeight="1" x14ac:dyDescent="0.25">
      <c r="A20" s="2165" t="s">
        <v>666</v>
      </c>
      <c r="B20" s="2166"/>
      <c r="C20" s="2166"/>
      <c r="D20" s="2166"/>
      <c r="E20" s="2166"/>
      <c r="F20" s="2166"/>
      <c r="G20" s="273">
        <v>12</v>
      </c>
      <c r="H20" s="288"/>
      <c r="I20" s="292">
        <v>0.5</v>
      </c>
      <c r="J20" s="274">
        <f t="shared" si="0"/>
        <v>6</v>
      </c>
      <c r="K20" s="290">
        <v>1</v>
      </c>
      <c r="L20" s="294">
        <f t="shared" si="1"/>
        <v>12</v>
      </c>
      <c r="M20" s="292">
        <v>1.5</v>
      </c>
      <c r="N20" s="274">
        <f t="shared" si="2"/>
        <v>18</v>
      </c>
      <c r="O20" s="292">
        <v>2</v>
      </c>
      <c r="P20" s="274">
        <f t="shared" si="3"/>
        <v>24</v>
      </c>
      <c r="Q20" s="2169"/>
      <c r="R20" s="2170"/>
      <c r="S20" s="2170"/>
      <c r="T20" s="2170"/>
      <c r="U20" s="2171"/>
    </row>
    <row r="21" spans="1:21" s="51" customFormat="1" ht="27.75" customHeight="1" x14ac:dyDescent="0.25">
      <c r="A21" s="2165" t="s">
        <v>105</v>
      </c>
      <c r="B21" s="2166"/>
      <c r="C21" s="2166"/>
      <c r="D21" s="2166"/>
      <c r="E21" s="2166"/>
      <c r="F21" s="2166"/>
      <c r="G21" s="1322">
        <v>0</v>
      </c>
      <c r="H21" s="288"/>
      <c r="I21" s="292"/>
      <c r="J21" s="1325">
        <f t="shared" si="0"/>
        <v>0</v>
      </c>
      <c r="K21" s="290"/>
      <c r="L21" s="294">
        <f t="shared" si="1"/>
        <v>0</v>
      </c>
      <c r="M21" s="292"/>
      <c r="N21" s="1325">
        <f t="shared" si="2"/>
        <v>0</v>
      </c>
      <c r="O21" s="292"/>
      <c r="P21" s="1325">
        <f t="shared" si="3"/>
        <v>0</v>
      </c>
      <c r="Q21" s="2194"/>
      <c r="R21" s="2195"/>
      <c r="S21" s="2195"/>
      <c r="T21" s="2195"/>
      <c r="U21" s="2196"/>
    </row>
    <row r="22" spans="1:21" s="51" customFormat="1" ht="27.75" customHeight="1" x14ac:dyDescent="0.25">
      <c r="A22" s="1582"/>
      <c r="B22" s="1582"/>
      <c r="C22" s="1582"/>
      <c r="D22" s="1582"/>
      <c r="E22" s="1582"/>
      <c r="F22" s="1582"/>
      <c r="G22" s="1322"/>
      <c r="H22" s="288"/>
      <c r="I22" s="292"/>
      <c r="J22" s="1325"/>
      <c r="K22" s="290"/>
      <c r="L22" s="294"/>
      <c r="M22" s="292"/>
      <c r="N22" s="1325"/>
      <c r="O22" s="292"/>
      <c r="P22" s="1325"/>
      <c r="Q22" s="2194"/>
      <c r="R22" s="2195"/>
      <c r="S22" s="2195"/>
      <c r="T22" s="2195"/>
      <c r="U22" s="2196"/>
    </row>
    <row r="23" spans="1:21" s="1575" customFormat="1" ht="9" customHeight="1" thickBot="1" x14ac:dyDescent="0.4">
      <c r="A23" s="1579"/>
      <c r="B23" s="1580"/>
      <c r="C23" s="1580"/>
      <c r="D23" s="1580"/>
      <c r="E23" s="1580"/>
      <c r="F23" s="1581"/>
      <c r="G23" s="1576"/>
      <c r="H23" s="1577"/>
      <c r="I23" s="1577"/>
      <c r="J23" s="1577"/>
      <c r="K23" s="1577"/>
      <c r="L23" s="1577"/>
      <c r="M23" s="1577"/>
      <c r="N23" s="1577"/>
      <c r="O23" s="1577"/>
      <c r="P23" s="1577"/>
      <c r="Q23" s="1577"/>
      <c r="R23" s="1577"/>
      <c r="S23" s="1577"/>
      <c r="T23" s="1577"/>
      <c r="U23" s="1578"/>
    </row>
    <row r="24" spans="1:21" s="42" customFormat="1" ht="33.75" customHeight="1" thickTop="1" thickBot="1" x14ac:dyDescent="0.3">
      <c r="A24" s="2179"/>
      <c r="B24" s="2179"/>
      <c r="C24" s="2179"/>
      <c r="D24" s="2179"/>
      <c r="E24" s="2179"/>
      <c r="F24" s="2180"/>
      <c r="G24" s="1242" t="s">
        <v>1086</v>
      </c>
      <c r="H24" s="1243"/>
      <c r="I24" s="1244">
        <f>SUM(I10:I14)</f>
        <v>1.95</v>
      </c>
      <c r="J24" s="1245">
        <f>SUM(J10:J14)</f>
        <v>184.5</v>
      </c>
      <c r="K24" s="1244">
        <f t="shared" ref="K24:P24" si="4">SUM(K10:K14)</f>
        <v>2.6</v>
      </c>
      <c r="L24" s="1245">
        <f t="shared" si="4"/>
        <v>221</v>
      </c>
      <c r="M24" s="1244">
        <f t="shared" si="4"/>
        <v>4.5</v>
      </c>
      <c r="N24" s="1245">
        <f t="shared" si="4"/>
        <v>365</v>
      </c>
      <c r="O24" s="1244">
        <f t="shared" si="4"/>
        <v>5.25</v>
      </c>
      <c r="P24" s="1246">
        <f t="shared" si="4"/>
        <v>410</v>
      </c>
      <c r="Q24" s="2181"/>
      <c r="R24" s="2182"/>
      <c r="S24" s="2182"/>
      <c r="T24" s="2182"/>
      <c r="U24" s="2183"/>
    </row>
    <row r="25" spans="1:21" s="42" customFormat="1" ht="33.75" customHeight="1" thickBot="1" x14ac:dyDescent="0.3">
      <c r="A25" s="1233"/>
      <c r="B25" s="1233"/>
      <c r="C25" s="1233"/>
      <c r="D25" s="1233"/>
      <c r="E25" s="1233"/>
      <c r="F25" s="1234"/>
      <c r="G25" s="1247" t="s">
        <v>1093</v>
      </c>
      <c r="H25" s="1248"/>
      <c r="I25" s="1249"/>
      <c r="J25" s="1250">
        <f>SUM(J16:J21)</f>
        <v>45</v>
      </c>
      <c r="K25" s="1250"/>
      <c r="L25" s="1250">
        <f>SUM(L16:L21)</f>
        <v>51</v>
      </c>
      <c r="M25" s="1250"/>
      <c r="N25" s="1250">
        <f>SUM(N16:N21)</f>
        <v>47</v>
      </c>
      <c r="O25" s="1250"/>
      <c r="P25" s="1251">
        <f>SUM(P16:P21)</f>
        <v>55.5</v>
      </c>
      <c r="Q25" s="1235"/>
      <c r="R25" s="1232"/>
      <c r="S25" s="1232"/>
      <c r="T25" s="1232"/>
      <c r="U25" s="1236"/>
    </row>
    <row r="26" spans="1:21" s="42" customFormat="1" ht="59.25" customHeight="1" thickBot="1" x14ac:dyDescent="0.3">
      <c r="A26" s="1233"/>
      <c r="B26" s="1233"/>
      <c r="C26" s="1233"/>
      <c r="D26" s="1233"/>
      <c r="E26" s="1233"/>
      <c r="F26" s="1234"/>
      <c r="G26" s="1583" t="s">
        <v>1087</v>
      </c>
      <c r="H26" s="1584"/>
      <c r="I26" s="1585"/>
      <c r="J26" s="1586">
        <f>J25+J24</f>
        <v>229.5</v>
      </c>
      <c r="K26" s="1586"/>
      <c r="L26" s="1586">
        <f>L25+L24</f>
        <v>272</v>
      </c>
      <c r="M26" s="1586"/>
      <c r="N26" s="1586">
        <f>N25+N24</f>
        <v>412</v>
      </c>
      <c r="O26" s="1586"/>
      <c r="P26" s="1587">
        <f>P25+P24</f>
        <v>465.5</v>
      </c>
      <c r="Q26" s="1257"/>
      <c r="R26" s="1258"/>
      <c r="S26" s="1258"/>
      <c r="T26" s="1258"/>
      <c r="U26" s="1259"/>
    </row>
    <row r="27" spans="1:21" s="42" customFormat="1" ht="6.75" customHeight="1" thickBot="1" x14ac:dyDescent="0.3">
      <c r="A27" s="1233"/>
      <c r="B27" s="1233"/>
      <c r="C27" s="1233"/>
      <c r="D27" s="1233"/>
      <c r="E27" s="1233"/>
      <c r="F27" s="1234"/>
      <c r="G27" s="1252"/>
      <c r="H27" s="1253"/>
      <c r="I27" s="1254"/>
      <c r="J27" s="1255"/>
      <c r="K27" s="1255"/>
      <c r="L27" s="1255"/>
      <c r="M27" s="1255"/>
      <c r="N27" s="1255"/>
      <c r="O27" s="1255"/>
      <c r="P27" s="1256"/>
      <c r="Q27" s="1257"/>
      <c r="R27" s="1258"/>
      <c r="S27" s="1258"/>
      <c r="T27" s="1258"/>
      <c r="U27" s="1259"/>
    </row>
  </sheetData>
  <mergeCells count="44">
    <mergeCell ref="D1:G1"/>
    <mergeCell ref="I1:J1"/>
    <mergeCell ref="L1:Q1"/>
    <mergeCell ref="D2:G2"/>
    <mergeCell ref="I2:J2"/>
    <mergeCell ref="L2:Q2"/>
    <mergeCell ref="A20:F20"/>
    <mergeCell ref="A21:F21"/>
    <mergeCell ref="Q20:U20"/>
    <mergeCell ref="Q21:U21"/>
    <mergeCell ref="A18:F18"/>
    <mergeCell ref="A19:F19"/>
    <mergeCell ref="Q18:U18"/>
    <mergeCell ref="Q19:U19"/>
    <mergeCell ref="A24:F24"/>
    <mergeCell ref="Q24:U24"/>
    <mergeCell ref="Q9:U9"/>
    <mergeCell ref="Q12:U12"/>
    <mergeCell ref="G7:P7"/>
    <mergeCell ref="K8:L8"/>
    <mergeCell ref="Q22:U22"/>
    <mergeCell ref="Q16:U16"/>
    <mergeCell ref="Q13:U13"/>
    <mergeCell ref="I8:J8"/>
    <mergeCell ref="A16:F16"/>
    <mergeCell ref="A13:F13"/>
    <mergeCell ref="A14:F14"/>
    <mergeCell ref="Q14:U14"/>
    <mergeCell ref="M8:N8"/>
    <mergeCell ref="O8:P8"/>
    <mergeCell ref="A4:S4"/>
    <mergeCell ref="T4:U4"/>
    <mergeCell ref="A17:F17"/>
    <mergeCell ref="A11:F11"/>
    <mergeCell ref="Q11:U11"/>
    <mergeCell ref="A8:F8"/>
    <mergeCell ref="Q10:U10"/>
    <mergeCell ref="A9:F9"/>
    <mergeCell ref="A10:F10"/>
    <mergeCell ref="Q17:U17"/>
    <mergeCell ref="A15:F15"/>
    <mergeCell ref="A12:F12"/>
    <mergeCell ref="A5:B5"/>
    <mergeCell ref="C5:U5"/>
  </mergeCells>
  <conditionalFormatting sqref="S2">
    <cfRule type="iconSet" priority="2">
      <iconSet iconSet="3Symbols2" showValue="0">
        <cfvo type="percent" val="0"/>
        <cfvo type="num" val="0"/>
        <cfvo type="num" val="10"/>
      </iconSet>
    </cfRule>
  </conditionalFormatting>
  <conditionalFormatting sqref="T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700-000000000000}">
      <formula1>AvancementTheme</formula1>
    </dataValidation>
  </dataValidations>
  <hyperlinks>
    <hyperlink ref="S1" location="DPDV_10BP" display="PdV" xr:uid="{00000000-0004-0000-0700-000000000000}"/>
    <hyperlink ref="T1" location="DKPI_10BP" display="KPI's" xr:uid="{00000000-0004-0000-0700-000001000000}"/>
  </hyperlinks>
  <pageMargins left="0.70866141732283472" right="0.70866141732283472" top="0.74803149606299213" bottom="0.74803149606299213" header="0.31496062992125984" footer="0.31496062992125984"/>
  <pageSetup paperSize="9" scale="35" orientation="portrait" r:id="rId1"/>
  <headerFooter>
    <oddHeader>&amp;LPAD Methodology (c) 2013-2014&amp;RStrategic Management Workshop</oddHeader>
    <oddFooter>&amp;L&amp;F&amp;C&amp;A&amp;RSituation au : &amp;D - page : &amp;P/&amp;N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1">
    <tabColor rgb="FF92D050"/>
    <pageSetUpPr fitToPage="1"/>
  </sheetPr>
  <dimension ref="A1:U84"/>
  <sheetViews>
    <sheetView showGridLines="0" showRowColHeaders="0" zoomScale="90" zoomScaleNormal="90" workbookViewId="0">
      <pane ySplit="4" topLeftCell="A14" activePane="bottomLeft" state="frozen"/>
      <selection activeCell="C1" sqref="C1"/>
      <selection pane="bottomLeft" activeCell="A4" sqref="A4:S4"/>
    </sheetView>
  </sheetViews>
  <sheetFormatPr baseColWidth="10" defaultColWidth="11.453125" defaultRowHeight="14.5" x14ac:dyDescent="0.35"/>
  <cols>
    <col min="1" max="1" width="6.26953125" style="61" customWidth="1"/>
    <col min="2" max="2" width="11.453125" style="61"/>
    <col min="3" max="3" width="19.26953125" style="61" customWidth="1"/>
    <col min="4" max="7" width="11.453125" style="61"/>
    <col min="8" max="8" width="15.54296875" style="61" customWidth="1"/>
    <col min="9" max="9" width="13.81640625" style="61" bestFit="1" customWidth="1"/>
    <col min="10" max="10" width="12.81640625" style="61" customWidth="1"/>
    <col min="11" max="11" width="9.54296875" style="61" customWidth="1"/>
    <col min="12" max="12" width="11.453125" style="61"/>
    <col min="13" max="13" width="16.54296875" style="61" customWidth="1"/>
    <col min="14" max="14" width="11.453125" style="61"/>
    <col min="15" max="15" width="8.26953125" style="61" customWidth="1"/>
    <col min="16" max="17" width="11.453125" style="61"/>
    <col min="18" max="18" width="10.81640625" style="61" customWidth="1"/>
    <col min="19" max="19" width="9.453125" style="61" customWidth="1"/>
    <col min="20" max="16384" width="11.453125" style="61"/>
  </cols>
  <sheetData>
    <row r="1" spans="1:21" s="55" customFormat="1" ht="18.75" customHeight="1" x14ac:dyDescent="0.35">
      <c r="A1" s="1317"/>
      <c r="B1" s="1317"/>
      <c r="C1" s="1317"/>
      <c r="D1" s="1995" t="s">
        <v>5</v>
      </c>
      <c r="E1" s="1995"/>
      <c r="F1" s="1995"/>
      <c r="G1" s="1995"/>
      <c r="H1" s="1995"/>
      <c r="I1" s="1995"/>
      <c r="J1" s="1995"/>
      <c r="K1" s="396"/>
      <c r="L1" s="1995" t="s">
        <v>6</v>
      </c>
      <c r="M1" s="1995"/>
      <c r="N1" s="1317"/>
      <c r="O1" s="1995" t="s">
        <v>9</v>
      </c>
      <c r="P1" s="1995"/>
      <c r="Q1" s="1317"/>
      <c r="R1" s="447" t="s">
        <v>2</v>
      </c>
      <c r="S1" s="447" t="s">
        <v>3</v>
      </c>
      <c r="T1" s="450"/>
    </row>
    <row r="2" spans="1:21" s="59" customFormat="1" ht="18" customHeight="1" x14ac:dyDescent="0.35">
      <c r="A2" s="398"/>
      <c r="B2" s="398"/>
      <c r="C2" s="398"/>
      <c r="D2" s="1996" t="str">
        <f>NomClient</f>
        <v>BestEditor</v>
      </c>
      <c r="E2" s="1997"/>
      <c r="F2" s="1997"/>
      <c r="G2" s="1997"/>
      <c r="H2" s="1997"/>
      <c r="I2" s="1997"/>
      <c r="J2" s="1998"/>
      <c r="K2" s="398"/>
      <c r="L2" s="1999" t="s">
        <v>281</v>
      </c>
      <c r="M2" s="2000"/>
      <c r="N2" s="398"/>
      <c r="O2" s="2001">
        <v>41911.443553240744</v>
      </c>
      <c r="P2" s="2002"/>
      <c r="Q2" s="399"/>
      <c r="R2" s="448" t="e">
        <f>IF(LEN(DPDV_02AT)&gt;0,LEN(DPDV_02AT),0-PDV_NBmini)</f>
        <v>#REF!</v>
      </c>
      <c r="S2" s="448" t="e">
        <f>IF(LEN(DKPI_02AT)&gt;0,LEN(DKPI_02AT),0-KPI_NBmini)</f>
        <v>#REF!</v>
      </c>
      <c r="T2" s="451"/>
    </row>
    <row r="3" spans="1:21" ht="6.75" customHeight="1" thickBot="1" x14ac:dyDescent="0.4">
      <c r="A3" s="401"/>
      <c r="B3" s="401"/>
      <c r="C3" s="401"/>
      <c r="D3" s="401"/>
      <c r="E3" s="401"/>
      <c r="F3" s="401"/>
      <c r="G3" s="401"/>
      <c r="H3" s="401"/>
      <c r="I3" s="401"/>
      <c r="J3" s="401"/>
      <c r="K3" s="401"/>
      <c r="L3" s="401"/>
      <c r="M3" s="401"/>
      <c r="N3" s="401"/>
      <c r="O3" s="401"/>
      <c r="P3" s="401"/>
      <c r="Q3" s="401"/>
      <c r="R3" s="401"/>
      <c r="S3" s="401"/>
      <c r="T3" s="64"/>
    </row>
    <row r="4" spans="1:21" s="1" customFormat="1" ht="24.75" customHeight="1" thickBot="1" x14ac:dyDescent="0.4">
      <c r="A4" s="2015" t="s">
        <v>1725</v>
      </c>
      <c r="B4" s="2015"/>
      <c r="C4" s="2015"/>
      <c r="D4" s="2015"/>
      <c r="E4" s="2015"/>
      <c r="F4" s="2015"/>
      <c r="G4" s="2015"/>
      <c r="H4" s="2015"/>
      <c r="I4" s="2015"/>
      <c r="J4" s="2015"/>
      <c r="K4" s="2015"/>
      <c r="L4" s="2015"/>
      <c r="M4" s="2015"/>
      <c r="N4" s="2015"/>
      <c r="O4" s="2015"/>
      <c r="P4" s="2015"/>
      <c r="Q4" s="2015"/>
      <c r="R4" s="2015"/>
      <c r="S4" s="2016"/>
      <c r="T4" s="435"/>
    </row>
    <row r="5" spans="1:21" s="193" customFormat="1" ht="35.25" customHeight="1" x14ac:dyDescent="0.35">
      <c r="A5" s="2017" t="s">
        <v>14</v>
      </c>
      <c r="B5" s="2017"/>
      <c r="C5" s="2018" t="s">
        <v>1315</v>
      </c>
      <c r="D5" s="2019"/>
      <c r="E5" s="2019"/>
      <c r="F5" s="2019"/>
      <c r="G5" s="2019"/>
      <c r="H5" s="2019"/>
      <c r="I5" s="2019"/>
      <c r="J5" s="2019"/>
      <c r="K5" s="2019"/>
      <c r="L5" s="2019"/>
      <c r="M5" s="2019"/>
      <c r="N5" s="2019"/>
      <c r="O5" s="2019"/>
      <c r="P5" s="2019"/>
      <c r="Q5" s="2019"/>
      <c r="R5" s="2019"/>
      <c r="S5" s="2019"/>
      <c r="T5" s="452"/>
    </row>
    <row r="6" spans="1:21" ht="7.5" customHeight="1" thickBot="1" x14ac:dyDescent="0.4">
      <c r="P6" s="64"/>
      <c r="Q6" s="64"/>
      <c r="R6" s="64"/>
    </row>
    <row r="7" spans="1:21" s="51" customFormat="1" ht="26.5" thickTop="1" x14ac:dyDescent="0.25">
      <c r="B7" s="2250" t="s">
        <v>670</v>
      </c>
      <c r="C7" s="2251"/>
      <c r="D7" s="2251"/>
      <c r="E7" s="2251"/>
      <c r="F7" s="2251"/>
      <c r="G7" s="2252"/>
      <c r="H7" s="1588" t="s">
        <v>379</v>
      </c>
      <c r="I7" s="1588" t="s">
        <v>1330</v>
      </c>
      <c r="J7" s="1589" t="s">
        <v>1318</v>
      </c>
      <c r="K7" s="2253"/>
      <c r="L7" s="2254"/>
      <c r="M7" s="2254"/>
      <c r="N7" s="2254"/>
      <c r="O7" s="2254"/>
      <c r="P7" s="2254"/>
      <c r="Q7" s="1561"/>
      <c r="R7" s="1561"/>
      <c r="S7" s="1561"/>
      <c r="T7" s="1561"/>
      <c r="U7" s="1561"/>
    </row>
    <row r="8" spans="1:21" s="25" customFormat="1" ht="13" x14ac:dyDescent="0.35">
      <c r="B8" s="2239"/>
      <c r="C8" s="2176"/>
      <c r="D8" s="2176"/>
      <c r="E8" s="2176"/>
      <c r="F8" s="2176"/>
      <c r="G8" s="2176"/>
      <c r="H8" s="1543"/>
      <c r="I8" s="1565"/>
      <c r="J8" s="1567"/>
      <c r="K8" s="1562"/>
      <c r="L8" s="1563"/>
      <c r="M8" s="1563"/>
      <c r="N8" s="1563"/>
      <c r="O8" s="1563"/>
      <c r="P8" s="1563"/>
      <c r="Q8" s="2246"/>
      <c r="R8" s="2246"/>
      <c r="S8" s="2246"/>
      <c r="T8" s="2246"/>
      <c r="U8" s="2246"/>
    </row>
    <row r="9" spans="1:21" s="1479" customFormat="1" ht="23.25" customHeight="1" x14ac:dyDescent="0.25">
      <c r="B9" s="2218" t="s">
        <v>1312</v>
      </c>
      <c r="C9" s="2219"/>
      <c r="D9" s="2219"/>
      <c r="E9" s="2219"/>
      <c r="F9" s="2219"/>
      <c r="G9" s="2220"/>
      <c r="H9" s="1549"/>
      <c r="I9" s="1549"/>
      <c r="J9" s="1568"/>
      <c r="K9" s="1564"/>
      <c r="L9" s="1545"/>
      <c r="M9" s="1545"/>
      <c r="N9" s="1545"/>
      <c r="O9" s="1545"/>
      <c r="P9" s="1545"/>
      <c r="Q9" s="1545"/>
      <c r="R9" s="1545"/>
      <c r="S9" s="1545"/>
      <c r="T9" s="1545"/>
      <c r="U9" s="1545"/>
    </row>
    <row r="10" spans="1:21" s="1479" customFormat="1" ht="32.25" customHeight="1" x14ac:dyDescent="0.25">
      <c r="B10" s="2215" t="s">
        <v>1327</v>
      </c>
      <c r="C10" s="2216"/>
      <c r="D10" s="2216"/>
      <c r="E10" s="2216"/>
      <c r="F10" s="2216"/>
      <c r="G10" s="2217"/>
      <c r="H10" s="1550"/>
      <c r="I10" s="1546"/>
      <c r="J10" s="1554"/>
      <c r="K10" s="1564"/>
      <c r="L10" s="1545"/>
      <c r="M10" s="1545"/>
      <c r="N10" s="1545"/>
      <c r="O10" s="1545"/>
      <c r="P10" s="1545"/>
      <c r="Q10" s="1545"/>
      <c r="R10" s="1545"/>
      <c r="S10" s="1545"/>
      <c r="T10" s="1545"/>
      <c r="U10" s="1545"/>
    </row>
    <row r="11" spans="1:21" s="1479" customFormat="1" ht="25.5" customHeight="1" x14ac:dyDescent="0.25">
      <c r="B11" s="2203" t="s">
        <v>1328</v>
      </c>
      <c r="C11" s="2168"/>
      <c r="D11" s="2168"/>
      <c r="E11" s="2168"/>
      <c r="F11" s="2168"/>
      <c r="G11" s="2204"/>
      <c r="H11" s="1590">
        <v>1</v>
      </c>
      <c r="I11" s="1591">
        <v>2</v>
      </c>
      <c r="J11" s="1573">
        <f>H11*I11</f>
        <v>2</v>
      </c>
    </row>
    <row r="12" spans="1:21" s="1479" customFormat="1" ht="30" customHeight="1" x14ac:dyDescent="0.25">
      <c r="B12" s="2247" t="s">
        <v>1313</v>
      </c>
      <c r="C12" s="2248"/>
      <c r="D12" s="2248"/>
      <c r="E12" s="2248"/>
      <c r="F12" s="2248"/>
      <c r="G12" s="2249"/>
      <c r="H12" s="1590">
        <v>0.5</v>
      </c>
      <c r="I12" s="1591">
        <v>5</v>
      </c>
      <c r="J12" s="1573">
        <f>H12*I12</f>
        <v>2.5</v>
      </c>
    </row>
    <row r="13" spans="1:21" s="1479" customFormat="1" ht="30" customHeight="1" x14ac:dyDescent="0.25">
      <c r="B13" s="2203" t="s">
        <v>1314</v>
      </c>
      <c r="C13" s="2168"/>
      <c r="D13" s="2168"/>
      <c r="E13" s="2168"/>
      <c r="F13" s="2168"/>
      <c r="G13" s="2204"/>
      <c r="H13" s="1590">
        <v>2</v>
      </c>
      <c r="I13" s="1591">
        <v>1</v>
      </c>
      <c r="J13" s="1573">
        <f>H13*I13</f>
        <v>2</v>
      </c>
    </row>
    <row r="14" spans="1:21" s="1479" customFormat="1" ht="30" customHeight="1" x14ac:dyDescent="0.25">
      <c r="B14" s="2203" t="s">
        <v>1329</v>
      </c>
      <c r="C14" s="2168"/>
      <c r="D14" s="2168"/>
      <c r="E14" s="2168"/>
      <c r="F14" s="2168"/>
      <c r="G14" s="2204"/>
      <c r="H14" s="1590">
        <v>3</v>
      </c>
      <c r="I14" s="1591">
        <v>1.5</v>
      </c>
      <c r="J14" s="1573">
        <f>H14*I14</f>
        <v>4.5</v>
      </c>
    </row>
    <row r="15" spans="1:21" s="1479" customFormat="1" ht="30" customHeight="1" x14ac:dyDescent="0.25">
      <c r="B15" s="2203" t="s">
        <v>1319</v>
      </c>
      <c r="C15" s="2168"/>
      <c r="D15" s="2168"/>
      <c r="E15" s="2168"/>
      <c r="F15" s="2168"/>
      <c r="G15" s="2204"/>
      <c r="H15" s="1571"/>
      <c r="I15" s="1572"/>
      <c r="J15" s="1573">
        <f>H15*I15</f>
        <v>0</v>
      </c>
    </row>
    <row r="16" spans="1:21" s="1479" customFormat="1" ht="20.25" customHeight="1" x14ac:dyDescent="0.3">
      <c r="B16" s="2243" t="s">
        <v>1300</v>
      </c>
      <c r="C16" s="2244"/>
      <c r="D16" s="2244"/>
      <c r="E16" s="2244"/>
      <c r="F16" s="2244"/>
      <c r="G16" s="2245"/>
      <c r="H16" s="1546"/>
      <c r="I16" s="1546"/>
      <c r="J16" s="1554"/>
    </row>
    <row r="17" spans="2:10" s="1479" customFormat="1" ht="30.75" customHeight="1" x14ac:dyDescent="0.25">
      <c r="B17" s="2203" t="s">
        <v>42</v>
      </c>
      <c r="C17" s="2168"/>
      <c r="D17" s="2168"/>
      <c r="E17" s="2168"/>
      <c r="F17" s="2168"/>
      <c r="G17" s="2204"/>
      <c r="H17" s="1590">
        <v>10</v>
      </c>
      <c r="I17" s="1591">
        <v>0.4</v>
      </c>
      <c r="J17" s="1573">
        <f>H17*I17</f>
        <v>4</v>
      </c>
    </row>
    <row r="18" spans="2:10" s="1479" customFormat="1" ht="29.25" customHeight="1" x14ac:dyDescent="0.25">
      <c r="B18" s="2203" t="s">
        <v>1323</v>
      </c>
      <c r="C18" s="2168"/>
      <c r="D18" s="2168"/>
      <c r="E18" s="2168"/>
      <c r="F18" s="2168"/>
      <c r="G18" s="2204"/>
      <c r="H18" s="1590">
        <v>3</v>
      </c>
      <c r="I18" s="1591">
        <v>0.4</v>
      </c>
      <c r="J18" s="1573">
        <f>H18*I18</f>
        <v>1.2000000000000002</v>
      </c>
    </row>
    <row r="19" spans="2:10" s="1479" customFormat="1" ht="30" customHeight="1" x14ac:dyDescent="0.25">
      <c r="B19" s="2203" t="s">
        <v>1301</v>
      </c>
      <c r="C19" s="2168"/>
      <c r="D19" s="2168"/>
      <c r="E19" s="2168"/>
      <c r="F19" s="2168"/>
      <c r="G19" s="2204"/>
      <c r="H19" s="1590">
        <v>10</v>
      </c>
      <c r="I19" s="1591">
        <v>0.5</v>
      </c>
      <c r="J19" s="1573">
        <f>H19*I19</f>
        <v>5</v>
      </c>
    </row>
    <row r="20" spans="2:10" s="1479" customFormat="1" ht="29.25" customHeight="1" x14ac:dyDescent="0.25">
      <c r="B20" s="2203" t="s">
        <v>1324</v>
      </c>
      <c r="C20" s="2168"/>
      <c r="D20" s="2168"/>
      <c r="E20" s="2168"/>
      <c r="F20" s="2168"/>
      <c r="G20" s="2204"/>
      <c r="H20" s="1590">
        <v>6</v>
      </c>
      <c r="I20" s="1591">
        <v>0.7</v>
      </c>
      <c r="J20" s="1573">
        <f>H20*I20</f>
        <v>4.1999999999999993</v>
      </c>
    </row>
    <row r="21" spans="2:10" s="1479" customFormat="1" ht="15.5" x14ac:dyDescent="0.25">
      <c r="B21" s="2203"/>
      <c r="C21" s="2168"/>
      <c r="D21" s="2168"/>
      <c r="E21" s="2168"/>
      <c r="F21" s="2168"/>
      <c r="G21" s="2204"/>
      <c r="H21" s="1571"/>
      <c r="I21" s="1572"/>
      <c r="J21" s="1573"/>
    </row>
    <row r="22" spans="2:10" s="1479" customFormat="1" ht="15.5" x14ac:dyDescent="0.25">
      <c r="B22" s="2240"/>
      <c r="C22" s="2241"/>
      <c r="D22" s="2241"/>
      <c r="E22" s="2241"/>
      <c r="F22" s="2241"/>
      <c r="G22" s="2242"/>
      <c r="H22" s="1571"/>
      <c r="I22" s="1572"/>
      <c r="J22" s="1573"/>
    </row>
    <row r="23" spans="2:10" s="1479" customFormat="1" ht="15.5" x14ac:dyDescent="0.25">
      <c r="B23" s="2212" t="s">
        <v>1316</v>
      </c>
      <c r="C23" s="2213"/>
      <c r="D23" s="2213"/>
      <c r="E23" s="2213"/>
      <c r="F23" s="2213"/>
      <c r="G23" s="2214"/>
      <c r="H23" s="1551"/>
      <c r="I23" s="1551"/>
      <c r="J23" s="1555">
        <f>SUM(J10:J22)</f>
        <v>25.4</v>
      </c>
    </row>
    <row r="24" spans="2:10" s="1479" customFormat="1" ht="23.25" customHeight="1" x14ac:dyDescent="0.25">
      <c r="B24" s="2218" t="s">
        <v>1317</v>
      </c>
      <c r="C24" s="2219"/>
      <c r="D24" s="2219"/>
      <c r="E24" s="2219"/>
      <c r="F24" s="2219"/>
      <c r="G24" s="2220"/>
      <c r="H24" s="1546"/>
      <c r="I24" s="1546"/>
      <c r="J24" s="1554"/>
    </row>
    <row r="25" spans="2:10" s="1479" customFormat="1" ht="23.25" customHeight="1" x14ac:dyDescent="0.25">
      <c r="B25" s="2215" t="s">
        <v>1320</v>
      </c>
      <c r="C25" s="2216"/>
      <c r="D25" s="2216"/>
      <c r="E25" s="2216"/>
      <c r="F25" s="2216"/>
      <c r="G25" s="2217"/>
      <c r="H25" s="1546"/>
      <c r="I25" s="1546"/>
      <c r="J25" s="1554"/>
    </row>
    <row r="26" spans="2:10" s="1479" customFormat="1" ht="25.5" customHeight="1" x14ac:dyDescent="0.25">
      <c r="B26" s="2203" t="s">
        <v>1331</v>
      </c>
      <c r="C26" s="2168"/>
      <c r="D26" s="2168"/>
      <c r="E26" s="2168"/>
      <c r="F26" s="2168"/>
      <c r="G26" s="2204"/>
      <c r="H26" s="1590">
        <v>3</v>
      </c>
      <c r="I26" s="1591">
        <v>0.5</v>
      </c>
      <c r="J26" s="1573">
        <f>I26*H26</f>
        <v>1.5</v>
      </c>
    </row>
    <row r="27" spans="2:10" s="1479" customFormat="1" ht="30" customHeight="1" x14ac:dyDescent="0.25">
      <c r="B27" s="2203" t="s">
        <v>1332</v>
      </c>
      <c r="C27" s="2168"/>
      <c r="D27" s="2168"/>
      <c r="E27" s="2168"/>
      <c r="F27" s="2168"/>
      <c r="G27" s="2204"/>
      <c r="H27" s="1590">
        <v>1</v>
      </c>
      <c r="I27" s="1591">
        <v>0.5</v>
      </c>
      <c r="J27" s="1573">
        <f>I27*H27</f>
        <v>0.5</v>
      </c>
    </row>
    <row r="28" spans="2:10" s="1479" customFormat="1" ht="30" customHeight="1" x14ac:dyDescent="0.25">
      <c r="B28" s="2210" t="s">
        <v>1325</v>
      </c>
      <c r="C28" s="2211"/>
      <c r="D28" s="2211"/>
      <c r="E28" s="2211"/>
      <c r="F28" s="2211"/>
      <c r="G28" s="1592">
        <v>0.66</v>
      </c>
      <c r="H28" s="1571"/>
      <c r="I28" s="1572"/>
      <c r="J28" s="1573">
        <f>SUM(J26:J27)/ (100%-G28)*G28</f>
        <v>3.882352941176471</v>
      </c>
    </row>
    <row r="29" spans="2:10" s="1479" customFormat="1" ht="30" customHeight="1" x14ac:dyDescent="0.25">
      <c r="B29" s="2203"/>
      <c r="C29" s="2168"/>
      <c r="D29" s="2168"/>
      <c r="E29" s="2168"/>
      <c r="F29" s="2168"/>
      <c r="G29" s="2204"/>
      <c r="H29" s="1571"/>
      <c r="I29" s="1572"/>
      <c r="J29" s="1573">
        <f>H29*I29</f>
        <v>0</v>
      </c>
    </row>
    <row r="30" spans="2:10" s="1479" customFormat="1" ht="30.75" customHeight="1" x14ac:dyDescent="0.25">
      <c r="B30" s="2215" t="s">
        <v>1302</v>
      </c>
      <c r="C30" s="2216"/>
      <c r="D30" s="2216"/>
      <c r="E30" s="2216" t="s">
        <v>1302</v>
      </c>
      <c r="F30" s="2216"/>
      <c r="G30" s="2217"/>
      <c r="H30" s="1547"/>
      <c r="I30" s="1547"/>
      <c r="J30" s="1554"/>
    </row>
    <row r="31" spans="2:10" s="1479" customFormat="1" ht="29.25" customHeight="1" x14ac:dyDescent="0.25">
      <c r="B31" s="2203" t="s">
        <v>1303</v>
      </c>
      <c r="C31" s="2168"/>
      <c r="D31" s="2168"/>
      <c r="E31" s="2168" t="s">
        <v>1303</v>
      </c>
      <c r="F31" s="2168"/>
      <c r="G31" s="2204"/>
      <c r="H31" s="1590">
        <v>3</v>
      </c>
      <c r="I31" s="1591">
        <v>0.5</v>
      </c>
      <c r="J31" s="1573">
        <f>H31*I31</f>
        <v>1.5</v>
      </c>
    </row>
    <row r="32" spans="2:10" s="1479" customFormat="1" ht="30" customHeight="1" x14ac:dyDescent="0.25">
      <c r="B32" s="2203" t="s">
        <v>1304</v>
      </c>
      <c r="C32" s="2168"/>
      <c r="D32" s="2168"/>
      <c r="E32" s="2168" t="s">
        <v>1304</v>
      </c>
      <c r="F32" s="2168"/>
      <c r="G32" s="2204"/>
      <c r="H32" s="1590">
        <v>5</v>
      </c>
      <c r="I32" s="1591">
        <v>0.5</v>
      </c>
      <c r="J32" s="1573">
        <f>H32*I32</f>
        <v>2.5</v>
      </c>
    </row>
    <row r="33" spans="2:10" s="1479" customFormat="1" ht="29.25" customHeight="1" x14ac:dyDescent="0.25">
      <c r="B33" s="2203" t="s">
        <v>1305</v>
      </c>
      <c r="C33" s="2168"/>
      <c r="D33" s="2168"/>
      <c r="E33" s="2168" t="s">
        <v>1305</v>
      </c>
      <c r="F33" s="2168"/>
      <c r="G33" s="2204"/>
      <c r="H33" s="1590">
        <v>2</v>
      </c>
      <c r="I33" s="1591">
        <v>0.5</v>
      </c>
      <c r="J33" s="1573">
        <f>H33*I33</f>
        <v>1</v>
      </c>
    </row>
    <row r="34" spans="2:10" s="1479" customFormat="1" ht="29.25" customHeight="1" x14ac:dyDescent="0.25">
      <c r="B34" s="2203" t="s">
        <v>1333</v>
      </c>
      <c r="C34" s="2168"/>
      <c r="D34" s="2168"/>
      <c r="E34" s="2168" t="s">
        <v>1305</v>
      </c>
      <c r="F34" s="2168"/>
      <c r="G34" s="2204"/>
      <c r="H34" s="1590">
        <v>3</v>
      </c>
      <c r="I34" s="1591">
        <v>0.5</v>
      </c>
      <c r="J34" s="1573">
        <f>H34*I34</f>
        <v>1.5</v>
      </c>
    </row>
    <row r="35" spans="2:10" s="1479" customFormat="1" ht="30" customHeight="1" x14ac:dyDescent="0.25">
      <c r="B35" s="2203" t="s">
        <v>1306</v>
      </c>
      <c r="C35" s="2168"/>
      <c r="D35" s="2168"/>
      <c r="E35" s="2168" t="s">
        <v>1306</v>
      </c>
      <c r="F35" s="2168"/>
      <c r="G35" s="2204"/>
      <c r="H35" s="1590">
        <v>4</v>
      </c>
      <c r="I35" s="1591">
        <v>0.5</v>
      </c>
      <c r="J35" s="1573">
        <f>H35*I35</f>
        <v>2</v>
      </c>
    </row>
    <row r="36" spans="2:10" s="1479" customFormat="1" ht="30" customHeight="1" x14ac:dyDescent="0.25">
      <c r="B36" s="2210" t="s">
        <v>1322</v>
      </c>
      <c r="C36" s="2211"/>
      <c r="D36" s="2211"/>
      <c r="E36" s="2211"/>
      <c r="F36" s="2211"/>
      <c r="G36" s="1592">
        <v>0.5</v>
      </c>
      <c r="H36" s="1571"/>
      <c r="I36" s="1572"/>
      <c r="J36" s="1573">
        <f>SUM(J31:J35)/ (100%-G36)*G36</f>
        <v>8.5</v>
      </c>
    </row>
    <row r="37" spans="2:10" s="1479" customFormat="1" ht="31.5" customHeight="1" x14ac:dyDescent="0.25">
      <c r="B37" s="2203" t="s">
        <v>1307</v>
      </c>
      <c r="C37" s="2168"/>
      <c r="D37" s="2168"/>
      <c r="E37" s="2168" t="s">
        <v>1307</v>
      </c>
      <c r="F37" s="2168"/>
      <c r="G37" s="2204"/>
      <c r="H37" s="1590">
        <v>3</v>
      </c>
      <c r="I37" s="1591">
        <v>0.4</v>
      </c>
      <c r="J37" s="1573">
        <f>H37*I37</f>
        <v>1.2000000000000002</v>
      </c>
    </row>
    <row r="38" spans="2:10" s="1479" customFormat="1" ht="15" customHeight="1" x14ac:dyDescent="0.25">
      <c r="B38" s="2212" t="s">
        <v>1321</v>
      </c>
      <c r="C38" s="2213"/>
      <c r="D38" s="2213"/>
      <c r="E38" s="2213"/>
      <c r="F38" s="2213"/>
      <c r="G38" s="2214"/>
      <c r="H38" s="1551"/>
      <c r="I38" s="1551"/>
      <c r="J38" s="1555">
        <f>SUM(J26:J37)</f>
        <v>24.08235294117647</v>
      </c>
    </row>
    <row r="39" spans="2:10" s="1552" customFormat="1" ht="22.5" customHeight="1" thickBot="1" x14ac:dyDescent="0.55000000000000004">
      <c r="B39" s="1556"/>
      <c r="C39" s="1557"/>
      <c r="D39" s="1557"/>
      <c r="E39" s="1557"/>
      <c r="F39" s="1558" t="s">
        <v>1326</v>
      </c>
      <c r="G39" s="1557"/>
      <c r="H39" s="1557"/>
      <c r="I39" s="1557"/>
      <c r="J39" s="1559">
        <f>J38+J23</f>
        <v>49.482352941176472</v>
      </c>
    </row>
    <row r="40" spans="2:10" ht="15.5" thickTop="1" thickBot="1" x14ac:dyDescent="0.4"/>
    <row r="41" spans="2:10" ht="34" thickBot="1" x14ac:dyDescent="0.8">
      <c r="F41" s="1593" t="s">
        <v>1350</v>
      </c>
    </row>
    <row r="42" spans="2:10" ht="15" thickBot="1" x14ac:dyDescent="0.4"/>
    <row r="43" spans="2:10" s="1479" customFormat="1" ht="23.25" customHeight="1" thickTop="1" x14ac:dyDescent="0.25">
      <c r="B43" s="2207" t="s">
        <v>1334</v>
      </c>
      <c r="C43" s="2208"/>
      <c r="D43" s="2208"/>
      <c r="E43" s="2208"/>
      <c r="F43" s="2208"/>
      <c r="G43" s="2209"/>
      <c r="H43" s="1553" t="s">
        <v>379</v>
      </c>
      <c r="I43" s="1553" t="s">
        <v>1330</v>
      </c>
      <c r="J43" s="1566" t="s">
        <v>1318</v>
      </c>
    </row>
    <row r="44" spans="2:10" s="1479" customFormat="1" ht="21" customHeight="1" x14ac:dyDescent="0.25">
      <c r="B44" s="2202" t="s">
        <v>1308</v>
      </c>
      <c r="C44" s="2168"/>
      <c r="D44" s="2168"/>
      <c r="E44" s="2168"/>
      <c r="F44" s="2168"/>
      <c r="G44" s="2168"/>
      <c r="H44" s="1571">
        <v>3</v>
      </c>
      <c r="I44" s="1572">
        <v>10</v>
      </c>
      <c r="J44" s="1573">
        <f>H44*I44</f>
        <v>30</v>
      </c>
    </row>
    <row r="45" spans="2:10" s="1479" customFormat="1" ht="24" customHeight="1" x14ac:dyDescent="0.25">
      <c r="B45" s="2202" t="s">
        <v>1309</v>
      </c>
      <c r="C45" s="2168"/>
      <c r="D45" s="2168"/>
      <c r="E45" s="2168"/>
      <c r="F45" s="2168"/>
      <c r="G45" s="2168"/>
      <c r="H45" s="1571"/>
      <c r="I45" s="1572"/>
      <c r="J45" s="1573" t="s">
        <v>838</v>
      </c>
    </row>
    <row r="46" spans="2:10" s="1479" customFormat="1" ht="28.5" customHeight="1" x14ac:dyDescent="0.25">
      <c r="B46" s="2202" t="s">
        <v>1310</v>
      </c>
      <c r="C46" s="2168" t="s">
        <v>1310</v>
      </c>
      <c r="D46" s="2168" t="s">
        <v>1310</v>
      </c>
      <c r="E46" s="2168" t="s">
        <v>1310</v>
      </c>
      <c r="F46" s="2168" t="s">
        <v>1310</v>
      </c>
      <c r="G46" s="2168" t="s">
        <v>1310</v>
      </c>
      <c r="H46" s="1571"/>
      <c r="I46" s="1572"/>
      <c r="J46" s="1573" t="s">
        <v>838</v>
      </c>
    </row>
    <row r="47" spans="2:10" ht="29.25" customHeight="1" x14ac:dyDescent="0.35">
      <c r="B47" s="2202" t="s">
        <v>1311</v>
      </c>
      <c r="C47" s="2168" t="s">
        <v>1311</v>
      </c>
      <c r="D47" s="2168" t="s">
        <v>1311</v>
      </c>
      <c r="E47" s="2168" t="s">
        <v>1311</v>
      </c>
      <c r="F47" s="2168" t="s">
        <v>1311</v>
      </c>
      <c r="G47" s="2168" t="s">
        <v>1311</v>
      </c>
      <c r="H47" s="1571"/>
      <c r="I47" s="1572"/>
      <c r="J47" s="1573" t="s">
        <v>838</v>
      </c>
    </row>
    <row r="48" spans="2:10" ht="16" thickBot="1" x14ac:dyDescent="0.4">
      <c r="B48" s="2205"/>
      <c r="C48" s="2206"/>
      <c r="D48" s="2206"/>
      <c r="E48" s="2206"/>
      <c r="F48" s="2206"/>
      <c r="G48" s="2206"/>
      <c r="H48" s="1569"/>
      <c r="I48" s="1569"/>
      <c r="J48" s="1570"/>
    </row>
    <row r="49" spans="2:10" ht="22" thickTop="1" thickBot="1" x14ac:dyDescent="0.55000000000000004">
      <c r="B49" s="1556"/>
      <c r="C49" s="1557"/>
      <c r="D49" s="1557"/>
      <c r="E49" s="1557"/>
      <c r="F49" s="1558" t="s">
        <v>1326</v>
      </c>
      <c r="G49" s="1557"/>
      <c r="H49" s="1557"/>
      <c r="I49" s="1557"/>
      <c r="J49" s="1559">
        <f>SUM(J44:J48)</f>
        <v>30</v>
      </c>
    </row>
    <row r="50" spans="2:10" ht="15" thickTop="1" x14ac:dyDescent="0.35">
      <c r="J50" s="1574"/>
    </row>
    <row r="70" spans="1:20" s="42" customFormat="1" ht="15" thickBot="1" x14ac:dyDescent="0.4">
      <c r="A70" s="61"/>
      <c r="B70" s="61"/>
      <c r="C70" s="61"/>
      <c r="D70" s="61"/>
      <c r="E70" s="61"/>
      <c r="F70" s="61"/>
      <c r="G70" s="61"/>
      <c r="H70" s="61"/>
      <c r="I70" s="61"/>
      <c r="J70" s="61"/>
      <c r="K70" s="61"/>
      <c r="L70" s="61"/>
      <c r="M70" s="61"/>
      <c r="N70" s="61"/>
      <c r="O70" s="61"/>
      <c r="P70" s="61"/>
      <c r="Q70" s="61"/>
      <c r="R70" s="61"/>
      <c r="S70" s="61"/>
      <c r="T70" s="61"/>
    </row>
    <row r="71" spans="1:20" s="26" customFormat="1" ht="22.5" customHeight="1" thickBot="1" x14ac:dyDescent="0.4">
      <c r="A71" s="61"/>
      <c r="B71" s="2231" t="s">
        <v>649</v>
      </c>
      <c r="C71" s="2232"/>
      <c r="D71" s="2232"/>
      <c r="E71" s="2233"/>
      <c r="F71" s="44"/>
      <c r="G71" s="44"/>
      <c r="H71" s="42"/>
      <c r="I71" s="42"/>
      <c r="J71" s="44"/>
      <c r="K71" s="42"/>
      <c r="L71" s="42"/>
      <c r="M71" s="42"/>
      <c r="N71" s="42"/>
      <c r="O71" s="42"/>
      <c r="P71" s="42"/>
      <c r="Q71" s="42"/>
      <c r="R71" s="42"/>
      <c r="S71" s="42"/>
      <c r="T71" s="42"/>
    </row>
    <row r="72" spans="1:20" s="42" customFormat="1" ht="25.5" thickBot="1" x14ac:dyDescent="0.3">
      <c r="B72" s="355"/>
      <c r="C72" s="1260" t="s">
        <v>667</v>
      </c>
      <c r="D72" s="1261" t="s">
        <v>1088</v>
      </c>
      <c r="E72" s="1262" t="s">
        <v>650</v>
      </c>
      <c r="F72" s="26"/>
      <c r="G72" s="26"/>
      <c r="H72" s="26"/>
      <c r="I72" s="26"/>
      <c r="J72" s="43"/>
      <c r="K72" s="26"/>
      <c r="L72" s="26"/>
      <c r="M72" s="26"/>
      <c r="N72" s="26"/>
      <c r="O72" s="26"/>
      <c r="P72" s="26"/>
      <c r="Q72" s="26"/>
      <c r="R72" s="26"/>
      <c r="S72" s="26"/>
      <c r="T72" s="26"/>
    </row>
    <row r="73" spans="1:20" s="42" customFormat="1" ht="25.5" thickBot="1" x14ac:dyDescent="0.3">
      <c r="B73" s="360" t="s">
        <v>147</v>
      </c>
      <c r="C73" s="361">
        <v>0.1</v>
      </c>
      <c r="D73" s="362">
        <v>2</v>
      </c>
      <c r="E73" s="1240">
        <f>C73*D73</f>
        <v>0.2</v>
      </c>
    </row>
    <row r="74" spans="1:20" s="42" customFormat="1" ht="33.75" customHeight="1" thickBot="1" x14ac:dyDescent="0.3">
      <c r="B74" s="360" t="s">
        <v>717</v>
      </c>
      <c r="C74" s="361">
        <v>0.03</v>
      </c>
      <c r="D74" s="362">
        <v>4</v>
      </c>
      <c r="E74" s="1240">
        <f>C74*D74</f>
        <v>0.12</v>
      </c>
    </row>
    <row r="75" spans="1:20" s="42" customFormat="1" ht="34.5" customHeight="1" thickBot="1" x14ac:dyDescent="0.3">
      <c r="B75" s="360" t="s">
        <v>718</v>
      </c>
      <c r="C75" s="363">
        <v>1.4999999999999999E-2</v>
      </c>
      <c r="D75" s="362">
        <v>6</v>
      </c>
      <c r="E75" s="1240">
        <f>C75*D75</f>
        <v>0.09</v>
      </c>
      <c r="F75" s="2234" t="s">
        <v>668</v>
      </c>
      <c r="G75" s="2235"/>
      <c r="H75" s="2236"/>
      <c r="I75" s="2236"/>
      <c r="J75" s="2236"/>
      <c r="K75" s="2236"/>
      <c r="L75" s="2236"/>
      <c r="M75" s="2236"/>
      <c r="N75" s="2236"/>
      <c r="O75" s="2236"/>
      <c r="P75" s="2236"/>
    </row>
    <row r="76" spans="1:20" s="42" customFormat="1" ht="30" customHeight="1" x14ac:dyDescent="0.25">
      <c r="B76" s="356"/>
      <c r="C76" s="358" t="s">
        <v>104</v>
      </c>
      <c r="D76" s="359">
        <f>SUM(D73:D75)</f>
        <v>12</v>
      </c>
      <c r="E76" s="1239">
        <f>SUM(E73:E75)</f>
        <v>0.41000000000000003</v>
      </c>
      <c r="F76" s="2237" t="s">
        <v>1094</v>
      </c>
      <c r="G76" s="2238"/>
      <c r="H76" s="1264">
        <f>E77</f>
        <v>3.4166666666666672E-2</v>
      </c>
      <c r="I76" s="1548"/>
      <c r="J76" s="1548"/>
      <c r="K76" s="1548"/>
      <c r="L76" s="1548"/>
      <c r="M76" s="1548"/>
      <c r="N76" s="1548"/>
      <c r="O76" s="1548"/>
      <c r="P76" s="1548"/>
    </row>
    <row r="77" spans="1:20" s="42" customFormat="1" ht="31.5" customHeight="1" thickBot="1" x14ac:dyDescent="0.3">
      <c r="B77" s="357"/>
      <c r="C77" s="295" t="s">
        <v>651</v>
      </c>
      <c r="D77" s="296"/>
      <c r="E77" s="1263">
        <f>E76/D76</f>
        <v>3.4166666666666672E-2</v>
      </c>
      <c r="F77" s="2221" t="s">
        <v>1095</v>
      </c>
      <c r="G77" s="2222"/>
      <c r="H77" s="1241">
        <v>4</v>
      </c>
      <c r="I77" s="1548"/>
      <c r="J77" s="1548"/>
      <c r="K77" s="1548"/>
      <c r="L77" s="1548"/>
      <c r="M77" s="1548"/>
      <c r="N77" s="1548"/>
      <c r="O77" s="1548"/>
      <c r="P77" s="1548"/>
    </row>
    <row r="78" spans="1:20" s="42" customFormat="1" ht="12.5" x14ac:dyDescent="0.25">
      <c r="E78" s="44"/>
      <c r="J78" s="44"/>
    </row>
    <row r="79" spans="1:20" s="42" customFormat="1" ht="13" thickBot="1" x14ac:dyDescent="0.3">
      <c r="E79" s="44"/>
      <c r="F79" s="44"/>
      <c r="G79" s="44"/>
      <c r="H79" s="44"/>
      <c r="I79" s="44"/>
      <c r="J79" s="44"/>
    </row>
    <row r="80" spans="1:20" s="42" customFormat="1" ht="14" x14ac:dyDescent="0.3">
      <c r="B80" s="2223" t="s">
        <v>377</v>
      </c>
      <c r="C80" s="2224"/>
      <c r="D80" s="1324">
        <f>H2</f>
        <v>0</v>
      </c>
      <c r="E80" s="1324">
        <f>J2</f>
        <v>0</v>
      </c>
      <c r="F80" s="1324" t="str">
        <f>L2</f>
        <v>1-A traiter</v>
      </c>
      <c r="G80" s="1324">
        <f>N2</f>
        <v>0</v>
      </c>
    </row>
    <row r="81" spans="1:20" s="42" customFormat="1" ht="20.25" customHeight="1" x14ac:dyDescent="0.25">
      <c r="B81" s="2225" t="s">
        <v>376</v>
      </c>
      <c r="C81" s="2226"/>
      <c r="D81" s="316" t="e">
        <f>#REF!</f>
        <v>#REF!</v>
      </c>
      <c r="E81" s="316" t="e">
        <f>#REF!</f>
        <v>#REF!</v>
      </c>
      <c r="F81" s="316" t="e">
        <f>#REF!</f>
        <v>#REF!</v>
      </c>
      <c r="G81" s="316" t="e">
        <f>#REF!</f>
        <v>#REF!</v>
      </c>
    </row>
    <row r="82" spans="1:20" s="42" customFormat="1" ht="30" customHeight="1" x14ac:dyDescent="0.25">
      <c r="B82" s="2227" t="s">
        <v>669</v>
      </c>
      <c r="C82" s="2228"/>
      <c r="D82" s="1237" t="e">
        <f>D81/#REF!/1000</f>
        <v>#REF!</v>
      </c>
      <c r="E82" s="1237" t="e">
        <f>E81/#REF!/1000</f>
        <v>#REF!</v>
      </c>
      <c r="F82" s="1237" t="e">
        <f>F81/#REF!/1000</f>
        <v>#REF!</v>
      </c>
      <c r="G82" s="1237" t="e">
        <f>G81/#REF!/1000</f>
        <v>#REF!</v>
      </c>
    </row>
    <row r="83" spans="1:20" s="42" customFormat="1" ht="24" customHeight="1" thickBot="1" x14ac:dyDescent="0.3">
      <c r="B83" s="2229" t="s">
        <v>375</v>
      </c>
      <c r="C83" s="2230"/>
      <c r="D83" s="1238" t="e">
        <f>D81/#REF!/#REF!/1000</f>
        <v>#REF!</v>
      </c>
      <c r="E83" s="1238" t="e">
        <f>E81/#REF!/#REF!/1000</f>
        <v>#REF!</v>
      </c>
      <c r="F83" s="1238" t="e">
        <f>F81/#REF!/#REF!/1000</f>
        <v>#REF!</v>
      </c>
      <c r="G83" s="1238" t="e">
        <f>G81/#REF!/#REF!/1000</f>
        <v>#REF!</v>
      </c>
    </row>
    <row r="84" spans="1:20" x14ac:dyDescent="0.35">
      <c r="A84" s="42"/>
      <c r="B84" s="42"/>
      <c r="C84" s="42"/>
      <c r="D84" s="42"/>
      <c r="E84" s="42"/>
      <c r="F84" s="42"/>
      <c r="G84" s="42"/>
      <c r="H84" s="42"/>
      <c r="I84" s="42"/>
      <c r="J84" s="42"/>
      <c r="K84" s="42"/>
      <c r="L84" s="42"/>
      <c r="M84" s="42"/>
      <c r="N84" s="42"/>
      <c r="O84" s="42"/>
      <c r="P84" s="42"/>
      <c r="Q84" s="42"/>
      <c r="R84" s="42"/>
      <c r="S84" s="42"/>
      <c r="T84" s="42"/>
    </row>
  </sheetData>
  <mergeCells count="60">
    <mergeCell ref="D1:J1"/>
    <mergeCell ref="L1:M1"/>
    <mergeCell ref="O1:P1"/>
    <mergeCell ref="D2:J2"/>
    <mergeCell ref="L2:M2"/>
    <mergeCell ref="O2:P2"/>
    <mergeCell ref="B7:G7"/>
    <mergeCell ref="K7:L7"/>
    <mergeCell ref="M7:N7"/>
    <mergeCell ref="O7:P7"/>
    <mergeCell ref="A4:S4"/>
    <mergeCell ref="A5:B5"/>
    <mergeCell ref="C5:S5"/>
    <mergeCell ref="Q8:U8"/>
    <mergeCell ref="B11:G11"/>
    <mergeCell ref="B12:G12"/>
    <mergeCell ref="B13:G13"/>
    <mergeCell ref="B21:G21"/>
    <mergeCell ref="B71:E71"/>
    <mergeCell ref="F75:G75"/>
    <mergeCell ref="H75:P75"/>
    <mergeCell ref="F76:G76"/>
    <mergeCell ref="B8:G8"/>
    <mergeCell ref="B29:G29"/>
    <mergeCell ref="B22:G22"/>
    <mergeCell ref="B23:G23"/>
    <mergeCell ref="B9:G9"/>
    <mergeCell ref="B17:G17"/>
    <mergeCell ref="B18:G18"/>
    <mergeCell ref="B19:G19"/>
    <mergeCell ref="B20:G20"/>
    <mergeCell ref="B10:G10"/>
    <mergeCell ref="B16:G16"/>
    <mergeCell ref="B14:G14"/>
    <mergeCell ref="F77:G77"/>
    <mergeCell ref="B80:C80"/>
    <mergeCell ref="B81:C81"/>
    <mergeCell ref="B82:C82"/>
    <mergeCell ref="B83:C83"/>
    <mergeCell ref="B48:G48"/>
    <mergeCell ref="B37:G37"/>
    <mergeCell ref="B43:G43"/>
    <mergeCell ref="B15:G15"/>
    <mergeCell ref="B28:F28"/>
    <mergeCell ref="B36:F36"/>
    <mergeCell ref="B38:G38"/>
    <mergeCell ref="B30:G30"/>
    <mergeCell ref="B31:G31"/>
    <mergeCell ref="B32:G32"/>
    <mergeCell ref="B33:G33"/>
    <mergeCell ref="B35:G35"/>
    <mergeCell ref="B24:G24"/>
    <mergeCell ref="B25:G25"/>
    <mergeCell ref="B26:G26"/>
    <mergeCell ref="B27:G27"/>
    <mergeCell ref="B44:G44"/>
    <mergeCell ref="B45:G45"/>
    <mergeCell ref="B46:G46"/>
    <mergeCell ref="B34:G34"/>
    <mergeCell ref="B47:G47"/>
  </mergeCells>
  <conditionalFormatting sqref="R2">
    <cfRule type="iconSet" priority="2">
      <iconSet iconSet="3Symbols2" showValue="0">
        <cfvo type="percent" val="0"/>
        <cfvo type="num" val="0"/>
        <cfvo type="num" val="10"/>
      </iconSet>
    </cfRule>
  </conditionalFormatting>
  <conditionalFormatting sqref="S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0800-000000000000}">
      <formula1>AvancementTheme</formula1>
    </dataValidation>
  </dataValidations>
  <hyperlinks>
    <hyperlink ref="R1" location="DPDV_02AT" display="PdV" xr:uid="{00000000-0004-0000-0800-000000000000}"/>
    <hyperlink ref="S1" location="DKPI_02AT" display="KPI's" xr:uid="{00000000-0004-0000-08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68</vt:i4>
      </vt:variant>
      <vt:variant>
        <vt:lpstr>Plages nommées</vt:lpstr>
      </vt:variant>
      <vt:variant>
        <vt:i4>183</vt:i4>
      </vt:variant>
    </vt:vector>
  </HeadingPairs>
  <TitlesOfParts>
    <vt:vector size="251" baseType="lpstr">
      <vt:lpstr>METHODOLOGY</vt:lpstr>
      <vt:lpstr>SUMMARY</vt:lpstr>
      <vt:lpstr>CHRONO </vt:lpstr>
      <vt:lpstr>INPROGRESS</vt:lpstr>
      <vt:lpstr>ATELIER DE RECRUTEMENT</vt:lpstr>
      <vt:lpstr>KPIs PLAN RECRUTEMENT</vt:lpstr>
      <vt:lpstr>PLAN RECRUTEMENT</vt:lpstr>
      <vt:lpstr>BUDGET RECRUTEMENT</vt:lpstr>
      <vt:lpstr>COÛTS RECRUTEMENT</vt:lpstr>
      <vt:lpstr>BILAN RECRUTEMENT</vt:lpstr>
      <vt:lpstr>SECTORMARKET</vt:lpstr>
      <vt:lpstr>DOMESTICMARKET1</vt:lpstr>
      <vt:lpstr>FOREIGNMARKET</vt:lpstr>
      <vt:lpstr>TYPOPARTNER</vt:lpstr>
      <vt:lpstr>PROFILPARTNER</vt:lpstr>
      <vt:lpstr>RECRUITMENTPLAN 3 ANS</vt:lpstr>
      <vt:lpstr>PROCESS</vt:lpstr>
      <vt:lpstr>DEMARRAGE</vt:lpstr>
      <vt:lpstr>PROPOSITION VALEUR</vt:lpstr>
      <vt:lpstr>KIT DU RECRUTEUR</vt:lpstr>
      <vt:lpstr>SUIVI DU RECRUTEMENT</vt:lpstr>
      <vt:lpstr>DOSSIER CANDIDATURE</vt:lpstr>
      <vt:lpstr>CRITERES RECRUTEMENT</vt:lpstr>
      <vt:lpstr>03-BUSINESSCARD-OFR2</vt:lpstr>
      <vt:lpstr>03-MARKETREADY-OFR2</vt:lpstr>
      <vt:lpstr>03-POSITIONING-OFR2</vt:lpstr>
      <vt:lpstr>03-CRITICITY-OFR2</vt:lpstr>
      <vt:lpstr>03-COMPETITION-OFR2</vt:lpstr>
      <vt:lpstr>03-CHANNELREADY-OFR2</vt:lpstr>
      <vt:lpstr>03-BUSINESSCARD-OFR3</vt:lpstr>
      <vt:lpstr>03-MARKETREADY-OFR3</vt:lpstr>
      <vt:lpstr>03-POSITIONING-OFR3</vt:lpstr>
      <vt:lpstr>03-CRITICITY-OFR3</vt:lpstr>
      <vt:lpstr>03-COMPETITION-OFR3</vt:lpstr>
      <vt:lpstr>03-CHANNELREADY-OFR3</vt:lpstr>
      <vt:lpstr>04-SECTORMARKET-OFR2</vt:lpstr>
      <vt:lpstr>04-DOMESTICMARKET-OFR2</vt:lpstr>
      <vt:lpstr>04-FOREIGNMARKET-OFR2</vt:lpstr>
      <vt:lpstr>04-SECTORMARKET-OFR3</vt:lpstr>
      <vt:lpstr>04-DOMESTICMARKET-OFR3</vt:lpstr>
      <vt:lpstr>04-FOREIGNMARKET-OFR3</vt:lpstr>
      <vt:lpstr>06-TYPOPARTNER-OFR2</vt:lpstr>
      <vt:lpstr>06-RESPONSABPARTNER-OFR2</vt:lpstr>
      <vt:lpstr>06-PROFILPARTNER-OFR2</vt:lpstr>
      <vt:lpstr>07-RECRUITMENTPLAN-OFR2</vt:lpstr>
      <vt:lpstr>06-TYPOPARTNER-OFR3</vt:lpstr>
      <vt:lpstr>06-RESPONSABPARTNER-OFR3</vt:lpstr>
      <vt:lpstr>06-PROFILPARTNER-OFR3</vt:lpstr>
      <vt:lpstr>07-RECRUITMENTPLAN-OFR3</vt:lpstr>
      <vt:lpstr>02-SALESPLAN-OFR2</vt:lpstr>
      <vt:lpstr>02-BUSINESS4PARTNER-OFR2</vt:lpstr>
      <vt:lpstr>02-CHANNELCAPACITY-SAAS-OFR2</vt:lpstr>
      <vt:lpstr>02-CHANNELCAPACITY-LIC-OFR2</vt:lpstr>
      <vt:lpstr>02-SALESPLAN-OFR3</vt:lpstr>
      <vt:lpstr>02-BUSINESS4PARTNER-OFR3</vt:lpstr>
      <vt:lpstr>02-CHANNELCAPACITY-SAAS-OFR3</vt:lpstr>
      <vt:lpstr>02-CHANNELCAPACITY-LIC-OFR3</vt:lpstr>
      <vt:lpstr>08-VALUEAD4PARTNER-OFR2</vt:lpstr>
      <vt:lpstr>08-VALUEAD4PARTNER-OFR3</vt:lpstr>
      <vt:lpstr>09-PROFITPARTNER-OFR2</vt:lpstr>
      <vt:lpstr>09-PROFITPARTNER-OFR3</vt:lpstr>
      <vt:lpstr>10-LEADSCOVERAGE-OFR2</vt:lpstr>
      <vt:lpstr>10-LEADSCOVERAGE-OFR3</vt:lpstr>
      <vt:lpstr>11-SWOT</vt:lpstr>
      <vt:lpstr>12-TODO</vt:lpstr>
      <vt:lpstr>00-ACTORS</vt:lpstr>
      <vt:lpstr>00-PARAMETERS</vt:lpstr>
      <vt:lpstr>Parametre</vt:lpstr>
      <vt:lpstr>AbrevClient</vt:lpstr>
      <vt:lpstr>AnReference</vt:lpstr>
      <vt:lpstr>AvancementTheme</vt:lpstr>
      <vt:lpstr>ChanlReadyAxe1</vt:lpstr>
      <vt:lpstr>ChanlReadyAxe2</vt:lpstr>
      <vt:lpstr>DernOnglet</vt:lpstr>
      <vt:lpstr>DKPI_02DL2</vt:lpstr>
      <vt:lpstr>DKPI_02DL3</vt:lpstr>
      <vt:lpstr>DKPI_02DS2</vt:lpstr>
      <vt:lpstr>DKPI_02DS3</vt:lpstr>
      <vt:lpstr>DKPI_02MV2</vt:lpstr>
      <vt:lpstr>DKPI_02MV3</vt:lpstr>
      <vt:lpstr>DKPI_02OP2</vt:lpstr>
      <vt:lpstr>DKPI_02OP3</vt:lpstr>
      <vt:lpstr>DKPI_03BI2</vt:lpstr>
      <vt:lpstr>DKPI_03BI3</vt:lpstr>
      <vt:lpstr>DKPI_03CK2</vt:lpstr>
      <vt:lpstr>DKPI_03CK3</vt:lpstr>
      <vt:lpstr>DKPI_03CP2</vt:lpstr>
      <vt:lpstr>DKPI_03CP3</vt:lpstr>
      <vt:lpstr>DKPI_03CR2</vt:lpstr>
      <vt:lpstr>DKPI_03CR3</vt:lpstr>
      <vt:lpstr>DKPI_03MK2</vt:lpstr>
      <vt:lpstr>DKPI_03MK3</vt:lpstr>
      <vt:lpstr>DKPI_03PO2</vt:lpstr>
      <vt:lpstr>DKPI_03PO3</vt:lpstr>
      <vt:lpstr>DKPI_04GF1</vt:lpstr>
      <vt:lpstr>DKPI_04GF2</vt:lpstr>
      <vt:lpstr>DKPI_04GF3</vt:lpstr>
      <vt:lpstr>DKPI_04GI1</vt:lpstr>
      <vt:lpstr>DKPI_04GI2</vt:lpstr>
      <vt:lpstr>DKPI_04GI3</vt:lpstr>
      <vt:lpstr>SECTORMARKET!DKPI_04SC1</vt:lpstr>
      <vt:lpstr>DKPI_04SC2</vt:lpstr>
      <vt:lpstr>DKPI_04SC3</vt:lpstr>
      <vt:lpstr>DKPI_06PP1</vt:lpstr>
      <vt:lpstr>DKPI_06PP2</vt:lpstr>
      <vt:lpstr>DKPI_06PP3</vt:lpstr>
      <vt:lpstr>DKPI_06RP2</vt:lpstr>
      <vt:lpstr>DKPI_06RP3</vt:lpstr>
      <vt:lpstr>DKPI_06TP1</vt:lpstr>
      <vt:lpstr>DKPI_06TP2</vt:lpstr>
      <vt:lpstr>DKPI_06TP3</vt:lpstr>
      <vt:lpstr>DKPI_07DC1</vt:lpstr>
      <vt:lpstr>DKPI_07DC2</vt:lpstr>
      <vt:lpstr>DKPI_07DC3</vt:lpstr>
      <vt:lpstr>DKPI_08VA2</vt:lpstr>
      <vt:lpstr>DKPI_08VA3</vt:lpstr>
      <vt:lpstr>DKPI_09PP2</vt:lpstr>
      <vt:lpstr>DKPI_09PP3</vt:lpstr>
      <vt:lpstr>DEMARRAGE!DKPI_10FS</vt:lpstr>
      <vt:lpstr>DKPI_10TL2</vt:lpstr>
      <vt:lpstr>DKPI_10TL3</vt:lpstr>
      <vt:lpstr>DKPI_11SW</vt:lpstr>
      <vt:lpstr>DPDV_02DL2</vt:lpstr>
      <vt:lpstr>DPDV_02DL3</vt:lpstr>
      <vt:lpstr>DPDV_02DS2</vt:lpstr>
      <vt:lpstr>DPDV_02DS3</vt:lpstr>
      <vt:lpstr>DPDV_02MV2</vt:lpstr>
      <vt:lpstr>DPDV_02MV3</vt:lpstr>
      <vt:lpstr>DPDV_02OP2</vt:lpstr>
      <vt:lpstr>DPDV_02OP3</vt:lpstr>
      <vt:lpstr>DPDV_03BI2</vt:lpstr>
      <vt:lpstr>DPDV_03BI3</vt:lpstr>
      <vt:lpstr>DPDV_03CK2</vt:lpstr>
      <vt:lpstr>DPDV_03CK3</vt:lpstr>
      <vt:lpstr>DPDV_03CP2</vt:lpstr>
      <vt:lpstr>DPDV_03CP3</vt:lpstr>
      <vt:lpstr>DPDV_03CR2</vt:lpstr>
      <vt:lpstr>DPDV_03CR3</vt:lpstr>
      <vt:lpstr>DPDV_03MK2</vt:lpstr>
      <vt:lpstr>DPDV_03MK3</vt:lpstr>
      <vt:lpstr>DPDV_03PO2</vt:lpstr>
      <vt:lpstr>DPDV_03PO3</vt:lpstr>
      <vt:lpstr>DPDV_04GF1</vt:lpstr>
      <vt:lpstr>DPDV_04GF2</vt:lpstr>
      <vt:lpstr>DPDV_04GF3</vt:lpstr>
      <vt:lpstr>DPDV_04GI1</vt:lpstr>
      <vt:lpstr>DPDV_04GI2</vt:lpstr>
      <vt:lpstr>DPDV_04GI3</vt:lpstr>
      <vt:lpstr>SECTORMARKET!DPDV_04SC1</vt:lpstr>
      <vt:lpstr>DPDV_04SC2</vt:lpstr>
      <vt:lpstr>DPDV_04SC3</vt:lpstr>
      <vt:lpstr>DPDV_06PP1</vt:lpstr>
      <vt:lpstr>DPDV_06PP2</vt:lpstr>
      <vt:lpstr>DPDV_06PP3</vt:lpstr>
      <vt:lpstr>DPDV_06RP2</vt:lpstr>
      <vt:lpstr>DPDV_06RP3</vt:lpstr>
      <vt:lpstr>DPDV_06TP1</vt:lpstr>
      <vt:lpstr>DPDV_06TP2</vt:lpstr>
      <vt:lpstr>DPDV_06TP3</vt:lpstr>
      <vt:lpstr>DPDV_07DC1</vt:lpstr>
      <vt:lpstr>DPDV_07DC2</vt:lpstr>
      <vt:lpstr>DPDV_07DC3</vt:lpstr>
      <vt:lpstr>DPDV_08VA2</vt:lpstr>
      <vt:lpstr>DPDV_08VA3</vt:lpstr>
      <vt:lpstr>DPDV_09PP2</vt:lpstr>
      <vt:lpstr>DPDV_09PP3</vt:lpstr>
      <vt:lpstr>DEMARRAGE!DPDV_10FS</vt:lpstr>
      <vt:lpstr>DPDV_10TL2</vt:lpstr>
      <vt:lpstr>DPDV_10TL3</vt:lpstr>
      <vt:lpstr>DPDV_11SW</vt:lpstr>
      <vt:lpstr>DPDVGI3</vt:lpstr>
      <vt:lpstr>DPKI_02VA3</vt:lpstr>
      <vt:lpstr>DPKI_03BK2</vt:lpstr>
      <vt:lpstr>DPKI_08VA2</vt:lpstr>
      <vt:lpstr>KPI_NBmini</vt:lpstr>
      <vt:lpstr>NbAnVision</vt:lpstr>
      <vt:lpstr>NbProduit</vt:lpstr>
      <vt:lpstr>Ninon</vt:lpstr>
      <vt:lpstr>NomClient</vt:lpstr>
      <vt:lpstr>NomProd1</vt:lpstr>
      <vt:lpstr>NomProd2</vt:lpstr>
      <vt:lpstr>NomProd3</vt:lpstr>
      <vt:lpstr>PDV_NBmini</vt:lpstr>
      <vt:lpstr>ThemesAbrev</vt:lpstr>
      <vt:lpstr>TrigramActeur</vt:lpstr>
      <vt:lpstr>Type_de_partenaire</vt:lpstr>
      <vt:lpstr>'00-ACTORS'!Zone_d_impression</vt:lpstr>
      <vt:lpstr>'02-BUSINESS4PARTNER-OFR2'!Zone_d_impression</vt:lpstr>
      <vt:lpstr>'02-BUSINESS4PARTNER-OFR3'!Zone_d_impression</vt:lpstr>
      <vt:lpstr>'02-CHANNELCAPACITY-LIC-OFR2'!Zone_d_impression</vt:lpstr>
      <vt:lpstr>'02-CHANNELCAPACITY-LIC-OFR3'!Zone_d_impression</vt:lpstr>
      <vt:lpstr>'02-CHANNELCAPACITY-SAAS-OFR2'!Zone_d_impression</vt:lpstr>
      <vt:lpstr>'02-CHANNELCAPACITY-SAAS-OFR3'!Zone_d_impression</vt:lpstr>
      <vt:lpstr>'02-SALESPLAN-OFR2'!Zone_d_impression</vt:lpstr>
      <vt:lpstr>'02-SALESPLAN-OFR3'!Zone_d_impression</vt:lpstr>
      <vt:lpstr>'03-BUSINESSCARD-OFR2'!Zone_d_impression</vt:lpstr>
      <vt:lpstr>'03-BUSINESSCARD-OFR3'!Zone_d_impression</vt:lpstr>
      <vt:lpstr>'03-CHANNELREADY-OFR2'!Zone_d_impression</vt:lpstr>
      <vt:lpstr>'03-CHANNELREADY-OFR3'!Zone_d_impression</vt:lpstr>
      <vt:lpstr>'03-COMPETITION-OFR2'!Zone_d_impression</vt:lpstr>
      <vt:lpstr>'03-COMPETITION-OFR3'!Zone_d_impression</vt:lpstr>
      <vt:lpstr>'03-CRITICITY-OFR2'!Zone_d_impression</vt:lpstr>
      <vt:lpstr>'03-CRITICITY-OFR3'!Zone_d_impression</vt:lpstr>
      <vt:lpstr>'03-MARKETREADY-OFR2'!Zone_d_impression</vt:lpstr>
      <vt:lpstr>'03-MARKETREADY-OFR3'!Zone_d_impression</vt:lpstr>
      <vt:lpstr>'03-POSITIONING-OFR2'!Zone_d_impression</vt:lpstr>
      <vt:lpstr>'03-POSITIONING-OFR3'!Zone_d_impression</vt:lpstr>
      <vt:lpstr>'04-DOMESTICMARKET-OFR2'!Zone_d_impression</vt:lpstr>
      <vt:lpstr>'04-DOMESTICMARKET-OFR3'!Zone_d_impression</vt:lpstr>
      <vt:lpstr>'04-FOREIGNMARKET-OFR2'!Zone_d_impression</vt:lpstr>
      <vt:lpstr>'04-FOREIGNMARKET-OFR3'!Zone_d_impression</vt:lpstr>
      <vt:lpstr>'04-SECTORMARKET-OFR2'!Zone_d_impression</vt:lpstr>
      <vt:lpstr>'04-SECTORMARKET-OFR3'!Zone_d_impression</vt:lpstr>
      <vt:lpstr>'06-PROFILPARTNER-OFR2'!Zone_d_impression</vt:lpstr>
      <vt:lpstr>'06-PROFILPARTNER-OFR3'!Zone_d_impression</vt:lpstr>
      <vt:lpstr>'06-RESPONSABPARTNER-OFR2'!Zone_d_impression</vt:lpstr>
      <vt:lpstr>'06-RESPONSABPARTNER-OFR3'!Zone_d_impression</vt:lpstr>
      <vt:lpstr>'06-TYPOPARTNER-OFR2'!Zone_d_impression</vt:lpstr>
      <vt:lpstr>'06-TYPOPARTNER-OFR3'!Zone_d_impression</vt:lpstr>
      <vt:lpstr>'07-RECRUITMENTPLAN-OFR2'!Zone_d_impression</vt:lpstr>
      <vt:lpstr>'07-RECRUITMENTPLAN-OFR3'!Zone_d_impression</vt:lpstr>
      <vt:lpstr>'08-VALUEAD4PARTNER-OFR2'!Zone_d_impression</vt:lpstr>
      <vt:lpstr>'08-VALUEAD4PARTNER-OFR3'!Zone_d_impression</vt:lpstr>
      <vt:lpstr>'09-PROFITPARTNER-OFR2'!Zone_d_impression</vt:lpstr>
      <vt:lpstr>'09-PROFITPARTNER-OFR3'!Zone_d_impression</vt:lpstr>
      <vt:lpstr>'10-LEADSCOVERAGE-OFR2'!Zone_d_impression</vt:lpstr>
      <vt:lpstr>'10-LEADSCOVERAGE-OFR3'!Zone_d_impression</vt:lpstr>
      <vt:lpstr>'11-SWOT'!Zone_d_impression</vt:lpstr>
      <vt:lpstr>'12-TODO'!Zone_d_impression</vt:lpstr>
      <vt:lpstr>'ATELIER DE RECRUTEMENT'!Zone_d_impression</vt:lpstr>
      <vt:lpstr>'BUDGET RECRUTEMENT'!Zone_d_impression</vt:lpstr>
      <vt:lpstr>'CHRONO '!Zone_d_impression</vt:lpstr>
      <vt:lpstr>'COÛTS RECRUTEMENT'!Zone_d_impression</vt:lpstr>
      <vt:lpstr>'CRITERES RECRUTEMENT'!Zone_d_impression</vt:lpstr>
      <vt:lpstr>DEMARRAGE!Zone_d_impression</vt:lpstr>
      <vt:lpstr>DOMESTICMARKET1!Zone_d_impression</vt:lpstr>
      <vt:lpstr>'DOSSIER CANDIDATURE'!Zone_d_impression</vt:lpstr>
      <vt:lpstr>FOREIGNMARKET!Zone_d_impression</vt:lpstr>
      <vt:lpstr>INPROGRESS!Zone_d_impression</vt:lpstr>
      <vt:lpstr>'KIT DU RECRUTEUR'!Zone_d_impression</vt:lpstr>
      <vt:lpstr>'KPIs PLAN RECRUTEMENT'!Zone_d_impression</vt:lpstr>
      <vt:lpstr>METHODOLOGY!Zone_d_impression</vt:lpstr>
      <vt:lpstr>'PLAN RECRUTEMENT'!Zone_d_impression</vt:lpstr>
      <vt:lpstr>PROCESS!Zone_d_impression</vt:lpstr>
      <vt:lpstr>PROFILPARTNER!Zone_d_impression</vt:lpstr>
      <vt:lpstr>'PROPOSITION VALEUR'!Zone_d_impression</vt:lpstr>
      <vt:lpstr>'RECRUITMENTPLAN 3 ANS'!Zone_d_impression</vt:lpstr>
      <vt:lpstr>SECTORMARKET!Zone_d_impression</vt:lpstr>
      <vt:lpstr>'SUIVI DU RECRUTEMENT'!Zone_d_impression</vt:lpstr>
      <vt:lpstr>SUMMARY!Zone_d_impression</vt:lpstr>
      <vt:lpstr>TYPOPARTNER!Zone_d_impression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JLuc MAZE</dc:creator>
  <cp:lastModifiedBy>Caroline Causse Fricker</cp:lastModifiedBy>
  <dcterms:created xsi:type="dcterms:W3CDTF">2013-07-29T07:07:01Z</dcterms:created>
  <dcterms:modified xsi:type="dcterms:W3CDTF">2020-10-02T08:41:27Z</dcterms:modified>
</cp:coreProperties>
</file>